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hidePivotFieldList="1" defaultThemeVersion="124226"/>
  <mc:AlternateContent xmlns:mc="http://schemas.openxmlformats.org/markup-compatibility/2006">
    <mc:Choice Requires="x15">
      <x15ac:absPath xmlns:x15ac="http://schemas.microsoft.com/office/spreadsheetml/2010/11/ac" url="C:\Users\luis.castro\Downloads\"/>
    </mc:Choice>
  </mc:AlternateContent>
  <bookViews>
    <workbookView xWindow="0" yWindow="0" windowWidth="28800" windowHeight="10110" tabRatio="882"/>
  </bookViews>
  <sheets>
    <sheet name="Instructivo" sheetId="20" r:id="rId1"/>
    <sheet name="208-PLA-Ft-78 Mapa Gestión" sheetId="21" r:id="rId2"/>
    <sheet name="Tabla Valoración controles" sheetId="15" state="hidden" r:id="rId3"/>
    <sheet name="Tabla probabilidad" sheetId="12" r:id="rId4"/>
    <sheet name="Tabla Impacto" sheetId="13" r:id="rId5"/>
    <sheet name="CONTROL DE CAMBIOS" sheetId="25" r:id="rId6"/>
    <sheet name="FORMULAS" sheetId="22" state="hidden" r:id="rId7"/>
    <sheet name="CONTROLES" sheetId="24" state="hidden" r:id="rId8"/>
    <sheet name="Opciones Tratamiento" sheetId="16" state="hidden" r:id="rId9"/>
    <sheet name="Hoja1" sheetId="11"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Procedimiento">[1]BD!$A$86:$P$86</definedName>
  </definedNames>
  <calcPr calcId="191029"/>
  <pivotCaches>
    <pivotCache cacheId="0" r:id="rId2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268" i="21" l="1"/>
  <c r="BC268" i="21" s="1"/>
  <c r="BB262" i="21"/>
  <c r="BC262" i="21" s="1"/>
  <c r="BB256" i="21"/>
  <c r="BC256" i="21" s="1"/>
  <c r="BB250" i="21"/>
  <c r="BB244" i="21"/>
  <c r="BB238" i="21"/>
  <c r="AU268" i="21"/>
  <c r="AS268" i="21"/>
  <c r="AQ268" i="21"/>
  <c r="AO268" i="21"/>
  <c r="AM268" i="21"/>
  <c r="AK268" i="21"/>
  <c r="AI268" i="21"/>
  <c r="AD268" i="21"/>
  <c r="AB268" i="21"/>
  <c r="Z268" i="21"/>
  <c r="X268" i="21"/>
  <c r="V268" i="21"/>
  <c r="AU262" i="21"/>
  <c r="AS262" i="21"/>
  <c r="AQ262" i="21"/>
  <c r="AO262" i="21"/>
  <c r="AM262" i="21"/>
  <c r="AK262" i="21"/>
  <c r="AI262" i="21"/>
  <c r="AD262" i="21"/>
  <c r="AB262" i="21"/>
  <c r="Z262" i="21"/>
  <c r="AE262" i="21" s="1"/>
  <c r="X262" i="21"/>
  <c r="V262" i="21"/>
  <c r="AW258" i="21"/>
  <c r="AW259" i="21"/>
  <c r="AW260" i="21"/>
  <c r="AW261" i="21"/>
  <c r="AU257" i="21"/>
  <c r="AS257" i="21"/>
  <c r="AQ257" i="21"/>
  <c r="AO257" i="21"/>
  <c r="AM257" i="21"/>
  <c r="AK257" i="21"/>
  <c r="AI257" i="21"/>
  <c r="AD257" i="21"/>
  <c r="AB257" i="21"/>
  <c r="Z257" i="21"/>
  <c r="X257" i="21"/>
  <c r="V257" i="21"/>
  <c r="AE257" i="21" s="1"/>
  <c r="AU256" i="21"/>
  <c r="AS256" i="21"/>
  <c r="AQ256" i="21"/>
  <c r="AO256" i="21"/>
  <c r="AM256" i="21"/>
  <c r="AK256" i="21"/>
  <c r="AI256" i="21"/>
  <c r="AD256" i="21"/>
  <c r="AB256" i="21"/>
  <c r="Z256" i="21"/>
  <c r="X256" i="21"/>
  <c r="V256" i="21"/>
  <c r="N262" i="21"/>
  <c r="N268" i="21"/>
  <c r="N256" i="21"/>
  <c r="N250" i="21"/>
  <c r="AX273" i="21"/>
  <c r="AX272" i="21"/>
  <c r="AX271" i="21"/>
  <c r="AX270" i="21"/>
  <c r="AX269" i="21"/>
  <c r="T268" i="21"/>
  <c r="BA268" i="21" s="1"/>
  <c r="L268" i="21"/>
  <c r="K268" i="21" s="1"/>
  <c r="D268" i="21"/>
  <c r="C268" i="21"/>
  <c r="AV267" i="21"/>
  <c r="AW267" i="21" s="1"/>
  <c r="AT267" i="21"/>
  <c r="AR267" i="21"/>
  <c r="AN267" i="21"/>
  <c r="AO267" i="21" s="1"/>
  <c r="AP267" i="21" s="1"/>
  <c r="AM267" i="21"/>
  <c r="AK267" i="21"/>
  <c r="AI267" i="21"/>
  <c r="AD267" i="21"/>
  <c r="AB267" i="21"/>
  <c r="Z267" i="21"/>
  <c r="X267" i="21"/>
  <c r="V267" i="21"/>
  <c r="AE267" i="21" s="1"/>
  <c r="T267" i="21"/>
  <c r="AV266" i="21"/>
  <c r="AW266" i="21" s="1"/>
  <c r="AT266" i="21"/>
  <c r="AR266" i="21"/>
  <c r="AN266" i="21"/>
  <c r="AO266" i="21" s="1"/>
  <c r="AP266" i="21" s="1"/>
  <c r="AM266" i="21"/>
  <c r="AK266" i="21"/>
  <c r="AI266" i="21"/>
  <c r="AD266" i="21"/>
  <c r="AB266" i="21"/>
  <c r="Z266" i="21"/>
  <c r="X266" i="21"/>
  <c r="V266" i="21"/>
  <c r="T266" i="21"/>
  <c r="AV265" i="21"/>
  <c r="AW265" i="21" s="1"/>
  <c r="AT265" i="21"/>
  <c r="AR265" i="21"/>
  <c r="AN265" i="21"/>
  <c r="AO265" i="21" s="1"/>
  <c r="AP265" i="21" s="1"/>
  <c r="AM265" i="21"/>
  <c r="AK265" i="21"/>
  <c r="AI265" i="21"/>
  <c r="AD265" i="21"/>
  <c r="AB265" i="21"/>
  <c r="Z265" i="21"/>
  <c r="X265" i="21"/>
  <c r="V265" i="21"/>
  <c r="T265" i="21"/>
  <c r="AV264" i="21"/>
  <c r="AW264" i="21" s="1"/>
  <c r="AT264" i="21"/>
  <c r="AR264" i="21"/>
  <c r="AN264" i="21"/>
  <c r="AO264" i="21" s="1"/>
  <c r="AP264" i="21" s="1"/>
  <c r="AM264" i="21"/>
  <c r="AK264" i="21"/>
  <c r="AI264" i="21"/>
  <c r="AE264" i="21"/>
  <c r="AD264" i="21"/>
  <c r="AB264" i="21"/>
  <c r="Z264" i="21"/>
  <c r="X264" i="21"/>
  <c r="V264" i="21"/>
  <c r="T264" i="21"/>
  <c r="AV263" i="21"/>
  <c r="AW263" i="21" s="1"/>
  <c r="AT263" i="21"/>
  <c r="AR263" i="21"/>
  <c r="AN263" i="21"/>
  <c r="AO263" i="21" s="1"/>
  <c r="AP263" i="21" s="1"/>
  <c r="AM263" i="21"/>
  <c r="AK263" i="21"/>
  <c r="AI263" i="21"/>
  <c r="AD263" i="21"/>
  <c r="AB263" i="21"/>
  <c r="Z263" i="21"/>
  <c r="X263" i="21"/>
  <c r="V263" i="21"/>
  <c r="T263" i="21"/>
  <c r="T262" i="21"/>
  <c r="L262" i="21"/>
  <c r="K262" i="21" s="1"/>
  <c r="D262" i="21"/>
  <c r="C262" i="21"/>
  <c r="AN261" i="21"/>
  <c r="AO261" i="21" s="1"/>
  <c r="AM261" i="21"/>
  <c r="AK261" i="21"/>
  <c r="AI261" i="21"/>
  <c r="AD261" i="21"/>
  <c r="AB261" i="21"/>
  <c r="Z261" i="21"/>
  <c r="X261" i="21"/>
  <c r="V261" i="21"/>
  <c r="AE261" i="21" s="1"/>
  <c r="T261" i="21"/>
  <c r="AN260" i="21"/>
  <c r="AO260" i="21" s="1"/>
  <c r="AM260" i="21"/>
  <c r="AK260" i="21"/>
  <c r="AI260" i="21"/>
  <c r="AD260" i="21"/>
  <c r="AB260" i="21"/>
  <c r="Z260" i="21"/>
  <c r="X260" i="21"/>
  <c r="V260" i="21"/>
  <c r="T260" i="21"/>
  <c r="AN259" i="21"/>
  <c r="AO259" i="21" s="1"/>
  <c r="AM259" i="21"/>
  <c r="AK259" i="21"/>
  <c r="AI259" i="21"/>
  <c r="AD259" i="21"/>
  <c r="AB259" i="21"/>
  <c r="Z259" i="21"/>
  <c r="X259" i="21"/>
  <c r="V259" i="21"/>
  <c r="AE259" i="21" s="1"/>
  <c r="T259" i="21"/>
  <c r="AN258" i="21"/>
  <c r="AO258" i="21" s="1"/>
  <c r="AM258" i="21"/>
  <c r="AK258" i="21"/>
  <c r="AI258" i="21"/>
  <c r="AD258" i="21"/>
  <c r="AB258" i="21"/>
  <c r="Z258" i="21"/>
  <c r="X258" i="21"/>
  <c r="V258" i="21"/>
  <c r="T258" i="21"/>
  <c r="T257" i="21"/>
  <c r="AG257" i="21" s="1"/>
  <c r="T256" i="21"/>
  <c r="BA256" i="21" s="1"/>
  <c r="L256" i="21"/>
  <c r="K256" i="21" s="1"/>
  <c r="D256" i="21"/>
  <c r="C256" i="21"/>
  <c r="AE260" i="21" l="1"/>
  <c r="AE263" i="21"/>
  <c r="AV262" i="21"/>
  <c r="AW262" i="21" s="1"/>
  <c r="AX262" i="21" s="1"/>
  <c r="AE256" i="21"/>
  <c r="AE258" i="21"/>
  <c r="AE265" i="21"/>
  <c r="AV256" i="21"/>
  <c r="AW256" i="21" s="1"/>
  <c r="AX256" i="21" s="1"/>
  <c r="AE266" i="21"/>
  <c r="AV268" i="21"/>
  <c r="AW268" i="21" s="1"/>
  <c r="AX268" i="21" s="1"/>
  <c r="AX266" i="21"/>
  <c r="AV257" i="21"/>
  <c r="AW257" i="21" s="1"/>
  <c r="AX257" i="21" s="1"/>
  <c r="AE268" i="21"/>
  <c r="AF268" i="21"/>
  <c r="AG268" i="21"/>
  <c r="AF262" i="21"/>
  <c r="AG262" i="21"/>
  <c r="AF263" i="21" s="1"/>
  <c r="AF264" i="21" s="1"/>
  <c r="AF265" i="21" s="1"/>
  <c r="AX264" i="21"/>
  <c r="AX265" i="21"/>
  <c r="AX260" i="21"/>
  <c r="AF257" i="21"/>
  <c r="AF256" i="21"/>
  <c r="AG256" i="21"/>
  <c r="P262" i="21"/>
  <c r="Q262" i="21" s="1"/>
  <c r="P268" i="21"/>
  <c r="Q268" i="21" s="1"/>
  <c r="P256" i="21"/>
  <c r="Q256" i="21" s="1"/>
  <c r="AX263" i="21"/>
  <c r="AX267" i="21"/>
  <c r="BA262" i="21"/>
  <c r="AX258" i="21"/>
  <c r="AX259" i="21"/>
  <c r="AX261" i="21"/>
  <c r="AF266" i="21" l="1"/>
  <c r="AF267" i="21" s="1"/>
  <c r="AF258" i="21"/>
  <c r="AF259" i="21" s="1"/>
  <c r="AF260" i="21" s="1"/>
  <c r="AF261" i="21" s="1"/>
  <c r="AG263" i="21"/>
  <c r="AG264" i="21" s="1"/>
  <c r="AG265" i="21" s="1"/>
  <c r="AG266" i="21" l="1"/>
  <c r="AG267" i="21" s="1"/>
  <c r="AG258" i="21"/>
  <c r="AG259" i="21" s="1"/>
  <c r="AG260" i="21" s="1"/>
  <c r="AG261" i="21" s="1"/>
  <c r="AU252" i="21" l="1"/>
  <c r="AS252" i="21"/>
  <c r="AQ252" i="21"/>
  <c r="AO252" i="21"/>
  <c r="AM252" i="21"/>
  <c r="AK252" i="21"/>
  <c r="AI252" i="21"/>
  <c r="AV252" i="21" s="1"/>
  <c r="AW252" i="21" s="1"/>
  <c r="AF252" i="21"/>
  <c r="AE252" i="21"/>
  <c r="AD252" i="21"/>
  <c r="AB252" i="21"/>
  <c r="Z252" i="21"/>
  <c r="X252" i="21"/>
  <c r="V252" i="21"/>
  <c r="AU251" i="21"/>
  <c r="AS251" i="21"/>
  <c r="AQ251" i="21"/>
  <c r="AO251" i="21"/>
  <c r="AM251" i="21"/>
  <c r="AK251" i="21"/>
  <c r="AI251" i="21"/>
  <c r="AD251" i="21"/>
  <c r="AB251" i="21"/>
  <c r="Z251" i="21"/>
  <c r="X251" i="21"/>
  <c r="V251" i="21"/>
  <c r="AU250" i="21"/>
  <c r="AS250" i="21"/>
  <c r="AQ250" i="21"/>
  <c r="AO250" i="21"/>
  <c r="AM250" i="21"/>
  <c r="AK250" i="21"/>
  <c r="AI250" i="21"/>
  <c r="AD250" i="21"/>
  <c r="AB250" i="21"/>
  <c r="Z250" i="21"/>
  <c r="X250" i="21"/>
  <c r="V250" i="21"/>
  <c r="AU245" i="21"/>
  <c r="AS245" i="21"/>
  <c r="AQ245" i="21"/>
  <c r="AO245" i="21"/>
  <c r="AM245" i="21"/>
  <c r="AK245" i="21"/>
  <c r="AI245" i="21"/>
  <c r="AE245" i="21"/>
  <c r="AD245" i="21"/>
  <c r="AB245" i="21"/>
  <c r="Z245" i="21"/>
  <c r="X245" i="21"/>
  <c r="V245" i="21"/>
  <c r="AU244" i="21"/>
  <c r="AS244" i="21"/>
  <c r="AQ244" i="21"/>
  <c r="AO244" i="21"/>
  <c r="AM244" i="21"/>
  <c r="AK244" i="21"/>
  <c r="AI244" i="21"/>
  <c r="AD244" i="21"/>
  <c r="AB244" i="21"/>
  <c r="Z244" i="21"/>
  <c r="X244" i="21"/>
  <c r="V244" i="21"/>
  <c r="AE244" i="21" s="1"/>
  <c r="BC250" i="21"/>
  <c r="BC244" i="21"/>
  <c r="T239" i="21"/>
  <c r="T240" i="21"/>
  <c r="T241" i="21"/>
  <c r="T242" i="21"/>
  <c r="T243" i="21"/>
  <c r="T244" i="21"/>
  <c r="BA244" i="21" s="1"/>
  <c r="T245" i="21"/>
  <c r="AG245" i="21" s="1"/>
  <c r="T246" i="21"/>
  <c r="T247" i="21"/>
  <c r="T248" i="21"/>
  <c r="T249" i="21"/>
  <c r="T250" i="21"/>
  <c r="T251" i="21"/>
  <c r="AG251" i="21" s="1"/>
  <c r="T252" i="21"/>
  <c r="AG252" i="21" s="1"/>
  <c r="T253" i="21"/>
  <c r="T254" i="21"/>
  <c r="T255"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00" i="21"/>
  <c r="T101" i="21"/>
  <c r="T102" i="21"/>
  <c r="T103" i="21"/>
  <c r="T104" i="21"/>
  <c r="T105" i="21"/>
  <c r="T106" i="21"/>
  <c r="T107" i="21"/>
  <c r="T108" i="21"/>
  <c r="T109" i="21"/>
  <c r="T110" i="21"/>
  <c r="T111" i="21"/>
  <c r="T112" i="21"/>
  <c r="T113" i="21"/>
  <c r="T114" i="21"/>
  <c r="T115" i="21"/>
  <c r="T116" i="21"/>
  <c r="T117" i="21"/>
  <c r="T118" i="21"/>
  <c r="T119" i="21"/>
  <c r="T120" i="21"/>
  <c r="T121" i="21"/>
  <c r="T122" i="21"/>
  <c r="T123" i="21"/>
  <c r="T124" i="21"/>
  <c r="T125" i="21"/>
  <c r="T126" i="21"/>
  <c r="T127" i="21"/>
  <c r="T128" i="21"/>
  <c r="T129" i="21"/>
  <c r="T130" i="21"/>
  <c r="T131" i="21"/>
  <c r="T132" i="21"/>
  <c r="T133" i="21"/>
  <c r="T134" i="21"/>
  <c r="T135" i="21"/>
  <c r="T136" i="21"/>
  <c r="T137" i="21"/>
  <c r="T138" i="21"/>
  <c r="T139" i="21"/>
  <c r="T140" i="21"/>
  <c r="T141" i="21"/>
  <c r="T142" i="21"/>
  <c r="T143" i="21"/>
  <c r="T144" i="21"/>
  <c r="T145" i="21"/>
  <c r="T146" i="21"/>
  <c r="T147" i="21"/>
  <c r="T148" i="21"/>
  <c r="T149" i="21"/>
  <c r="T150" i="21"/>
  <c r="T151" i="21"/>
  <c r="T152" i="21"/>
  <c r="T153" i="21"/>
  <c r="T154" i="21"/>
  <c r="T155" i="21"/>
  <c r="T156" i="21"/>
  <c r="T157" i="21"/>
  <c r="T158" i="21"/>
  <c r="T159" i="21"/>
  <c r="T160" i="21"/>
  <c r="T161" i="21"/>
  <c r="T162" i="21"/>
  <c r="T163" i="21"/>
  <c r="T164" i="21"/>
  <c r="T165" i="21"/>
  <c r="T166" i="21"/>
  <c r="T167" i="21"/>
  <c r="T168" i="21"/>
  <c r="T169" i="21"/>
  <c r="T170" i="21"/>
  <c r="T171" i="21"/>
  <c r="T172" i="21"/>
  <c r="T173" i="21"/>
  <c r="T174" i="21"/>
  <c r="T175" i="21"/>
  <c r="T176" i="21"/>
  <c r="T177" i="21"/>
  <c r="T178" i="21"/>
  <c r="T179" i="21"/>
  <c r="T180" i="21"/>
  <c r="T181" i="21"/>
  <c r="T182" i="21"/>
  <c r="T183" i="21"/>
  <c r="T184" i="21"/>
  <c r="T185" i="21"/>
  <c r="T186" i="21"/>
  <c r="T187" i="21"/>
  <c r="T188" i="21"/>
  <c r="T189" i="21"/>
  <c r="T190" i="21"/>
  <c r="T191" i="21"/>
  <c r="T192" i="21"/>
  <c r="T193" i="21"/>
  <c r="T194" i="21"/>
  <c r="T195" i="21"/>
  <c r="T196" i="21"/>
  <c r="T197" i="21"/>
  <c r="T198" i="21"/>
  <c r="T199" i="21"/>
  <c r="T200" i="21"/>
  <c r="T201" i="21"/>
  <c r="T202" i="21"/>
  <c r="T203" i="21"/>
  <c r="T204" i="21"/>
  <c r="T205" i="21"/>
  <c r="T206" i="21"/>
  <c r="T207" i="21"/>
  <c r="T208" i="21"/>
  <c r="T209" i="21"/>
  <c r="T210" i="21"/>
  <c r="T211" i="21"/>
  <c r="T212" i="21"/>
  <c r="T213" i="21"/>
  <c r="T214" i="21"/>
  <c r="T215" i="21"/>
  <c r="T216" i="21"/>
  <c r="T217" i="21"/>
  <c r="T218" i="21"/>
  <c r="T219" i="21"/>
  <c r="T220" i="21"/>
  <c r="T221" i="21"/>
  <c r="T222" i="21"/>
  <c r="T223" i="21"/>
  <c r="T224" i="21"/>
  <c r="T225" i="21"/>
  <c r="T226" i="21"/>
  <c r="T227" i="21"/>
  <c r="T228" i="21"/>
  <c r="T229" i="21"/>
  <c r="T230" i="21"/>
  <c r="T231" i="21"/>
  <c r="T232" i="21"/>
  <c r="T233" i="21"/>
  <c r="T234" i="21"/>
  <c r="T235" i="21"/>
  <c r="T236" i="21"/>
  <c r="T237" i="21"/>
  <c r="T238" i="21"/>
  <c r="BA238" i="21" s="1"/>
  <c r="T10" i="21"/>
  <c r="AV244" i="21" l="1"/>
  <c r="AW244" i="21" s="1"/>
  <c r="AF245" i="21"/>
  <c r="AV245" i="21"/>
  <c r="AW245" i="21" s="1"/>
  <c r="AV250" i="21"/>
  <c r="AW250" i="21" s="1"/>
  <c r="AV251" i="21"/>
  <c r="AW251" i="21" s="1"/>
  <c r="AF250" i="21"/>
  <c r="BA250" i="21"/>
  <c r="AE251" i="21"/>
  <c r="AE250" i="21"/>
  <c r="AG250" i="21"/>
  <c r="AF251" i="21"/>
  <c r="AF244" i="21"/>
  <c r="AG244" i="21"/>
  <c r="AV255" i="21"/>
  <c r="AW255" i="21" s="1"/>
  <c r="AT255" i="21"/>
  <c r="AR255" i="21"/>
  <c r="AN255" i="21"/>
  <c r="AO255" i="21" s="1"/>
  <c r="AP255" i="21" s="1"/>
  <c r="AM255" i="21"/>
  <c r="AK255" i="21"/>
  <c r="AI255" i="21"/>
  <c r="AD255" i="21"/>
  <c r="AB255" i="21"/>
  <c r="Z255" i="21"/>
  <c r="X255" i="21"/>
  <c r="V255" i="21"/>
  <c r="AV254" i="21"/>
  <c r="AW254" i="21" s="1"/>
  <c r="AT254" i="21"/>
  <c r="AR254" i="21"/>
  <c r="AO254" i="21"/>
  <c r="AP254" i="21" s="1"/>
  <c r="AN254" i="21"/>
  <c r="AM254" i="21"/>
  <c r="AK254" i="21"/>
  <c r="AI254" i="21"/>
  <c r="AD254" i="21"/>
  <c r="AB254" i="21"/>
  <c r="Z254" i="21"/>
  <c r="X254" i="21"/>
  <c r="V254" i="21"/>
  <c r="AV253" i="21"/>
  <c r="AW253" i="21" s="1"/>
  <c r="AT253" i="21"/>
  <c r="AR253" i="21"/>
  <c r="AN253" i="21"/>
  <c r="AO253" i="21" s="1"/>
  <c r="AP253" i="21" s="1"/>
  <c r="AM253" i="21"/>
  <c r="AK253" i="21"/>
  <c r="AI253" i="21"/>
  <c r="AD253" i="21"/>
  <c r="AB253" i="21"/>
  <c r="Z253" i="21"/>
  <c r="X253" i="21"/>
  <c r="V253" i="21"/>
  <c r="AV249" i="21"/>
  <c r="AW249" i="21" s="1"/>
  <c r="AT249" i="21"/>
  <c r="AR249" i="21"/>
  <c r="AN249" i="21"/>
  <c r="AO249" i="21" s="1"/>
  <c r="AP249" i="21" s="1"/>
  <c r="AM249" i="21"/>
  <c r="AK249" i="21"/>
  <c r="AI249" i="21"/>
  <c r="AD249" i="21"/>
  <c r="AB249" i="21"/>
  <c r="Z249" i="21"/>
  <c r="X249" i="21"/>
  <c r="V249" i="21"/>
  <c r="AV248" i="21"/>
  <c r="AW248" i="21" s="1"/>
  <c r="AT248" i="21"/>
  <c r="AR248" i="21"/>
  <c r="AN248" i="21"/>
  <c r="AO248" i="21" s="1"/>
  <c r="AP248" i="21" s="1"/>
  <c r="AM248" i="21"/>
  <c r="AK248" i="21"/>
  <c r="AI248" i="21"/>
  <c r="AD248" i="21"/>
  <c r="AB248" i="21"/>
  <c r="Z248" i="21"/>
  <c r="X248" i="21"/>
  <c r="V248" i="21"/>
  <c r="AV247" i="21"/>
  <c r="AW247" i="21" s="1"/>
  <c r="AT247" i="21"/>
  <c r="AR247" i="21"/>
  <c r="AN247" i="21"/>
  <c r="AO247" i="21" s="1"/>
  <c r="AP247" i="21" s="1"/>
  <c r="AM247" i="21"/>
  <c r="AK247" i="21"/>
  <c r="AI247" i="21"/>
  <c r="AD247" i="21"/>
  <c r="AB247" i="21"/>
  <c r="Z247" i="21"/>
  <c r="X247" i="21"/>
  <c r="V247" i="21"/>
  <c r="AV246" i="21"/>
  <c r="AW246" i="21" s="1"/>
  <c r="AT246" i="21"/>
  <c r="AR246" i="21"/>
  <c r="AN246" i="21"/>
  <c r="AO246" i="21" s="1"/>
  <c r="AP246" i="21" s="1"/>
  <c r="AM246" i="21"/>
  <c r="AK246" i="21"/>
  <c r="AI246" i="21"/>
  <c r="AD246" i="21"/>
  <c r="AB246" i="21"/>
  <c r="Z246" i="21"/>
  <c r="X246" i="21"/>
  <c r="V246" i="21"/>
  <c r="N244" i="21"/>
  <c r="O244" i="21" s="1"/>
  <c r="L250" i="21"/>
  <c r="K250" i="21" s="1"/>
  <c r="P250" i="21" s="1"/>
  <c r="Q250" i="21" s="1"/>
  <c r="D250" i="21"/>
  <c r="C250" i="21"/>
  <c r="L244" i="21"/>
  <c r="K244" i="21" s="1"/>
  <c r="D244" i="21"/>
  <c r="C244" i="21"/>
  <c r="N238" i="21"/>
  <c r="O238" i="21" s="1"/>
  <c r="AU238" i="21"/>
  <c r="AS238" i="21"/>
  <c r="AQ238" i="21"/>
  <c r="AO238" i="21"/>
  <c r="AM238" i="21"/>
  <c r="AK238" i="21"/>
  <c r="AI238" i="21"/>
  <c r="AF238" i="21"/>
  <c r="AD238" i="21"/>
  <c r="AB238" i="21"/>
  <c r="Z238" i="21"/>
  <c r="X238" i="21"/>
  <c r="V238" i="21"/>
  <c r="AG238" i="21"/>
  <c r="BC238" i="21"/>
  <c r="V239" i="21"/>
  <c r="X239" i="21"/>
  <c r="Z239" i="21"/>
  <c r="AB239" i="21"/>
  <c r="AD239" i="21"/>
  <c r="AI239" i="21"/>
  <c r="AK239" i="21"/>
  <c r="AM239" i="21"/>
  <c r="AN239" i="21"/>
  <c r="AO239" i="21" s="1"/>
  <c r="AP239" i="21" s="1"/>
  <c r="AR239" i="21"/>
  <c r="AT239" i="21"/>
  <c r="AV239" i="21"/>
  <c r="AW239" i="21" s="1"/>
  <c r="V240" i="21"/>
  <c r="AE240" i="21" s="1"/>
  <c r="X240" i="21"/>
  <c r="Z240" i="21"/>
  <c r="AB240" i="21"/>
  <c r="AD240" i="21"/>
  <c r="AI240" i="21"/>
  <c r="AK240" i="21"/>
  <c r="AM240" i="21"/>
  <c r="AN240" i="21"/>
  <c r="AO240" i="21" s="1"/>
  <c r="AP240" i="21" s="1"/>
  <c r="AR240" i="21"/>
  <c r="AT240" i="21"/>
  <c r="AV240" i="21"/>
  <c r="AW240" i="21"/>
  <c r="V241" i="21"/>
  <c r="X241" i="21"/>
  <c r="Z241" i="21"/>
  <c r="AB241" i="21"/>
  <c r="AD241" i="21"/>
  <c r="AI241" i="21"/>
  <c r="AK241" i="21"/>
  <c r="AM241" i="21"/>
  <c r="AN241" i="21"/>
  <c r="AO241" i="21" s="1"/>
  <c r="AP241" i="21" s="1"/>
  <c r="AR241" i="21"/>
  <c r="AT241" i="21"/>
  <c r="AV241" i="21"/>
  <c r="AW241" i="21" s="1"/>
  <c r="V242" i="21"/>
  <c r="X242" i="21"/>
  <c r="Z242" i="21"/>
  <c r="AB242" i="21"/>
  <c r="AD242" i="21"/>
  <c r="AI242" i="21"/>
  <c r="AK242" i="21"/>
  <c r="AM242" i="21"/>
  <c r="AN242" i="21"/>
  <c r="AO242" i="21" s="1"/>
  <c r="AP242" i="21" s="1"/>
  <c r="AR242" i="21"/>
  <c r="AT242" i="21"/>
  <c r="AV242" i="21"/>
  <c r="AW242" i="21" s="1"/>
  <c r="V243" i="21"/>
  <c r="AE243" i="21" s="1"/>
  <c r="X243" i="21"/>
  <c r="Z243" i="21"/>
  <c r="AB243" i="21"/>
  <c r="AD243" i="21"/>
  <c r="AI243" i="21"/>
  <c r="AK243" i="21"/>
  <c r="AM243" i="21"/>
  <c r="AN243" i="21"/>
  <c r="AO243" i="21" s="1"/>
  <c r="AP243" i="21" s="1"/>
  <c r="AR243" i="21"/>
  <c r="AT243" i="21"/>
  <c r="AV243" i="21"/>
  <c r="AW243" i="21"/>
  <c r="L238" i="21"/>
  <c r="K238" i="21" s="1"/>
  <c r="D238" i="21"/>
  <c r="C238" i="21"/>
  <c r="N220" i="21"/>
  <c r="O220" i="21" s="1"/>
  <c r="N226" i="21"/>
  <c r="N232" i="21"/>
  <c r="P232" i="21" s="1"/>
  <c r="K214" i="21"/>
  <c r="K220" i="21"/>
  <c r="K226" i="21"/>
  <c r="K232" i="21"/>
  <c r="AU232" i="21"/>
  <c r="AS232" i="21"/>
  <c r="AQ232" i="21"/>
  <c r="AO232" i="21"/>
  <c r="AM232" i="21"/>
  <c r="AK232" i="21"/>
  <c r="AI232" i="21"/>
  <c r="AU226" i="21"/>
  <c r="AS226" i="21"/>
  <c r="AQ226" i="21"/>
  <c r="AO226" i="21"/>
  <c r="AM226" i="21"/>
  <c r="AK226" i="21"/>
  <c r="AI226" i="21"/>
  <c r="AW223" i="21"/>
  <c r="AW227" i="21"/>
  <c r="AW230" i="21"/>
  <c r="AW234" i="21"/>
  <c r="AW237" i="21"/>
  <c r="BB232" i="21"/>
  <c r="BC232" i="21" s="1"/>
  <c r="BA232" i="21"/>
  <c r="BB226" i="21"/>
  <c r="BC226" i="21" s="1"/>
  <c r="BA226" i="21"/>
  <c r="BB220" i="21"/>
  <c r="BC220" i="21" s="1"/>
  <c r="BA220" i="21"/>
  <c r="AU220" i="21"/>
  <c r="AS220" i="21"/>
  <c r="AQ220" i="21"/>
  <c r="AO220" i="21"/>
  <c r="AV221" i="21"/>
  <c r="AW221" i="21" s="1"/>
  <c r="AV222" i="21"/>
  <c r="AW222" i="21" s="1"/>
  <c r="AV223" i="21"/>
  <c r="AV224" i="21"/>
  <c r="AW224" i="21" s="1"/>
  <c r="AV225" i="21"/>
  <c r="AW225" i="21" s="1"/>
  <c r="AV227" i="21"/>
  <c r="AV228" i="21"/>
  <c r="AW228" i="21" s="1"/>
  <c r="AV229" i="21"/>
  <c r="AW229" i="21" s="1"/>
  <c r="AV230" i="21"/>
  <c r="AV231" i="21"/>
  <c r="AW231" i="21" s="1"/>
  <c r="AV233" i="21"/>
  <c r="AW233" i="21" s="1"/>
  <c r="AV234" i="21"/>
  <c r="AV235" i="21"/>
  <c r="AW235" i="21" s="1"/>
  <c r="AV236" i="21"/>
  <c r="AW236" i="21" s="1"/>
  <c r="AV237" i="21"/>
  <c r="AT237" i="21"/>
  <c r="AR237" i="21"/>
  <c r="AN237" i="21"/>
  <c r="AO237" i="21" s="1"/>
  <c r="AP237" i="21" s="1"/>
  <c r="AM237" i="21"/>
  <c r="AK237" i="21"/>
  <c r="AI237" i="21"/>
  <c r="AD237" i="21"/>
  <c r="AB237" i="21"/>
  <c r="Z237" i="21"/>
  <c r="X237" i="21"/>
  <c r="V237" i="21"/>
  <c r="AE237" i="21" s="1"/>
  <c r="AT236" i="21"/>
  <c r="AR236" i="21"/>
  <c r="AO236" i="21"/>
  <c r="AP236" i="21" s="1"/>
  <c r="AN236" i="21"/>
  <c r="AM236" i="21"/>
  <c r="AK236" i="21"/>
  <c r="AI236" i="21"/>
  <c r="AD236" i="21"/>
  <c r="AB236" i="21"/>
  <c r="Z236" i="21"/>
  <c r="X236" i="21"/>
  <c r="V236" i="21"/>
  <c r="AE236" i="21" s="1"/>
  <c r="AT235" i="21"/>
  <c r="AR235" i="21"/>
  <c r="AN235" i="21"/>
  <c r="AO235" i="21" s="1"/>
  <c r="AP235" i="21" s="1"/>
  <c r="AM235" i="21"/>
  <c r="AK235" i="21"/>
  <c r="AI235" i="21"/>
  <c r="AD235" i="21"/>
  <c r="AB235" i="21"/>
  <c r="Z235" i="21"/>
  <c r="X235" i="21"/>
  <c r="V235" i="21"/>
  <c r="AT234" i="21"/>
  <c r="AR234" i="21"/>
  <c r="AN234" i="21"/>
  <c r="AO234" i="21" s="1"/>
  <c r="AP234" i="21" s="1"/>
  <c r="AM234" i="21"/>
  <c r="AK234" i="21"/>
  <c r="AI234" i="21"/>
  <c r="AD234" i="21"/>
  <c r="AB234" i="21"/>
  <c r="Z234" i="21"/>
  <c r="X234" i="21"/>
  <c r="V234" i="21"/>
  <c r="AT233" i="21"/>
  <c r="AR233" i="21"/>
  <c r="AN233" i="21"/>
  <c r="AO233" i="21" s="1"/>
  <c r="AP233" i="21" s="1"/>
  <c r="AM233" i="21"/>
  <c r="AK233" i="21"/>
  <c r="AI233" i="21"/>
  <c r="AD233" i="21"/>
  <c r="AB233" i="21"/>
  <c r="Z233" i="21"/>
  <c r="X233" i="21"/>
  <c r="V233" i="21"/>
  <c r="AD232" i="21"/>
  <c r="AB232" i="21"/>
  <c r="Z232" i="21"/>
  <c r="X232" i="21"/>
  <c r="V232" i="21"/>
  <c r="AE232" i="21" s="1"/>
  <c r="AG232" i="21"/>
  <c r="D232" i="21"/>
  <c r="C232" i="21"/>
  <c r="AT231" i="21"/>
  <c r="AR231" i="21"/>
  <c r="AN231" i="21"/>
  <c r="AO231" i="21" s="1"/>
  <c r="AP231" i="21" s="1"/>
  <c r="AM231" i="21"/>
  <c r="AK231" i="21"/>
  <c r="AI231" i="21"/>
  <c r="AD231" i="21"/>
  <c r="AB231" i="21"/>
  <c r="Z231" i="21"/>
  <c r="X231" i="21"/>
  <c r="V231" i="21"/>
  <c r="AT230" i="21"/>
  <c r="AR230" i="21"/>
  <c r="AN230" i="21"/>
  <c r="AO230" i="21" s="1"/>
  <c r="AP230" i="21" s="1"/>
  <c r="AM230" i="21"/>
  <c r="AK230" i="21"/>
  <c r="AI230" i="21"/>
  <c r="AD230" i="21"/>
  <c r="AB230" i="21"/>
  <c r="Z230" i="21"/>
  <c r="X230" i="21"/>
  <c r="V230" i="21"/>
  <c r="AT229" i="21"/>
  <c r="AR229" i="21"/>
  <c r="AN229" i="21"/>
  <c r="AO229" i="21" s="1"/>
  <c r="AP229" i="21" s="1"/>
  <c r="AM229" i="21"/>
  <c r="AK229" i="21"/>
  <c r="AI229" i="21"/>
  <c r="AD229" i="21"/>
  <c r="AB229" i="21"/>
  <c r="Z229" i="21"/>
  <c r="X229" i="21"/>
  <c r="V229" i="21"/>
  <c r="AT228" i="21"/>
  <c r="AR228" i="21"/>
  <c r="AN228" i="21"/>
  <c r="AO228" i="21" s="1"/>
  <c r="AP228" i="21" s="1"/>
  <c r="AM228" i="21"/>
  <c r="AK228" i="21"/>
  <c r="AI228" i="21"/>
  <c r="AD228" i="21"/>
  <c r="AB228" i="21"/>
  <c r="Z228" i="21"/>
  <c r="X228" i="21"/>
  <c r="V228" i="21"/>
  <c r="AT227" i="21"/>
  <c r="AR227" i="21"/>
  <c r="AN227" i="21"/>
  <c r="AO227" i="21" s="1"/>
  <c r="AP227" i="21" s="1"/>
  <c r="AM227" i="21"/>
  <c r="AK227" i="21"/>
  <c r="AI227" i="21"/>
  <c r="AD227" i="21"/>
  <c r="AB227" i="21"/>
  <c r="Z227" i="21"/>
  <c r="X227" i="21"/>
  <c r="V227" i="21"/>
  <c r="AD226" i="21"/>
  <c r="AB226" i="21"/>
  <c r="Z226" i="21"/>
  <c r="X226" i="21"/>
  <c r="V226" i="21"/>
  <c r="AF226" i="21"/>
  <c r="D226" i="21"/>
  <c r="C226" i="21"/>
  <c r="AT225" i="21"/>
  <c r="AR225" i="21"/>
  <c r="AN225" i="21"/>
  <c r="AO225" i="21" s="1"/>
  <c r="AP225" i="21" s="1"/>
  <c r="AM225" i="21"/>
  <c r="AK225" i="21"/>
  <c r="AI225" i="21"/>
  <c r="AD225" i="21"/>
  <c r="AB225" i="21"/>
  <c r="Z225" i="21"/>
  <c r="X225" i="21"/>
  <c r="V225" i="21"/>
  <c r="AT224" i="21"/>
  <c r="AR224" i="21"/>
  <c r="AN224" i="21"/>
  <c r="AO224" i="21" s="1"/>
  <c r="AP224" i="21" s="1"/>
  <c r="AM224" i="21"/>
  <c r="AK224" i="21"/>
  <c r="AI224" i="21"/>
  <c r="AD224" i="21"/>
  <c r="AB224" i="21"/>
  <c r="Z224" i="21"/>
  <c r="AE224" i="21" s="1"/>
  <c r="X224" i="21"/>
  <c r="V224" i="21"/>
  <c r="AT223" i="21"/>
  <c r="AR223" i="21"/>
  <c r="AN223" i="21"/>
  <c r="AO223" i="21" s="1"/>
  <c r="AP223" i="21" s="1"/>
  <c r="AM223" i="21"/>
  <c r="AK223" i="21"/>
  <c r="AI223" i="21"/>
  <c r="AD223" i="21"/>
  <c r="AB223" i="21"/>
  <c r="Z223" i="21"/>
  <c r="X223" i="21"/>
  <c r="V223" i="21"/>
  <c r="AT222" i="21"/>
  <c r="AR222" i="21"/>
  <c r="AN222" i="21"/>
  <c r="AO222" i="21" s="1"/>
  <c r="AP222" i="21" s="1"/>
  <c r="AM222" i="21"/>
  <c r="AK222" i="21"/>
  <c r="AI222" i="21"/>
  <c r="AD222" i="21"/>
  <c r="AB222" i="21"/>
  <c r="Z222" i="21"/>
  <c r="X222" i="21"/>
  <c r="V222" i="21"/>
  <c r="AT221" i="21"/>
  <c r="AR221" i="21"/>
  <c r="AN221" i="21"/>
  <c r="AO221" i="21" s="1"/>
  <c r="AP221" i="21" s="1"/>
  <c r="AM221" i="21"/>
  <c r="AK221" i="21"/>
  <c r="AI221" i="21"/>
  <c r="AD221" i="21"/>
  <c r="AB221" i="21"/>
  <c r="Z221" i="21"/>
  <c r="X221" i="21"/>
  <c r="V221" i="21"/>
  <c r="AE221" i="21" s="1"/>
  <c r="AM220" i="21"/>
  <c r="AK220" i="21"/>
  <c r="AI220" i="21"/>
  <c r="AG220" i="21"/>
  <c r="AD220" i="21"/>
  <c r="AB220" i="21"/>
  <c r="Z220" i="21"/>
  <c r="X220" i="21"/>
  <c r="V220" i="21"/>
  <c r="AE220" i="21" s="1"/>
  <c r="D220" i="21"/>
  <c r="C220" i="21"/>
  <c r="AU147" i="21"/>
  <c r="AS147" i="21"/>
  <c r="AQ147" i="21"/>
  <c r="AO147" i="21"/>
  <c r="AM147" i="21"/>
  <c r="AK147" i="21"/>
  <c r="AI147" i="21"/>
  <c r="AD147" i="21"/>
  <c r="AB147" i="21"/>
  <c r="Z147" i="21"/>
  <c r="X147" i="21"/>
  <c r="V147" i="21"/>
  <c r="AU146" i="21"/>
  <c r="AS146" i="21"/>
  <c r="AQ146" i="21"/>
  <c r="AO146" i="21"/>
  <c r="AM146" i="21"/>
  <c r="AK146" i="21"/>
  <c r="AI146" i="21"/>
  <c r="AD146" i="21"/>
  <c r="AB146" i="21"/>
  <c r="Z146" i="21"/>
  <c r="X146" i="21"/>
  <c r="V146" i="21"/>
  <c r="AU145" i="21"/>
  <c r="AS145" i="21"/>
  <c r="AQ145" i="21"/>
  <c r="AO145" i="21"/>
  <c r="AM145" i="21"/>
  <c r="AK145" i="21"/>
  <c r="AI145" i="21"/>
  <c r="AD145" i="21"/>
  <c r="AB145" i="21"/>
  <c r="Z145" i="21"/>
  <c r="X145" i="21"/>
  <c r="V145" i="21"/>
  <c r="AU144" i="21"/>
  <c r="AS144" i="21"/>
  <c r="AQ144" i="21"/>
  <c r="AO144" i="21"/>
  <c r="AM144" i="21"/>
  <c r="AK144" i="21"/>
  <c r="AI144" i="21"/>
  <c r="AD144" i="21"/>
  <c r="AB144" i="21"/>
  <c r="Z144" i="21"/>
  <c r="X144" i="21"/>
  <c r="V144" i="21"/>
  <c r="AU143" i="21"/>
  <c r="AS143" i="21"/>
  <c r="AQ143" i="21"/>
  <c r="AO143" i="21"/>
  <c r="AM143" i="21"/>
  <c r="AK143" i="21"/>
  <c r="AI143" i="21"/>
  <c r="AD143" i="21"/>
  <c r="AB143" i="21"/>
  <c r="Z143" i="21"/>
  <c r="X143" i="21"/>
  <c r="V143" i="21"/>
  <c r="AU142" i="21"/>
  <c r="AS142" i="21"/>
  <c r="AQ142" i="21"/>
  <c r="AO142" i="21"/>
  <c r="AM142" i="21"/>
  <c r="AK142" i="21"/>
  <c r="AI142" i="21"/>
  <c r="AD142" i="21"/>
  <c r="AB142" i="21"/>
  <c r="Z142" i="21"/>
  <c r="X142" i="21"/>
  <c r="V142" i="21"/>
  <c r="AG142" i="21"/>
  <c r="AU95" i="21"/>
  <c r="AS95" i="21"/>
  <c r="AQ95" i="21"/>
  <c r="AO95" i="21"/>
  <c r="AM95" i="21"/>
  <c r="AK95" i="21"/>
  <c r="AI95" i="21"/>
  <c r="AD95" i="21"/>
  <c r="AU94" i="21"/>
  <c r="AS94" i="21"/>
  <c r="AQ94" i="21"/>
  <c r="AO94" i="21"/>
  <c r="AM94" i="21"/>
  <c r="AK94" i="21"/>
  <c r="AI94" i="21"/>
  <c r="AD94" i="21"/>
  <c r="AU96" i="21"/>
  <c r="AS96" i="21"/>
  <c r="AQ96" i="21"/>
  <c r="AO96" i="21"/>
  <c r="AM96" i="21"/>
  <c r="AK96" i="21"/>
  <c r="AI96" i="21"/>
  <c r="AD96" i="21"/>
  <c r="AB96" i="21"/>
  <c r="Z96" i="21"/>
  <c r="X96" i="21"/>
  <c r="V96" i="21"/>
  <c r="AB94" i="21"/>
  <c r="Z94" i="21"/>
  <c r="X94" i="21"/>
  <c r="V94" i="21"/>
  <c r="BB214" i="21"/>
  <c r="BC214" i="21" s="1"/>
  <c r="BB208" i="21"/>
  <c r="BC208" i="21" s="1"/>
  <c r="BB202" i="21"/>
  <c r="BC202" i="21" s="1"/>
  <c r="BB196" i="21"/>
  <c r="BC196" i="21" s="1"/>
  <c r="BB190" i="21"/>
  <c r="BC190" i="21" s="1"/>
  <c r="BB184" i="21"/>
  <c r="BC184" i="21" s="1"/>
  <c r="BB178" i="21"/>
  <c r="BC178" i="21" s="1"/>
  <c r="BB166" i="21"/>
  <c r="BC166" i="21" s="1"/>
  <c r="BB172" i="21"/>
  <c r="BC172" i="21" s="1"/>
  <c r="BB160" i="21"/>
  <c r="BC160" i="21" s="1"/>
  <c r="BB154" i="21"/>
  <c r="BC154" i="21" s="1"/>
  <c r="BB148" i="21"/>
  <c r="BC148" i="21" s="1"/>
  <c r="BB142" i="21"/>
  <c r="BC142" i="21" s="1"/>
  <c r="BB136" i="21"/>
  <c r="BB130" i="21"/>
  <c r="BB118" i="21"/>
  <c r="BC118" i="21" s="1"/>
  <c r="BB112" i="21"/>
  <c r="BC112" i="21" s="1"/>
  <c r="BB100" i="21"/>
  <c r="BC100" i="21" s="1"/>
  <c r="BB94" i="21"/>
  <c r="BC94" i="21" s="1"/>
  <c r="BB88" i="21"/>
  <c r="BC88" i="21" s="1"/>
  <c r="BB82" i="21"/>
  <c r="BC82" i="21" s="1"/>
  <c r="BB76" i="21"/>
  <c r="BC76" i="21" s="1"/>
  <c r="BB70" i="21"/>
  <c r="BC70" i="21" s="1"/>
  <c r="BB46" i="21"/>
  <c r="BC46" i="21" s="1"/>
  <c r="N112" i="21"/>
  <c r="N118" i="21"/>
  <c r="N124" i="21"/>
  <c r="N130" i="21"/>
  <c r="N136" i="21"/>
  <c r="N142" i="21"/>
  <c r="N148" i="21"/>
  <c r="N154" i="21"/>
  <c r="N160" i="21"/>
  <c r="N166" i="21"/>
  <c r="N172" i="21"/>
  <c r="N178" i="21"/>
  <c r="N184" i="21"/>
  <c r="N190" i="21"/>
  <c r="N196" i="21"/>
  <c r="N202" i="21"/>
  <c r="N208" i="21"/>
  <c r="N214" i="21"/>
  <c r="N16" i="21"/>
  <c r="N22" i="21"/>
  <c r="N28" i="21"/>
  <c r="N34" i="21"/>
  <c r="N40" i="21"/>
  <c r="N46" i="21"/>
  <c r="N52" i="21"/>
  <c r="N58" i="21"/>
  <c r="N64" i="21"/>
  <c r="N70" i="21"/>
  <c r="N76" i="21"/>
  <c r="N82" i="21"/>
  <c r="N88" i="21"/>
  <c r="N94" i="21"/>
  <c r="N100" i="21"/>
  <c r="N106" i="21"/>
  <c r="N10" i="21"/>
  <c r="O28" i="21"/>
  <c r="O34" i="21"/>
  <c r="O40" i="21"/>
  <c r="O46" i="21"/>
  <c r="O52" i="21"/>
  <c r="O58" i="21"/>
  <c r="O64" i="21"/>
  <c r="O70" i="21"/>
  <c r="O76" i="21"/>
  <c r="O82" i="21"/>
  <c r="O88" i="21"/>
  <c r="O94" i="21"/>
  <c r="O100" i="21"/>
  <c r="O106" i="21"/>
  <c r="O112" i="21"/>
  <c r="O118" i="21"/>
  <c r="O124" i="21"/>
  <c r="O130" i="21"/>
  <c r="O136" i="21"/>
  <c r="O142" i="21"/>
  <c r="O148" i="21"/>
  <c r="O154" i="21"/>
  <c r="O160" i="21"/>
  <c r="O166" i="21"/>
  <c r="O172" i="21"/>
  <c r="O178" i="21"/>
  <c r="O184" i="21"/>
  <c r="O190" i="21"/>
  <c r="O196" i="21"/>
  <c r="O202" i="21"/>
  <c r="O208" i="21"/>
  <c r="O214" i="21"/>
  <c r="O16" i="21"/>
  <c r="O22" i="21"/>
  <c r="O10" i="21"/>
  <c r="K16" i="21"/>
  <c r="K22" i="21"/>
  <c r="K28" i="21"/>
  <c r="K34" i="21"/>
  <c r="K40" i="21"/>
  <c r="K46" i="21"/>
  <c r="K52" i="21"/>
  <c r="K58" i="21"/>
  <c r="K64" i="21"/>
  <c r="K70" i="21"/>
  <c r="K76" i="21"/>
  <c r="K82" i="21"/>
  <c r="K88" i="21"/>
  <c r="K94" i="21"/>
  <c r="K100" i="21"/>
  <c r="K106" i="21"/>
  <c r="K112" i="21"/>
  <c r="K118" i="21"/>
  <c r="K124" i="21"/>
  <c r="K130" i="21"/>
  <c r="K136" i="21"/>
  <c r="K142" i="21"/>
  <c r="K148" i="21"/>
  <c r="K154" i="21"/>
  <c r="K160" i="21"/>
  <c r="K166" i="21"/>
  <c r="K172" i="21"/>
  <c r="K178" i="21"/>
  <c r="K184" i="21"/>
  <c r="K190" i="21"/>
  <c r="K196" i="21"/>
  <c r="K202" i="21"/>
  <c r="K208" i="21"/>
  <c r="K10" i="21"/>
  <c r="AV238" i="21" l="1"/>
  <c r="AW238" i="21" s="1"/>
  <c r="AE249" i="21"/>
  <c r="AE253" i="21"/>
  <c r="AE254" i="21"/>
  <c r="AE226" i="21"/>
  <c r="AE230" i="21"/>
  <c r="AE239" i="21"/>
  <c r="AE227" i="21"/>
  <c r="P226" i="21"/>
  <c r="Q226" i="21" s="1"/>
  <c r="AE235" i="21"/>
  <c r="AE238" i="21"/>
  <c r="P238" i="21"/>
  <c r="Q238" i="21" s="1"/>
  <c r="AE233" i="21"/>
  <c r="AF233" i="21" s="1"/>
  <c r="AF234" i="21" s="1"/>
  <c r="AE234" i="21"/>
  <c r="AE246" i="21"/>
  <c r="AF246" i="21" s="1"/>
  <c r="AE247" i="21"/>
  <c r="AE248" i="21"/>
  <c r="AV226" i="21"/>
  <c r="AW226" i="21" s="1"/>
  <c r="AE96" i="21"/>
  <c r="AE255" i="21"/>
  <c r="AE242" i="21"/>
  <c r="AE241" i="21"/>
  <c r="AF221" i="21"/>
  <c r="AG221" i="21" s="1"/>
  <c r="AF253" i="21"/>
  <c r="AF254" i="21" s="1"/>
  <c r="AG246" i="21"/>
  <c r="P244" i="21"/>
  <c r="Q244" i="21" s="1"/>
  <c r="AV220" i="21"/>
  <c r="AW220" i="21" s="1"/>
  <c r="AV232" i="21"/>
  <c r="AW232" i="21" s="1"/>
  <c r="O232" i="21"/>
  <c r="Q232" i="21"/>
  <c r="P220" i="21"/>
  <c r="Q220" i="21" s="1"/>
  <c r="AE228" i="21"/>
  <c r="AF220" i="21"/>
  <c r="AE223" i="21"/>
  <c r="AG226" i="21"/>
  <c r="AE229" i="21"/>
  <c r="AE231" i="21"/>
  <c r="AE222" i="21"/>
  <c r="AE225" i="21"/>
  <c r="P142" i="21"/>
  <c r="Q142" i="21" s="1"/>
  <c r="AV146" i="21"/>
  <c r="AW146" i="21" s="1"/>
  <c r="AF232" i="21"/>
  <c r="AE147" i="21"/>
  <c r="AV96" i="21"/>
  <c r="AW96" i="21" s="1"/>
  <c r="AE143" i="21"/>
  <c r="AF143" i="21" s="1"/>
  <c r="AF144" i="21" s="1"/>
  <c r="AE94" i="21"/>
  <c r="AE145" i="21"/>
  <c r="AV143" i="21"/>
  <c r="AW143" i="21" s="1"/>
  <c r="AE146" i="21"/>
  <c r="AV144" i="21"/>
  <c r="AW144" i="21" s="1"/>
  <c r="AV145" i="21"/>
  <c r="AW145" i="21" s="1"/>
  <c r="AV147" i="21"/>
  <c r="AW147" i="21" s="1"/>
  <c r="AE142" i="21"/>
  <c r="AV95" i="21"/>
  <c r="AW95" i="21" s="1"/>
  <c r="AE144" i="21"/>
  <c r="AV94" i="21"/>
  <c r="AW94" i="21" s="1"/>
  <c r="AV142" i="21"/>
  <c r="AW142" i="21" s="1"/>
  <c r="AF142" i="21"/>
  <c r="AU219" i="21"/>
  <c r="AS219" i="21"/>
  <c r="AQ219" i="21"/>
  <c r="AO219" i="21"/>
  <c r="AM219" i="21"/>
  <c r="AK219" i="21"/>
  <c r="AI219" i="21"/>
  <c r="AD219" i="21"/>
  <c r="AB219" i="21"/>
  <c r="Z219" i="21"/>
  <c r="X219" i="21"/>
  <c r="V219" i="21"/>
  <c r="AU218" i="21"/>
  <c r="AS218" i="21"/>
  <c r="AQ218" i="21"/>
  <c r="AO218" i="21"/>
  <c r="AM218" i="21"/>
  <c r="AK218" i="21"/>
  <c r="AI218" i="21"/>
  <c r="AD218" i="21"/>
  <c r="AB218" i="21"/>
  <c r="Z218" i="21"/>
  <c r="X218" i="21"/>
  <c r="V218" i="21"/>
  <c r="AU217" i="21"/>
  <c r="AS217" i="21"/>
  <c r="AQ217" i="21"/>
  <c r="AO217" i="21"/>
  <c r="AM217" i="21"/>
  <c r="AK217" i="21"/>
  <c r="AI217" i="21"/>
  <c r="AD217" i="21"/>
  <c r="AB217" i="21"/>
  <c r="Z217" i="21"/>
  <c r="X217" i="21"/>
  <c r="V217" i="21"/>
  <c r="AU216" i="21"/>
  <c r="AS216" i="21"/>
  <c r="AQ216" i="21"/>
  <c r="AO216" i="21"/>
  <c r="AM216" i="21"/>
  <c r="AK216" i="21"/>
  <c r="AI216" i="21"/>
  <c r="AD216" i="21"/>
  <c r="AB216" i="21"/>
  <c r="Z216" i="21"/>
  <c r="X216" i="21"/>
  <c r="V216" i="21"/>
  <c r="AU215" i="21"/>
  <c r="AS215" i="21"/>
  <c r="AQ215" i="21"/>
  <c r="AO215" i="21"/>
  <c r="AM215" i="21"/>
  <c r="AK215" i="21"/>
  <c r="AI215" i="21"/>
  <c r="AD215" i="21"/>
  <c r="AB215" i="21"/>
  <c r="Z215" i="21"/>
  <c r="X215" i="21"/>
  <c r="V215" i="21"/>
  <c r="AU214" i="21"/>
  <c r="AS214" i="21"/>
  <c r="AQ214" i="21"/>
  <c r="AO214" i="21"/>
  <c r="AM214" i="21"/>
  <c r="AK214" i="21"/>
  <c r="AI214" i="21"/>
  <c r="AD214" i="21"/>
  <c r="AB214" i="21"/>
  <c r="Z214" i="21"/>
  <c r="X214" i="21"/>
  <c r="V214" i="21"/>
  <c r="BA214" i="21"/>
  <c r="P214" i="21"/>
  <c r="Q214" i="21" s="1"/>
  <c r="D214" i="21"/>
  <c r="C214" i="21"/>
  <c r="AU213" i="21"/>
  <c r="AS213" i="21"/>
  <c r="AQ213" i="21"/>
  <c r="AO213" i="21"/>
  <c r="AM213" i="21"/>
  <c r="AK213" i="21"/>
  <c r="AI213" i="21"/>
  <c r="AD213" i="21"/>
  <c r="AB213" i="21"/>
  <c r="Z213" i="21"/>
  <c r="X213" i="21"/>
  <c r="V213" i="21"/>
  <c r="AU212" i="21"/>
  <c r="AS212" i="21"/>
  <c r="AQ212" i="21"/>
  <c r="AO212" i="21"/>
  <c r="AM212" i="21"/>
  <c r="AK212" i="21"/>
  <c r="AI212" i="21"/>
  <c r="AD212" i="21"/>
  <c r="AB212" i="21"/>
  <c r="Z212" i="21"/>
  <c r="X212" i="21"/>
  <c r="V212" i="21"/>
  <c r="AU211" i="21"/>
  <c r="AS211" i="21"/>
  <c r="AQ211" i="21"/>
  <c r="AO211" i="21"/>
  <c r="AM211" i="21"/>
  <c r="AK211" i="21"/>
  <c r="AI211" i="21"/>
  <c r="AD211" i="21"/>
  <c r="AB211" i="21"/>
  <c r="Z211" i="21"/>
  <c r="X211" i="21"/>
  <c r="V211" i="21"/>
  <c r="AU210" i="21"/>
  <c r="AS210" i="21"/>
  <c r="AQ210" i="21"/>
  <c r="AO210" i="21"/>
  <c r="AM210" i="21"/>
  <c r="AK210" i="21"/>
  <c r="AI210" i="21"/>
  <c r="AD210" i="21"/>
  <c r="AB210" i="21"/>
  <c r="Z210" i="21"/>
  <c r="X210" i="21"/>
  <c r="V210" i="21"/>
  <c r="AU209" i="21"/>
  <c r="AS209" i="21"/>
  <c r="AQ209" i="21"/>
  <c r="AO209" i="21"/>
  <c r="AM209" i="21"/>
  <c r="AK209" i="21"/>
  <c r="AI209" i="21"/>
  <c r="AD209" i="21"/>
  <c r="AB209" i="21"/>
  <c r="Z209" i="21"/>
  <c r="X209" i="21"/>
  <c r="V209" i="21"/>
  <c r="AU208" i="21"/>
  <c r="AS208" i="21"/>
  <c r="AQ208" i="21"/>
  <c r="AO208" i="21"/>
  <c r="AM208" i="21"/>
  <c r="AK208" i="21"/>
  <c r="AI208" i="21"/>
  <c r="AD208" i="21"/>
  <c r="AB208" i="21"/>
  <c r="Z208" i="21"/>
  <c r="X208" i="21"/>
  <c r="V208" i="21"/>
  <c r="BA208" i="21"/>
  <c r="D208" i="21"/>
  <c r="C208" i="21"/>
  <c r="AU207" i="21"/>
  <c r="AS207" i="21"/>
  <c r="AQ207" i="21"/>
  <c r="AO207" i="21"/>
  <c r="AM207" i="21"/>
  <c r="AK207" i="21"/>
  <c r="AI207" i="21"/>
  <c r="AD207" i="21"/>
  <c r="AB207" i="21"/>
  <c r="Z207" i="21"/>
  <c r="X207" i="21"/>
  <c r="V207" i="21"/>
  <c r="AU206" i="21"/>
  <c r="AS206" i="21"/>
  <c r="AQ206" i="21"/>
  <c r="AO206" i="21"/>
  <c r="AM206" i="21"/>
  <c r="AK206" i="21"/>
  <c r="AI206" i="21"/>
  <c r="AD206" i="21"/>
  <c r="AB206" i="21"/>
  <c r="Z206" i="21"/>
  <c r="X206" i="21"/>
  <c r="V206" i="21"/>
  <c r="AU205" i="21"/>
  <c r="AS205" i="21"/>
  <c r="AQ205" i="21"/>
  <c r="AO205" i="21"/>
  <c r="AM205" i="21"/>
  <c r="AK205" i="21"/>
  <c r="AI205" i="21"/>
  <c r="AD205" i="21"/>
  <c r="AB205" i="21"/>
  <c r="Z205" i="21"/>
  <c r="X205" i="21"/>
  <c r="V205" i="21"/>
  <c r="AU204" i="21"/>
  <c r="AS204" i="21"/>
  <c r="AQ204" i="21"/>
  <c r="AO204" i="21"/>
  <c r="AM204" i="21"/>
  <c r="AK204" i="21"/>
  <c r="AI204" i="21"/>
  <c r="AD204" i="21"/>
  <c r="AB204" i="21"/>
  <c r="Z204" i="21"/>
  <c r="X204" i="21"/>
  <c r="V204" i="21"/>
  <c r="AU203" i="21"/>
  <c r="AS203" i="21"/>
  <c r="AQ203" i="21"/>
  <c r="AO203" i="21"/>
  <c r="AM203" i="21"/>
  <c r="AK203" i="21"/>
  <c r="AI203" i="21"/>
  <c r="AD203" i="21"/>
  <c r="AB203" i="21"/>
  <c r="Z203" i="21"/>
  <c r="X203" i="21"/>
  <c r="V203" i="21"/>
  <c r="AU202" i="21"/>
  <c r="AS202" i="21"/>
  <c r="AQ202" i="21"/>
  <c r="AO202" i="21"/>
  <c r="AM202" i="21"/>
  <c r="AK202" i="21"/>
  <c r="AI202" i="21"/>
  <c r="AD202" i="21"/>
  <c r="AB202" i="21"/>
  <c r="Z202" i="21"/>
  <c r="X202" i="21"/>
  <c r="V202" i="21"/>
  <c r="D202" i="21"/>
  <c r="C202" i="21"/>
  <c r="AU201" i="21"/>
  <c r="AS201" i="21"/>
  <c r="AQ201" i="21"/>
  <c r="AO201" i="21"/>
  <c r="AM201" i="21"/>
  <c r="AK201" i="21"/>
  <c r="AI201" i="21"/>
  <c r="AD201" i="21"/>
  <c r="AB201" i="21"/>
  <c r="Z201" i="21"/>
  <c r="X201" i="21"/>
  <c r="V201" i="21"/>
  <c r="AU200" i="21"/>
  <c r="AS200" i="21"/>
  <c r="AQ200" i="21"/>
  <c r="AO200" i="21"/>
  <c r="AM200" i="21"/>
  <c r="AK200" i="21"/>
  <c r="AI200" i="21"/>
  <c r="AD200" i="21"/>
  <c r="AB200" i="21"/>
  <c r="Z200" i="21"/>
  <c r="X200" i="21"/>
  <c r="V200" i="21"/>
  <c r="AU199" i="21"/>
  <c r="AS199" i="21"/>
  <c r="AQ199" i="21"/>
  <c r="AO199" i="21"/>
  <c r="AM199" i="21"/>
  <c r="AK199" i="21"/>
  <c r="AI199" i="21"/>
  <c r="AD199" i="21"/>
  <c r="AB199" i="21"/>
  <c r="Z199" i="21"/>
  <c r="X199" i="21"/>
  <c r="V199" i="21"/>
  <c r="AU198" i="21"/>
  <c r="AS198" i="21"/>
  <c r="AQ198" i="21"/>
  <c r="AO198" i="21"/>
  <c r="AM198" i="21"/>
  <c r="AK198" i="21"/>
  <c r="AI198" i="21"/>
  <c r="AD198" i="21"/>
  <c r="AB198" i="21"/>
  <c r="Z198" i="21"/>
  <c r="X198" i="21"/>
  <c r="V198" i="21"/>
  <c r="AU197" i="21"/>
  <c r="AS197" i="21"/>
  <c r="AQ197" i="21"/>
  <c r="AO197" i="21"/>
  <c r="AM197" i="21"/>
  <c r="AK197" i="21"/>
  <c r="AI197" i="21"/>
  <c r="AD197" i="21"/>
  <c r="AB197" i="21"/>
  <c r="Z197" i="21"/>
  <c r="X197" i="21"/>
  <c r="V197" i="21"/>
  <c r="AU196" i="21"/>
  <c r="AS196" i="21"/>
  <c r="AQ196" i="21"/>
  <c r="AO196" i="21"/>
  <c r="AM196" i="21"/>
  <c r="AK196" i="21"/>
  <c r="AI196" i="21"/>
  <c r="AD196" i="21"/>
  <c r="AB196" i="21"/>
  <c r="Z196" i="21"/>
  <c r="X196" i="21"/>
  <c r="V196" i="21"/>
  <c r="BA196" i="21"/>
  <c r="P196" i="21"/>
  <c r="Q196" i="21" s="1"/>
  <c r="D196" i="21"/>
  <c r="C196" i="21"/>
  <c r="AU195" i="21"/>
  <c r="AS195" i="21"/>
  <c r="AQ195" i="21"/>
  <c r="AO195" i="21"/>
  <c r="AM195" i="21"/>
  <c r="AK195" i="21"/>
  <c r="AI195" i="21"/>
  <c r="AD195" i="21"/>
  <c r="AB195" i="21"/>
  <c r="Z195" i="21"/>
  <c r="X195" i="21"/>
  <c r="V195" i="21"/>
  <c r="AU194" i="21"/>
  <c r="AS194" i="21"/>
  <c r="AQ194" i="21"/>
  <c r="AO194" i="21"/>
  <c r="AM194" i="21"/>
  <c r="AK194" i="21"/>
  <c r="AI194" i="21"/>
  <c r="AD194" i="21"/>
  <c r="AB194" i="21"/>
  <c r="Z194" i="21"/>
  <c r="X194" i="21"/>
  <c r="V194" i="21"/>
  <c r="AU193" i="21"/>
  <c r="AS193" i="21"/>
  <c r="AQ193" i="21"/>
  <c r="AO193" i="21"/>
  <c r="AM193" i="21"/>
  <c r="AK193" i="21"/>
  <c r="AI193" i="21"/>
  <c r="AD193" i="21"/>
  <c r="AB193" i="21"/>
  <c r="Z193" i="21"/>
  <c r="X193" i="21"/>
  <c r="V193" i="21"/>
  <c r="AU192" i="21"/>
  <c r="AS192" i="21"/>
  <c r="AQ192" i="21"/>
  <c r="AO192" i="21"/>
  <c r="AM192" i="21"/>
  <c r="AK192" i="21"/>
  <c r="AI192" i="21"/>
  <c r="AD192" i="21"/>
  <c r="AB192" i="21"/>
  <c r="Z192" i="21"/>
  <c r="X192" i="21"/>
  <c r="V192" i="21"/>
  <c r="AU191" i="21"/>
  <c r="AS191" i="21"/>
  <c r="AQ191" i="21"/>
  <c r="AO191" i="21"/>
  <c r="AM191" i="21"/>
  <c r="AK191" i="21"/>
  <c r="AI191" i="21"/>
  <c r="AD191" i="21"/>
  <c r="AB191" i="21"/>
  <c r="Z191" i="21"/>
  <c r="X191" i="21"/>
  <c r="V191" i="21"/>
  <c r="AU190" i="21"/>
  <c r="AS190" i="21"/>
  <c r="AQ190" i="21"/>
  <c r="AO190" i="21"/>
  <c r="AM190" i="21"/>
  <c r="AK190" i="21"/>
  <c r="AI190" i="21"/>
  <c r="AD190" i="21"/>
  <c r="AB190" i="21"/>
  <c r="Z190" i="21"/>
  <c r="X190" i="21"/>
  <c r="V190" i="21"/>
  <c r="BA190" i="21"/>
  <c r="D190" i="21"/>
  <c r="C190" i="21"/>
  <c r="AU189" i="21"/>
  <c r="AS189" i="21"/>
  <c r="AQ189" i="21"/>
  <c r="AO189" i="21"/>
  <c r="AM189" i="21"/>
  <c r="AK189" i="21"/>
  <c r="AI189" i="21"/>
  <c r="AD189" i="21"/>
  <c r="AB189" i="21"/>
  <c r="Z189" i="21"/>
  <c r="X189" i="21"/>
  <c r="V189" i="21"/>
  <c r="AU188" i="21"/>
  <c r="AS188" i="21"/>
  <c r="AQ188" i="21"/>
  <c r="AO188" i="21"/>
  <c r="AM188" i="21"/>
  <c r="AK188" i="21"/>
  <c r="AI188" i="21"/>
  <c r="AD188" i="21"/>
  <c r="AB188" i="21"/>
  <c r="Z188" i="21"/>
  <c r="X188" i="21"/>
  <c r="V188" i="21"/>
  <c r="AU187" i="21"/>
  <c r="AS187" i="21"/>
  <c r="AQ187" i="21"/>
  <c r="AO187" i="21"/>
  <c r="AM187" i="21"/>
  <c r="AK187" i="21"/>
  <c r="AI187" i="21"/>
  <c r="AD187" i="21"/>
  <c r="AB187" i="21"/>
  <c r="Z187" i="21"/>
  <c r="X187" i="21"/>
  <c r="V187" i="21"/>
  <c r="AU186" i="21"/>
  <c r="AS186" i="21"/>
  <c r="AQ186" i="21"/>
  <c r="AO186" i="21"/>
  <c r="AM186" i="21"/>
  <c r="AK186" i="21"/>
  <c r="AI186" i="21"/>
  <c r="AD186" i="21"/>
  <c r="AB186" i="21"/>
  <c r="Z186" i="21"/>
  <c r="X186" i="21"/>
  <c r="V186" i="21"/>
  <c r="AU185" i="21"/>
  <c r="AS185" i="21"/>
  <c r="AQ185" i="21"/>
  <c r="AO185" i="21"/>
  <c r="AM185" i="21"/>
  <c r="AK185" i="21"/>
  <c r="AI185" i="21"/>
  <c r="AD185" i="21"/>
  <c r="AB185" i="21"/>
  <c r="Z185" i="21"/>
  <c r="X185" i="21"/>
  <c r="V185" i="21"/>
  <c r="AU184" i="21"/>
  <c r="AS184" i="21"/>
  <c r="AQ184" i="21"/>
  <c r="AO184" i="21"/>
  <c r="AM184" i="21"/>
  <c r="AK184" i="21"/>
  <c r="AI184" i="21"/>
  <c r="AD184" i="21"/>
  <c r="AB184" i="21"/>
  <c r="Z184" i="21"/>
  <c r="X184" i="21"/>
  <c r="V184" i="21"/>
  <c r="BA184" i="21"/>
  <c r="P184" i="21"/>
  <c r="Q184" i="21" s="1"/>
  <c r="D184" i="21"/>
  <c r="C184" i="21"/>
  <c r="AU183" i="21"/>
  <c r="AS183" i="21"/>
  <c r="AQ183" i="21"/>
  <c r="AO183" i="21"/>
  <c r="AM183" i="21"/>
  <c r="AK183" i="21"/>
  <c r="AI183" i="21"/>
  <c r="AD183" i="21"/>
  <c r="AB183" i="21"/>
  <c r="Z183" i="21"/>
  <c r="X183" i="21"/>
  <c r="V183" i="21"/>
  <c r="AU182" i="21"/>
  <c r="AS182" i="21"/>
  <c r="AQ182" i="21"/>
  <c r="AO182" i="21"/>
  <c r="AM182" i="21"/>
  <c r="AK182" i="21"/>
  <c r="AI182" i="21"/>
  <c r="AD182" i="21"/>
  <c r="AB182" i="21"/>
  <c r="Z182" i="21"/>
  <c r="X182" i="21"/>
  <c r="V182" i="21"/>
  <c r="AU181" i="21"/>
  <c r="AS181" i="21"/>
  <c r="AQ181" i="21"/>
  <c r="AO181" i="21"/>
  <c r="AM181" i="21"/>
  <c r="AK181" i="21"/>
  <c r="AI181" i="21"/>
  <c r="AD181" i="21"/>
  <c r="AB181" i="21"/>
  <c r="Z181" i="21"/>
  <c r="X181" i="21"/>
  <c r="V181" i="21"/>
  <c r="AU180" i="21"/>
  <c r="AS180" i="21"/>
  <c r="AQ180" i="21"/>
  <c r="AO180" i="21"/>
  <c r="AM180" i="21"/>
  <c r="AK180" i="21"/>
  <c r="AI180" i="21"/>
  <c r="AD180" i="21"/>
  <c r="AB180" i="21"/>
  <c r="Z180" i="21"/>
  <c r="X180" i="21"/>
  <c r="V180" i="21"/>
  <c r="AU179" i="21"/>
  <c r="AS179" i="21"/>
  <c r="AQ179" i="21"/>
  <c r="AO179" i="21"/>
  <c r="AM179" i="21"/>
  <c r="AK179" i="21"/>
  <c r="AI179" i="21"/>
  <c r="AD179" i="21"/>
  <c r="AB179" i="21"/>
  <c r="Z179" i="21"/>
  <c r="X179" i="21"/>
  <c r="V179" i="21"/>
  <c r="AU178" i="21"/>
  <c r="AS178" i="21"/>
  <c r="AQ178" i="21"/>
  <c r="AO178" i="21"/>
  <c r="AM178" i="21"/>
  <c r="AK178" i="21"/>
  <c r="AI178" i="21"/>
  <c r="AD178" i="21"/>
  <c r="AB178" i="21"/>
  <c r="Z178" i="21"/>
  <c r="X178" i="21"/>
  <c r="V178" i="21"/>
  <c r="BA178" i="21"/>
  <c r="D178" i="21"/>
  <c r="C178" i="21"/>
  <c r="AU177" i="21"/>
  <c r="AS177" i="21"/>
  <c r="AQ177" i="21"/>
  <c r="AO177" i="21"/>
  <c r="AM177" i="21"/>
  <c r="AK177" i="21"/>
  <c r="AI177" i="21"/>
  <c r="AD177" i="21"/>
  <c r="AB177" i="21"/>
  <c r="Z177" i="21"/>
  <c r="X177" i="21"/>
  <c r="V177" i="21"/>
  <c r="AU176" i="21"/>
  <c r="AS176" i="21"/>
  <c r="AQ176" i="21"/>
  <c r="AO176" i="21"/>
  <c r="AM176" i="21"/>
  <c r="AK176" i="21"/>
  <c r="AI176" i="21"/>
  <c r="AD176" i="21"/>
  <c r="AB176" i="21"/>
  <c r="Z176" i="21"/>
  <c r="X176" i="21"/>
  <c r="V176" i="21"/>
  <c r="AU175" i="21"/>
  <c r="AS175" i="21"/>
  <c r="AQ175" i="21"/>
  <c r="AO175" i="21"/>
  <c r="AM175" i="21"/>
  <c r="AK175" i="21"/>
  <c r="AI175" i="21"/>
  <c r="AD175" i="21"/>
  <c r="AB175" i="21"/>
  <c r="Z175" i="21"/>
  <c r="X175" i="21"/>
  <c r="V175" i="21"/>
  <c r="AU174" i="21"/>
  <c r="AS174" i="21"/>
  <c r="AQ174" i="21"/>
  <c r="AO174" i="21"/>
  <c r="AM174" i="21"/>
  <c r="AK174" i="21"/>
  <c r="AI174" i="21"/>
  <c r="AD174" i="21"/>
  <c r="AB174" i="21"/>
  <c r="Z174" i="21"/>
  <c r="X174" i="21"/>
  <c r="V174" i="21"/>
  <c r="AU173" i="21"/>
  <c r="AS173" i="21"/>
  <c r="AQ173" i="21"/>
  <c r="AO173" i="21"/>
  <c r="AM173" i="21"/>
  <c r="AK173" i="21"/>
  <c r="AI173" i="21"/>
  <c r="AD173" i="21"/>
  <c r="AB173" i="21"/>
  <c r="Z173" i="21"/>
  <c r="X173" i="21"/>
  <c r="V173" i="21"/>
  <c r="AU172" i="21"/>
  <c r="AS172" i="21"/>
  <c r="AQ172" i="21"/>
  <c r="AO172" i="21"/>
  <c r="AM172" i="21"/>
  <c r="AK172" i="21"/>
  <c r="AI172" i="21"/>
  <c r="AD172" i="21"/>
  <c r="AB172" i="21"/>
  <c r="Z172" i="21"/>
  <c r="X172" i="21"/>
  <c r="V172" i="21"/>
  <c r="BA172" i="21"/>
  <c r="D172" i="21"/>
  <c r="C172" i="21"/>
  <c r="AU171" i="21"/>
  <c r="AS171" i="21"/>
  <c r="AQ171" i="21"/>
  <c r="AO171" i="21"/>
  <c r="AM171" i="21"/>
  <c r="AK171" i="21"/>
  <c r="AI171" i="21"/>
  <c r="AD171" i="21"/>
  <c r="AB171" i="21"/>
  <c r="Z171" i="21"/>
  <c r="X171" i="21"/>
  <c r="V171" i="21"/>
  <c r="AU170" i="21"/>
  <c r="AS170" i="21"/>
  <c r="AQ170" i="21"/>
  <c r="AO170" i="21"/>
  <c r="AM170" i="21"/>
  <c r="AK170" i="21"/>
  <c r="AI170" i="21"/>
  <c r="AD170" i="21"/>
  <c r="AB170" i="21"/>
  <c r="Z170" i="21"/>
  <c r="X170" i="21"/>
  <c r="V170" i="21"/>
  <c r="AU169" i="21"/>
  <c r="AS169" i="21"/>
  <c r="AQ169" i="21"/>
  <c r="AO169" i="21"/>
  <c r="AM169" i="21"/>
  <c r="AK169" i="21"/>
  <c r="AI169" i="21"/>
  <c r="AD169" i="21"/>
  <c r="AB169" i="21"/>
  <c r="Z169" i="21"/>
  <c r="X169" i="21"/>
  <c r="V169" i="21"/>
  <c r="AU168" i="21"/>
  <c r="AS168" i="21"/>
  <c r="AQ168" i="21"/>
  <c r="AO168" i="21"/>
  <c r="AM168" i="21"/>
  <c r="AK168" i="21"/>
  <c r="AI168" i="21"/>
  <c r="AD168" i="21"/>
  <c r="AB168" i="21"/>
  <c r="Z168" i="21"/>
  <c r="X168" i="21"/>
  <c r="V168" i="21"/>
  <c r="AU167" i="21"/>
  <c r="AS167" i="21"/>
  <c r="AQ167" i="21"/>
  <c r="AO167" i="21"/>
  <c r="AM167" i="21"/>
  <c r="AK167" i="21"/>
  <c r="AI167" i="21"/>
  <c r="AD167" i="21"/>
  <c r="AB167" i="21"/>
  <c r="Z167" i="21"/>
  <c r="X167" i="21"/>
  <c r="V167" i="21"/>
  <c r="AU166" i="21"/>
  <c r="AS166" i="21"/>
  <c r="AQ166" i="21"/>
  <c r="AO166" i="21"/>
  <c r="AM166" i="21"/>
  <c r="AK166" i="21"/>
  <c r="AI166" i="21"/>
  <c r="AD166" i="21"/>
  <c r="AB166" i="21"/>
  <c r="Z166" i="21"/>
  <c r="X166" i="21"/>
  <c r="V166" i="21"/>
  <c r="AG166" i="21"/>
  <c r="D166" i="21"/>
  <c r="C166" i="21"/>
  <c r="AU165" i="21"/>
  <c r="AS165" i="21"/>
  <c r="AQ165" i="21"/>
  <c r="AO165" i="21"/>
  <c r="AM165" i="21"/>
  <c r="AK165" i="21"/>
  <c r="AI165" i="21"/>
  <c r="AD165" i="21"/>
  <c r="AB165" i="21"/>
  <c r="Z165" i="21"/>
  <c r="X165" i="21"/>
  <c r="V165" i="21"/>
  <c r="AU164" i="21"/>
  <c r="AS164" i="21"/>
  <c r="AQ164" i="21"/>
  <c r="AO164" i="21"/>
  <c r="AM164" i="21"/>
  <c r="AK164" i="21"/>
  <c r="AI164" i="21"/>
  <c r="AD164" i="21"/>
  <c r="AB164" i="21"/>
  <c r="Z164" i="21"/>
  <c r="X164" i="21"/>
  <c r="V164" i="21"/>
  <c r="AU163" i="21"/>
  <c r="AS163" i="21"/>
  <c r="AQ163" i="21"/>
  <c r="AO163" i="21"/>
  <c r="AM163" i="21"/>
  <c r="AK163" i="21"/>
  <c r="AI163" i="21"/>
  <c r="AD163" i="21"/>
  <c r="AB163" i="21"/>
  <c r="Z163" i="21"/>
  <c r="X163" i="21"/>
  <c r="V163" i="21"/>
  <c r="AU162" i="21"/>
  <c r="AS162" i="21"/>
  <c r="AQ162" i="21"/>
  <c r="AO162" i="21"/>
  <c r="AM162" i="21"/>
  <c r="AK162" i="21"/>
  <c r="AI162" i="21"/>
  <c r="AD162" i="21"/>
  <c r="AB162" i="21"/>
  <c r="Z162" i="21"/>
  <c r="X162" i="21"/>
  <c r="V162" i="21"/>
  <c r="AU161" i="21"/>
  <c r="AS161" i="21"/>
  <c r="AQ161" i="21"/>
  <c r="AO161" i="21"/>
  <c r="AM161" i="21"/>
  <c r="AK161" i="21"/>
  <c r="AI161" i="21"/>
  <c r="AD161" i="21"/>
  <c r="AB161" i="21"/>
  <c r="Z161" i="21"/>
  <c r="X161" i="21"/>
  <c r="V161" i="21"/>
  <c r="AU160" i="21"/>
  <c r="AS160" i="21"/>
  <c r="AQ160" i="21"/>
  <c r="AO160" i="21"/>
  <c r="AM160" i="21"/>
  <c r="AK160" i="21"/>
  <c r="AI160" i="21"/>
  <c r="AD160" i="21"/>
  <c r="AB160" i="21"/>
  <c r="Z160" i="21"/>
  <c r="X160" i="21"/>
  <c r="V160" i="21"/>
  <c r="BA160" i="21"/>
  <c r="P160" i="21"/>
  <c r="Q160" i="21" s="1"/>
  <c r="D160" i="21"/>
  <c r="C160" i="21"/>
  <c r="AF255" i="21" l="1"/>
  <c r="AE188" i="21"/>
  <c r="AF235" i="21"/>
  <c r="AF236" i="21" s="1"/>
  <c r="AF237" i="21" s="1"/>
  <c r="AF247" i="21"/>
  <c r="AF248" i="21" s="1"/>
  <c r="AF249" i="21" s="1"/>
  <c r="AG247" i="21"/>
  <c r="AG248" i="21" s="1"/>
  <c r="AG249" i="21" s="1"/>
  <c r="AX244" i="21" s="1"/>
  <c r="AG253" i="21"/>
  <c r="AG254" i="21" s="1"/>
  <c r="AG255" i="21" s="1"/>
  <c r="AX250" i="21" s="1"/>
  <c r="AF222" i="21"/>
  <c r="AG222" i="21" s="1"/>
  <c r="AF239" i="21"/>
  <c r="AF240" i="21" s="1"/>
  <c r="AF241" i="21" s="1"/>
  <c r="AF242" i="21" s="1"/>
  <c r="AF243" i="21" s="1"/>
  <c r="AF145" i="21"/>
  <c r="AF146" i="21" s="1"/>
  <c r="AF147" i="21" s="1"/>
  <c r="AF223" i="21"/>
  <c r="AF224" i="21" s="1"/>
  <c r="AF225" i="21" s="1"/>
  <c r="AF227" i="21"/>
  <c r="AF228" i="21" s="1"/>
  <c r="AF229" i="21" s="1"/>
  <c r="AF230" i="21" s="1"/>
  <c r="AF231" i="21" s="1"/>
  <c r="AG233" i="21"/>
  <c r="AG234" i="21" s="1"/>
  <c r="AG235" i="21" s="1"/>
  <c r="AG236" i="21" s="1"/>
  <c r="AG237" i="21" s="1"/>
  <c r="AX232" i="21" s="1"/>
  <c r="AE196" i="21"/>
  <c r="AE166" i="21"/>
  <c r="AG172" i="21"/>
  <c r="AE160" i="21"/>
  <c r="AE171" i="21"/>
  <c r="AE163" i="21"/>
  <c r="AE161" i="21"/>
  <c r="AE169" i="21"/>
  <c r="AE194" i="21"/>
  <c r="AG202" i="21"/>
  <c r="BA202" i="21"/>
  <c r="AE211" i="21"/>
  <c r="AG143" i="21"/>
  <c r="AG144" i="21" s="1"/>
  <c r="AE213" i="21"/>
  <c r="AV218" i="21"/>
  <c r="AW218" i="21" s="1"/>
  <c r="AE164" i="21"/>
  <c r="AE165" i="21"/>
  <c r="AE179" i="21"/>
  <c r="AE203" i="21"/>
  <c r="AF166" i="21"/>
  <c r="BA166" i="21"/>
  <c r="AE182" i="21"/>
  <c r="AE207" i="21"/>
  <c r="AE215" i="21"/>
  <c r="AV205" i="21"/>
  <c r="AW205" i="21" s="1"/>
  <c r="AE216" i="21"/>
  <c r="AE192" i="21"/>
  <c r="AE201" i="21"/>
  <c r="AV214" i="21"/>
  <c r="AW214" i="21" s="1"/>
  <c r="AF208" i="21"/>
  <c r="AV164" i="21"/>
  <c r="AW164" i="21" s="1"/>
  <c r="AV171" i="21"/>
  <c r="AW171" i="21" s="1"/>
  <c r="AV175" i="21"/>
  <c r="AW175" i="21" s="1"/>
  <c r="AV178" i="21"/>
  <c r="AW178" i="21" s="1"/>
  <c r="AE197" i="21"/>
  <c r="AE205" i="21"/>
  <c r="AE173" i="21"/>
  <c r="AE174" i="21"/>
  <c r="AV179" i="21"/>
  <c r="AW179" i="21" s="1"/>
  <c r="AE183" i="21"/>
  <c r="AE167" i="21"/>
  <c r="AF167" i="21" s="1"/>
  <c r="AG167" i="21" s="1"/>
  <c r="AE175" i="21"/>
  <c r="AV186" i="21"/>
  <c r="AW186" i="21" s="1"/>
  <c r="AV188" i="21"/>
  <c r="AW188" i="21" s="1"/>
  <c r="AE199" i="21"/>
  <c r="AV217" i="21"/>
  <c r="AW217" i="21" s="1"/>
  <c r="AV181" i="21"/>
  <c r="AW181" i="21" s="1"/>
  <c r="AE177" i="21"/>
  <c r="AV202" i="21"/>
  <c r="AW202" i="21" s="1"/>
  <c r="AV215" i="21"/>
  <c r="AW215" i="21" s="1"/>
  <c r="AV219" i="21"/>
  <c r="AW219" i="21" s="1"/>
  <c r="AV183" i="21"/>
  <c r="AW183" i="21" s="1"/>
  <c r="AV203" i="21"/>
  <c r="AW203" i="21" s="1"/>
  <c r="AV166" i="21"/>
  <c r="AW166" i="21" s="1"/>
  <c r="AE185" i="21"/>
  <c r="AE186" i="21"/>
  <c r="AV198" i="21"/>
  <c r="AW198" i="21" s="1"/>
  <c r="AE208" i="21"/>
  <c r="AV162" i="21"/>
  <c r="AW162" i="21" s="1"/>
  <c r="AV200" i="21"/>
  <c r="AW200" i="21" s="1"/>
  <c r="AE202" i="21"/>
  <c r="AV207" i="21"/>
  <c r="AW207" i="21" s="1"/>
  <c r="AV167" i="21"/>
  <c r="AW167" i="21" s="1"/>
  <c r="AE180" i="21"/>
  <c r="AV169" i="21"/>
  <c r="AW169" i="21" s="1"/>
  <c r="AE172" i="21"/>
  <c r="AE209" i="21"/>
  <c r="AE218" i="21"/>
  <c r="AV163" i="21"/>
  <c r="AW163" i="21" s="1"/>
  <c r="AV172" i="21"/>
  <c r="AW172" i="21" s="1"/>
  <c r="AV174" i="21"/>
  <c r="AW174" i="21" s="1"/>
  <c r="AE193" i="21"/>
  <c r="AV194" i="21"/>
  <c r="AW194" i="21" s="1"/>
  <c r="AV201" i="21"/>
  <c r="AW201" i="21" s="1"/>
  <c r="AV209" i="21"/>
  <c r="AW209" i="21" s="1"/>
  <c r="AV212" i="21"/>
  <c r="AW212" i="21" s="1"/>
  <c r="AE214" i="21"/>
  <c r="AE168" i="21"/>
  <c r="AV180" i="21"/>
  <c r="AW180" i="21" s="1"/>
  <c r="AV184" i="21"/>
  <c r="AW184" i="21" s="1"/>
  <c r="AE187" i="21"/>
  <c r="AE198" i="21"/>
  <c r="AE206" i="21"/>
  <c r="AV185" i="21"/>
  <c r="AW185" i="21" s="1"/>
  <c r="AV190" i="21"/>
  <c r="AW190" i="21" s="1"/>
  <c r="AV196" i="21"/>
  <c r="AW196" i="21" s="1"/>
  <c r="AV173" i="21"/>
  <c r="AW173" i="21" s="1"/>
  <c r="AV176" i="21"/>
  <c r="AW176" i="21" s="1"/>
  <c r="AV191" i="21"/>
  <c r="AW191" i="21" s="1"/>
  <c r="AE195" i="21"/>
  <c r="AV204" i="21"/>
  <c r="AW204" i="21" s="1"/>
  <c r="AG208" i="21"/>
  <c r="AE210" i="21"/>
  <c r="AV211" i="21"/>
  <c r="AW211" i="21" s="1"/>
  <c r="AG160" i="21"/>
  <c r="AV165" i="21"/>
  <c r="AW165" i="21" s="1"/>
  <c r="AE178" i="21"/>
  <c r="AV197" i="21"/>
  <c r="AW197" i="21" s="1"/>
  <c r="AV160" i="21"/>
  <c r="AW160" i="21" s="1"/>
  <c r="AE162" i="21"/>
  <c r="AE170" i="21"/>
  <c r="AF172" i="21"/>
  <c r="AV182" i="21"/>
  <c r="AW182" i="21" s="1"/>
  <c r="AE189" i="21"/>
  <c r="AE200" i="21"/>
  <c r="AF202" i="21"/>
  <c r="AV168" i="21"/>
  <c r="AW168" i="21" s="1"/>
  <c r="AV187" i="21"/>
  <c r="AW187" i="21" s="1"/>
  <c r="AV193" i="21"/>
  <c r="AW193" i="21" s="1"/>
  <c r="AE212" i="21"/>
  <c r="AV213" i="21"/>
  <c r="AW213" i="21" s="1"/>
  <c r="AE217" i="21"/>
  <c r="AE184" i="21"/>
  <c r="AV206" i="21"/>
  <c r="AW206" i="21" s="1"/>
  <c r="AV161" i="21"/>
  <c r="AW161" i="21" s="1"/>
  <c r="AE190" i="21"/>
  <c r="AV199" i="21"/>
  <c r="AW199" i="21" s="1"/>
  <c r="AE176" i="21"/>
  <c r="AV177" i="21"/>
  <c r="AW177" i="21" s="1"/>
  <c r="AE191" i="21"/>
  <c r="AV192" i="21"/>
  <c r="AW192" i="21" s="1"/>
  <c r="AV195" i="21"/>
  <c r="AW195" i="21" s="1"/>
  <c r="AE204" i="21"/>
  <c r="AV208" i="21"/>
  <c r="AW208" i="21" s="1"/>
  <c r="AV210" i="21"/>
  <c r="AW210" i="21" s="1"/>
  <c r="AV170" i="21"/>
  <c r="AW170" i="21" s="1"/>
  <c r="AE181" i="21"/>
  <c r="AV189" i="21"/>
  <c r="AW189" i="21" s="1"/>
  <c r="AV216" i="21"/>
  <c r="AW216" i="21" s="1"/>
  <c r="AE219" i="21"/>
  <c r="P208" i="21"/>
  <c r="Q208" i="21" s="1"/>
  <c r="P190" i="21"/>
  <c r="Q190" i="21" s="1"/>
  <c r="P178" i="21"/>
  <c r="Q178" i="21" s="1"/>
  <c r="P172" i="21"/>
  <c r="Q172" i="21" s="1"/>
  <c r="P166" i="21"/>
  <c r="Q166" i="21" s="1"/>
  <c r="P202" i="21"/>
  <c r="Q202" i="21" s="1"/>
  <c r="AF178" i="21"/>
  <c r="AF214" i="21"/>
  <c r="AG178" i="21"/>
  <c r="AG214" i="21"/>
  <c r="AF184" i="21"/>
  <c r="AG184" i="21"/>
  <c r="AF190" i="21"/>
  <c r="AF160" i="21"/>
  <c r="AF196" i="21"/>
  <c r="AG190" i="21"/>
  <c r="AG196" i="21"/>
  <c r="AG227" i="21" l="1"/>
  <c r="AG228" i="21" s="1"/>
  <c r="AG229" i="21" s="1"/>
  <c r="AG230" i="21" s="1"/>
  <c r="AG231" i="21" s="1"/>
  <c r="AX226" i="21" s="1"/>
  <c r="AG223" i="21"/>
  <c r="AG224" i="21" s="1"/>
  <c r="AG225" i="21" s="1"/>
  <c r="AX220" i="21" s="1"/>
  <c r="AG145" i="21"/>
  <c r="AG146" i="21" s="1"/>
  <c r="AG147" i="21" s="1"/>
  <c r="AG239" i="21"/>
  <c r="AG240" i="21" s="1"/>
  <c r="AG241" i="21" s="1"/>
  <c r="AG242" i="21" s="1"/>
  <c r="AG243" i="21" s="1"/>
  <c r="AX238" i="21" s="1"/>
  <c r="AF179" i="21"/>
  <c r="AF180" i="21" s="1"/>
  <c r="AF181" i="21" s="1"/>
  <c r="AF182" i="21" s="1"/>
  <c r="AF183" i="21" s="1"/>
  <c r="AF203" i="21"/>
  <c r="AG203" i="21" s="1"/>
  <c r="AF197" i="21"/>
  <c r="AF198" i="21" s="1"/>
  <c r="AF199" i="21" s="1"/>
  <c r="AF200" i="21" s="1"/>
  <c r="AF201" i="21" s="1"/>
  <c r="AF173" i="21"/>
  <c r="AF174" i="21" s="1"/>
  <c r="AF175" i="21" s="1"/>
  <c r="AF176" i="21" s="1"/>
  <c r="AF177" i="21" s="1"/>
  <c r="AF209" i="21"/>
  <c r="AF210" i="21" s="1"/>
  <c r="AF211" i="21" s="1"/>
  <c r="AF212" i="21" s="1"/>
  <c r="AF213" i="21" s="1"/>
  <c r="AF168" i="21"/>
  <c r="AF169" i="21" s="1"/>
  <c r="AF170" i="21" s="1"/>
  <c r="AF171" i="21" s="1"/>
  <c r="AF191" i="21"/>
  <c r="AF192" i="21" s="1"/>
  <c r="AF193" i="21" s="1"/>
  <c r="AF194" i="21" s="1"/>
  <c r="AF195" i="21" s="1"/>
  <c r="AF161" i="21"/>
  <c r="AF162" i="21" s="1"/>
  <c r="AF163" i="21" s="1"/>
  <c r="AF164" i="21" s="1"/>
  <c r="AF165" i="21" s="1"/>
  <c r="AF215" i="21"/>
  <c r="AF216" i="21" s="1"/>
  <c r="AF217" i="21" s="1"/>
  <c r="AF218" i="21" s="1"/>
  <c r="AF219" i="21" s="1"/>
  <c r="AF185" i="21"/>
  <c r="AF186" i="21" s="1"/>
  <c r="AF187" i="21" s="1"/>
  <c r="AF188" i="21" s="1"/>
  <c r="AF189" i="21" s="1"/>
  <c r="AG179" i="21" l="1"/>
  <c r="AG180" i="21" s="1"/>
  <c r="AG181" i="21" s="1"/>
  <c r="AG182" i="21" s="1"/>
  <c r="AG183" i="21" s="1"/>
  <c r="AX178" i="21" s="1"/>
  <c r="AG197" i="21"/>
  <c r="AG198" i="21" s="1"/>
  <c r="AG199" i="21" s="1"/>
  <c r="AG200" i="21" s="1"/>
  <c r="AG201" i="21" s="1"/>
  <c r="AX196" i="21" s="1"/>
  <c r="AF204" i="21"/>
  <c r="AF205" i="21" s="1"/>
  <c r="AF206" i="21" s="1"/>
  <c r="AF207" i="21" s="1"/>
  <c r="AG191" i="21"/>
  <c r="AG192" i="21" s="1"/>
  <c r="AG193" i="21" s="1"/>
  <c r="AG194" i="21" s="1"/>
  <c r="AG195" i="21" s="1"/>
  <c r="AX190" i="21" s="1"/>
  <c r="AG168" i="21"/>
  <c r="AG169" i="21" s="1"/>
  <c r="AG170" i="21" s="1"/>
  <c r="AG171" i="21" s="1"/>
  <c r="AX166" i="21" s="1"/>
  <c r="AG173" i="21"/>
  <c r="AG174" i="21" s="1"/>
  <c r="AG175" i="21" s="1"/>
  <c r="AG176" i="21" s="1"/>
  <c r="AG177" i="21" s="1"/>
  <c r="AX172" i="21" s="1"/>
  <c r="AG209" i="21"/>
  <c r="AG210" i="21" s="1"/>
  <c r="AG211" i="21" s="1"/>
  <c r="AG212" i="21" s="1"/>
  <c r="AG213" i="21" s="1"/>
  <c r="AX208" i="21" s="1"/>
  <c r="AG161" i="21"/>
  <c r="AG162" i="21" s="1"/>
  <c r="AG163" i="21" s="1"/>
  <c r="AG164" i="21" s="1"/>
  <c r="AG165" i="21" s="1"/>
  <c r="AX160" i="21" s="1"/>
  <c r="AG215" i="21"/>
  <c r="AG216" i="21" s="1"/>
  <c r="AG217" i="21" s="1"/>
  <c r="AG218" i="21" s="1"/>
  <c r="AG219" i="21" s="1"/>
  <c r="AX214" i="21" s="1"/>
  <c r="AG185" i="21"/>
  <c r="AG186" i="21" s="1"/>
  <c r="AG187" i="21" s="1"/>
  <c r="AG188" i="21" s="1"/>
  <c r="AG189" i="21" s="1"/>
  <c r="AX184" i="21" s="1"/>
  <c r="AG204" i="21" l="1"/>
  <c r="AG205" i="21" s="1"/>
  <c r="AG206" i="21" s="1"/>
  <c r="AG207" i="21" s="1"/>
  <c r="AX202" i="21" s="1"/>
  <c r="AU159" i="21"/>
  <c r="AS159" i="21"/>
  <c r="AQ159" i="21"/>
  <c r="AO159" i="21"/>
  <c r="AM159" i="21"/>
  <c r="AK159" i="21"/>
  <c r="AI159" i="21"/>
  <c r="AD159" i="21"/>
  <c r="AB159" i="21"/>
  <c r="Z159" i="21"/>
  <c r="X159" i="21"/>
  <c r="V159" i="21"/>
  <c r="AU158" i="21"/>
  <c r="AS158" i="21"/>
  <c r="AQ158" i="21"/>
  <c r="AO158" i="21"/>
  <c r="AM158" i="21"/>
  <c r="AK158" i="21"/>
  <c r="AI158" i="21"/>
  <c r="AD158" i="21"/>
  <c r="AB158" i="21"/>
  <c r="Z158" i="21"/>
  <c r="X158" i="21"/>
  <c r="V158" i="21"/>
  <c r="AU157" i="21"/>
  <c r="AS157" i="21"/>
  <c r="AQ157" i="21"/>
  <c r="AO157" i="21"/>
  <c r="AM157" i="21"/>
  <c r="AK157" i="21"/>
  <c r="AI157" i="21"/>
  <c r="AD157" i="21"/>
  <c r="AB157" i="21"/>
  <c r="Z157" i="21"/>
  <c r="X157" i="21"/>
  <c r="V157" i="21"/>
  <c r="AU156" i="21"/>
  <c r="AS156" i="21"/>
  <c r="AQ156" i="21"/>
  <c r="AO156" i="21"/>
  <c r="AM156" i="21"/>
  <c r="AK156" i="21"/>
  <c r="AI156" i="21"/>
  <c r="AD156" i="21"/>
  <c r="AB156" i="21"/>
  <c r="Z156" i="21"/>
  <c r="X156" i="21"/>
  <c r="V156" i="21"/>
  <c r="AU155" i="21"/>
  <c r="AS155" i="21"/>
  <c r="AQ155" i="21"/>
  <c r="AO155" i="21"/>
  <c r="AM155" i="21"/>
  <c r="AK155" i="21"/>
  <c r="AI155" i="21"/>
  <c r="AD155" i="21"/>
  <c r="AB155" i="21"/>
  <c r="Z155" i="21"/>
  <c r="X155" i="21"/>
  <c r="V155" i="21"/>
  <c r="AU154" i="21"/>
  <c r="AS154" i="21"/>
  <c r="AQ154" i="21"/>
  <c r="AO154" i="21"/>
  <c r="AM154" i="21"/>
  <c r="AK154" i="21"/>
  <c r="AI154" i="21"/>
  <c r="AD154" i="21"/>
  <c r="AB154" i="21"/>
  <c r="Z154" i="21"/>
  <c r="X154" i="21"/>
  <c r="V154" i="21"/>
  <c r="D154" i="21"/>
  <c r="C154" i="21"/>
  <c r="AU153" i="21"/>
  <c r="AS153" i="21"/>
  <c r="AQ153" i="21"/>
  <c r="AO153" i="21"/>
  <c r="AM153" i="21"/>
  <c r="AK153" i="21"/>
  <c r="AI153" i="21"/>
  <c r="AD153" i="21"/>
  <c r="AB153" i="21"/>
  <c r="Z153" i="21"/>
  <c r="X153" i="21"/>
  <c r="V153" i="21"/>
  <c r="AU152" i="21"/>
  <c r="AS152" i="21"/>
  <c r="AQ152" i="21"/>
  <c r="AO152" i="21"/>
  <c r="AM152" i="21"/>
  <c r="AK152" i="21"/>
  <c r="AI152" i="21"/>
  <c r="AD152" i="21"/>
  <c r="AB152" i="21"/>
  <c r="Z152" i="21"/>
  <c r="X152" i="21"/>
  <c r="V152" i="21"/>
  <c r="AU151" i="21"/>
  <c r="AS151" i="21"/>
  <c r="AQ151" i="21"/>
  <c r="AO151" i="21"/>
  <c r="AM151" i="21"/>
  <c r="AK151" i="21"/>
  <c r="AI151" i="21"/>
  <c r="AD151" i="21"/>
  <c r="AB151" i="21"/>
  <c r="Z151" i="21"/>
  <c r="X151" i="21"/>
  <c r="V151" i="21"/>
  <c r="AU150" i="21"/>
  <c r="AS150" i="21"/>
  <c r="AQ150" i="21"/>
  <c r="AO150" i="21"/>
  <c r="AM150" i="21"/>
  <c r="AK150" i="21"/>
  <c r="AI150" i="21"/>
  <c r="AD150" i="21"/>
  <c r="AB150" i="21"/>
  <c r="Z150" i="21"/>
  <c r="X150" i="21"/>
  <c r="V150" i="21"/>
  <c r="AU149" i="21"/>
  <c r="AS149" i="21"/>
  <c r="AQ149" i="21"/>
  <c r="AO149" i="21"/>
  <c r="AM149" i="21"/>
  <c r="AK149" i="21"/>
  <c r="AI149" i="21"/>
  <c r="AD149" i="21"/>
  <c r="AB149" i="21"/>
  <c r="Z149" i="21"/>
  <c r="X149" i="21"/>
  <c r="V149" i="21"/>
  <c r="AU148" i="21"/>
  <c r="AS148" i="21"/>
  <c r="AQ148" i="21"/>
  <c r="AO148" i="21"/>
  <c r="AM148" i="21"/>
  <c r="AK148" i="21"/>
  <c r="AI148" i="21"/>
  <c r="AD148" i="21"/>
  <c r="AB148" i="21"/>
  <c r="Z148" i="21"/>
  <c r="X148" i="21"/>
  <c r="V148" i="21"/>
  <c r="BA148" i="21"/>
  <c r="D148" i="21"/>
  <c r="C148" i="21"/>
  <c r="AE155" i="21" l="1"/>
  <c r="AE149" i="21"/>
  <c r="AE159" i="21"/>
  <c r="AE157" i="21"/>
  <c r="AE151" i="21"/>
  <c r="AF154" i="21"/>
  <c r="BA154" i="21"/>
  <c r="AV158" i="21"/>
  <c r="AW158" i="21" s="1"/>
  <c r="AE153" i="21"/>
  <c r="AE154" i="21"/>
  <c r="AE148" i="21"/>
  <c r="AE150" i="21"/>
  <c r="AV151" i="21"/>
  <c r="AW151" i="21" s="1"/>
  <c r="AV156" i="21"/>
  <c r="AW156" i="21" s="1"/>
  <c r="AF148" i="21"/>
  <c r="AV153" i="21"/>
  <c r="AW153" i="21" s="1"/>
  <c r="AV157" i="21"/>
  <c r="AW157" i="21" s="1"/>
  <c r="AG148" i="21"/>
  <c r="AV152" i="21"/>
  <c r="AW152" i="21" s="1"/>
  <c r="AV148" i="21"/>
  <c r="AW148" i="21" s="1"/>
  <c r="AV159" i="21"/>
  <c r="AW159" i="21" s="1"/>
  <c r="AE152" i="21"/>
  <c r="AG154" i="21"/>
  <c r="AV154" i="21"/>
  <c r="AW154" i="21" s="1"/>
  <c r="AV149" i="21"/>
  <c r="AW149" i="21" s="1"/>
  <c r="AE156" i="21"/>
  <c r="AV150" i="21"/>
  <c r="AW150" i="21" s="1"/>
  <c r="AV155" i="21"/>
  <c r="AW155" i="21" s="1"/>
  <c r="AE158" i="21"/>
  <c r="P154" i="21"/>
  <c r="Q154" i="21" s="1"/>
  <c r="P148" i="21"/>
  <c r="Q148" i="21" s="1"/>
  <c r="AF155" i="21" l="1"/>
  <c r="AF156" i="21" s="1"/>
  <c r="AF157" i="21" s="1"/>
  <c r="AF158" i="21" s="1"/>
  <c r="AF159" i="21" s="1"/>
  <c r="AF149" i="21"/>
  <c r="AF150" i="21" s="1"/>
  <c r="AF151" i="21" s="1"/>
  <c r="AF152" i="21" s="1"/>
  <c r="AF153" i="21" s="1"/>
  <c r="D142" i="21"/>
  <c r="C142" i="21"/>
  <c r="AG155" i="21" l="1"/>
  <c r="AG156" i="21" s="1"/>
  <c r="AG157" i="21" s="1"/>
  <c r="AG158" i="21" s="1"/>
  <c r="AG159" i="21" s="1"/>
  <c r="AX154" i="21" s="1"/>
  <c r="AX142" i="21"/>
  <c r="AX145" i="21"/>
  <c r="AX146" i="21"/>
  <c r="AX147" i="21"/>
  <c r="AX143" i="21"/>
  <c r="AX144" i="21"/>
  <c r="AG149" i="21"/>
  <c r="AG150" i="21" s="1"/>
  <c r="AG151" i="21" s="1"/>
  <c r="AG152" i="21" s="1"/>
  <c r="AG153" i="21" s="1"/>
  <c r="AX148" i="21" s="1"/>
  <c r="BA142" i="21"/>
  <c r="AU141" i="21"/>
  <c r="AS141" i="21"/>
  <c r="AQ141" i="21"/>
  <c r="AO141" i="21"/>
  <c r="AM141" i="21"/>
  <c r="AK141" i="21"/>
  <c r="AI141" i="21"/>
  <c r="AD141" i="21"/>
  <c r="AB141" i="21"/>
  <c r="Z141" i="21"/>
  <c r="X141" i="21"/>
  <c r="V141" i="21"/>
  <c r="AU140" i="21"/>
  <c r="AS140" i="21"/>
  <c r="AQ140" i="21"/>
  <c r="AO140" i="21"/>
  <c r="AM140" i="21"/>
  <c r="AK140" i="21"/>
  <c r="AI140" i="21"/>
  <c r="AD140" i="21"/>
  <c r="AB140" i="21"/>
  <c r="Z140" i="21"/>
  <c r="X140" i="21"/>
  <c r="V140" i="21"/>
  <c r="AU139" i="21"/>
  <c r="AS139" i="21"/>
  <c r="AQ139" i="21"/>
  <c r="AO139" i="21"/>
  <c r="AM139" i="21"/>
  <c r="AK139" i="21"/>
  <c r="AI139" i="21"/>
  <c r="AD139" i="21"/>
  <c r="AB139" i="21"/>
  <c r="Z139" i="21"/>
  <c r="X139" i="21"/>
  <c r="V139" i="21"/>
  <c r="AU138" i="21"/>
  <c r="AS138" i="21"/>
  <c r="AQ138" i="21"/>
  <c r="AO138" i="21"/>
  <c r="AM138" i="21"/>
  <c r="AK138" i="21"/>
  <c r="AI138" i="21"/>
  <c r="AD138" i="21"/>
  <c r="AB138" i="21"/>
  <c r="Z138" i="21"/>
  <c r="X138" i="21"/>
  <c r="V138" i="21"/>
  <c r="AU137" i="21"/>
  <c r="AS137" i="21"/>
  <c r="AQ137" i="21"/>
  <c r="AO137" i="21"/>
  <c r="AM137" i="21"/>
  <c r="AK137" i="21"/>
  <c r="AI137" i="21"/>
  <c r="AD137" i="21"/>
  <c r="AB137" i="21"/>
  <c r="Z137" i="21"/>
  <c r="X137" i="21"/>
  <c r="V137" i="21"/>
  <c r="AU136" i="21"/>
  <c r="AS136" i="21"/>
  <c r="AQ136" i="21"/>
  <c r="AO136" i="21"/>
  <c r="AM136" i="21"/>
  <c r="AK136" i="21"/>
  <c r="AI136" i="21"/>
  <c r="AD136" i="21"/>
  <c r="AB136" i="21"/>
  <c r="Z136" i="21"/>
  <c r="X136" i="21"/>
  <c r="V136" i="21"/>
  <c r="BA136" i="21"/>
  <c r="D136" i="21"/>
  <c r="C136" i="21"/>
  <c r="AU135" i="21"/>
  <c r="AS135" i="21"/>
  <c r="AQ135" i="21"/>
  <c r="AO135" i="21"/>
  <c r="AM135" i="21"/>
  <c r="AK135" i="21"/>
  <c r="AI135" i="21"/>
  <c r="AD135" i="21"/>
  <c r="AB135" i="21"/>
  <c r="Z135" i="21"/>
  <c r="X135" i="21"/>
  <c r="V135" i="21"/>
  <c r="AU134" i="21"/>
  <c r="AS134" i="21"/>
  <c r="AQ134" i="21"/>
  <c r="AO134" i="21"/>
  <c r="AM134" i="21"/>
  <c r="AK134" i="21"/>
  <c r="AI134" i="21"/>
  <c r="AD134" i="21"/>
  <c r="AB134" i="21"/>
  <c r="Z134" i="21"/>
  <c r="X134" i="21"/>
  <c r="V134" i="21"/>
  <c r="AU133" i="21"/>
  <c r="AS133" i="21"/>
  <c r="AQ133" i="21"/>
  <c r="AO133" i="21"/>
  <c r="AM133" i="21"/>
  <c r="AK133" i="21"/>
  <c r="AI133" i="21"/>
  <c r="AD133" i="21"/>
  <c r="AB133" i="21"/>
  <c r="Z133" i="21"/>
  <c r="X133" i="21"/>
  <c r="V133" i="21"/>
  <c r="AU132" i="21"/>
  <c r="AS132" i="21"/>
  <c r="AQ132" i="21"/>
  <c r="AO132" i="21"/>
  <c r="AM132" i="21"/>
  <c r="AK132" i="21"/>
  <c r="AI132" i="21"/>
  <c r="AD132" i="21"/>
  <c r="AB132" i="21"/>
  <c r="Z132" i="21"/>
  <c r="X132" i="21"/>
  <c r="V132" i="21"/>
  <c r="AU131" i="21"/>
  <c r="AS131" i="21"/>
  <c r="AQ131" i="21"/>
  <c r="AO131" i="21"/>
  <c r="AM131" i="21"/>
  <c r="AK131" i="21"/>
  <c r="AI131" i="21"/>
  <c r="AD131" i="21"/>
  <c r="AB131" i="21"/>
  <c r="Z131" i="21"/>
  <c r="X131" i="21"/>
  <c r="V131" i="21"/>
  <c r="AU130" i="21"/>
  <c r="AS130" i="21"/>
  <c r="AQ130" i="21"/>
  <c r="AO130" i="21"/>
  <c r="AM130" i="21"/>
  <c r="AK130" i="21"/>
  <c r="AI130" i="21"/>
  <c r="AD130" i="21"/>
  <c r="AB130" i="21"/>
  <c r="Z130" i="21"/>
  <c r="X130" i="21"/>
  <c r="V130" i="21"/>
  <c r="D130" i="21"/>
  <c r="C130" i="21"/>
  <c r="AU129" i="21"/>
  <c r="AS129" i="21"/>
  <c r="AQ129" i="21"/>
  <c r="AO129" i="21"/>
  <c r="AM129" i="21"/>
  <c r="AK129" i="21"/>
  <c r="AI129" i="21"/>
  <c r="AD129" i="21"/>
  <c r="AB129" i="21"/>
  <c r="Z129" i="21"/>
  <c r="X129" i="21"/>
  <c r="V129" i="21"/>
  <c r="AU128" i="21"/>
  <c r="AS128" i="21"/>
  <c r="AQ128" i="21"/>
  <c r="AO128" i="21"/>
  <c r="AM128" i="21"/>
  <c r="AK128" i="21"/>
  <c r="AI128" i="21"/>
  <c r="AD128" i="21"/>
  <c r="AB128" i="21"/>
  <c r="Z128" i="21"/>
  <c r="X128" i="21"/>
  <c r="V128" i="21"/>
  <c r="AU127" i="21"/>
  <c r="AS127" i="21"/>
  <c r="AQ127" i="21"/>
  <c r="AO127" i="21"/>
  <c r="AM127" i="21"/>
  <c r="AK127" i="21"/>
  <c r="AI127" i="21"/>
  <c r="AD127" i="21"/>
  <c r="AB127" i="21"/>
  <c r="Z127" i="21"/>
  <c r="X127" i="21"/>
  <c r="V127" i="21"/>
  <c r="AU126" i="21"/>
  <c r="AS126" i="21"/>
  <c r="AQ126" i="21"/>
  <c r="AO126" i="21"/>
  <c r="AM126" i="21"/>
  <c r="AK126" i="21"/>
  <c r="AI126" i="21"/>
  <c r="AD126" i="21"/>
  <c r="AB126" i="21"/>
  <c r="Z126" i="21"/>
  <c r="X126" i="21"/>
  <c r="V126" i="21"/>
  <c r="AU125" i="21"/>
  <c r="AS125" i="21"/>
  <c r="AQ125" i="21"/>
  <c r="AO125" i="21"/>
  <c r="AM125" i="21"/>
  <c r="AK125" i="21"/>
  <c r="AI125" i="21"/>
  <c r="AD125" i="21"/>
  <c r="AB125" i="21"/>
  <c r="Z125" i="21"/>
  <c r="X125" i="21"/>
  <c r="V125" i="21"/>
  <c r="AU124" i="21"/>
  <c r="AS124" i="21"/>
  <c r="AQ124" i="21"/>
  <c r="AO124" i="21"/>
  <c r="AM124" i="21"/>
  <c r="AK124" i="21"/>
  <c r="AI124" i="21"/>
  <c r="AD124" i="21"/>
  <c r="AB124" i="21"/>
  <c r="Z124" i="21"/>
  <c r="X124" i="21"/>
  <c r="V124" i="21"/>
  <c r="BA124" i="21"/>
  <c r="D124" i="21"/>
  <c r="C124" i="21"/>
  <c r="AE127" i="21" l="1"/>
  <c r="AE125" i="21"/>
  <c r="AF130" i="21"/>
  <c r="BA130" i="21"/>
  <c r="AE138" i="21"/>
  <c r="AE133" i="21"/>
  <c r="AV128" i="21"/>
  <c r="AW128" i="21" s="1"/>
  <c r="AE130" i="21"/>
  <c r="AE140" i="21"/>
  <c r="AE131" i="21"/>
  <c r="AE135" i="21"/>
  <c r="AV139" i="21"/>
  <c r="AW139" i="21" s="1"/>
  <c r="AE128" i="21"/>
  <c r="AV140" i="21"/>
  <c r="AW140" i="21" s="1"/>
  <c r="AV126" i="21"/>
  <c r="AW126" i="21" s="1"/>
  <c r="AE129" i="21"/>
  <c r="AE136" i="21"/>
  <c r="AV134" i="21"/>
  <c r="AW134" i="21" s="1"/>
  <c r="AE137" i="21"/>
  <c r="AE124" i="21"/>
  <c r="AE139" i="21"/>
  <c r="AE132" i="21"/>
  <c r="AE141" i="21"/>
  <c r="AG130" i="21"/>
  <c r="AV135" i="21"/>
  <c r="AW135" i="21" s="1"/>
  <c r="AV127" i="21"/>
  <c r="AW127" i="21" s="1"/>
  <c r="AV130" i="21"/>
  <c r="AW130" i="21" s="1"/>
  <c r="AV141" i="21"/>
  <c r="AW141" i="21" s="1"/>
  <c r="AE134" i="21"/>
  <c r="AV136" i="21"/>
  <c r="AW136" i="21" s="1"/>
  <c r="AV131" i="21"/>
  <c r="AW131" i="21" s="1"/>
  <c r="AE126" i="21"/>
  <c r="AV129" i="21"/>
  <c r="AW129" i="21" s="1"/>
  <c r="AV124" i="21"/>
  <c r="AW124" i="21" s="1"/>
  <c r="AV133" i="21"/>
  <c r="AW133" i="21" s="1"/>
  <c r="AV137" i="21"/>
  <c r="AW137" i="21" s="1"/>
  <c r="AV138" i="21"/>
  <c r="AW138" i="21" s="1"/>
  <c r="AV125" i="21"/>
  <c r="AW125" i="21" s="1"/>
  <c r="AV132" i="21"/>
  <c r="AW132" i="21" s="1"/>
  <c r="P136" i="21"/>
  <c r="Q136" i="21" s="1"/>
  <c r="P130" i="21"/>
  <c r="Q130" i="21" s="1"/>
  <c r="P124" i="21"/>
  <c r="Q124" i="21" s="1"/>
  <c r="AF124" i="21"/>
  <c r="AG124" i="21"/>
  <c r="AF131" i="21" l="1"/>
  <c r="AF132" i="21" s="1"/>
  <c r="AF133" i="21" s="1"/>
  <c r="AF134" i="21" s="1"/>
  <c r="AF135" i="21" s="1"/>
  <c r="AF136" i="21" s="1"/>
  <c r="AF125" i="21"/>
  <c r="AF126" i="21" s="1"/>
  <c r="AF127" i="21" s="1"/>
  <c r="AF128" i="21" s="1"/>
  <c r="AF129" i="21" s="1"/>
  <c r="AG131" i="21" l="1"/>
  <c r="AG132" i="21" s="1"/>
  <c r="AG133" i="21" s="1"/>
  <c r="AG134" i="21" s="1"/>
  <c r="AG135" i="21" s="1"/>
  <c r="AG125" i="21"/>
  <c r="AG126" i="21" s="1"/>
  <c r="AG127" i="21" s="1"/>
  <c r="AG128" i="21" s="1"/>
  <c r="AG129" i="21" s="1"/>
  <c r="AX124" i="21" s="1"/>
  <c r="BB124" i="21" s="1"/>
  <c r="BC124" i="21" s="1"/>
  <c r="AG136" i="21" l="1"/>
  <c r="AF137" i="21" s="1"/>
  <c r="AF138" i="21" s="1"/>
  <c r="AF139" i="21" s="1"/>
  <c r="AF140" i="21" s="1"/>
  <c r="AF141" i="21" s="1"/>
  <c r="AX130" i="21"/>
  <c r="BC130" i="21" s="1"/>
  <c r="AG137" i="21" l="1"/>
  <c r="AG138" i="21" s="1"/>
  <c r="AG139" i="21" s="1"/>
  <c r="AG140" i="21" s="1"/>
  <c r="AG141" i="21" s="1"/>
  <c r="AX136" i="21" s="1"/>
  <c r="BC136" i="21" s="1"/>
  <c r="AU123" i="21"/>
  <c r="AS123" i="21"/>
  <c r="AQ123" i="21"/>
  <c r="AO123" i="21"/>
  <c r="AM123" i="21"/>
  <c r="AK123" i="21"/>
  <c r="AI123" i="21"/>
  <c r="AD123" i="21"/>
  <c r="AB123" i="21"/>
  <c r="Z123" i="21"/>
  <c r="X123" i="21"/>
  <c r="V123" i="21"/>
  <c r="AU122" i="21"/>
  <c r="AS122" i="21"/>
  <c r="AQ122" i="21"/>
  <c r="AO122" i="21"/>
  <c r="AM122" i="21"/>
  <c r="AK122" i="21"/>
  <c r="AI122" i="21"/>
  <c r="AD122" i="21"/>
  <c r="AB122" i="21"/>
  <c r="Z122" i="21"/>
  <c r="X122" i="21"/>
  <c r="V122" i="21"/>
  <c r="AU121" i="21"/>
  <c r="AS121" i="21"/>
  <c r="AQ121" i="21"/>
  <c r="AO121" i="21"/>
  <c r="AM121" i="21"/>
  <c r="AK121" i="21"/>
  <c r="AI121" i="21"/>
  <c r="AD121" i="21"/>
  <c r="AB121" i="21"/>
  <c r="Z121" i="21"/>
  <c r="X121" i="21"/>
  <c r="V121" i="21"/>
  <c r="AU120" i="21"/>
  <c r="AS120" i="21"/>
  <c r="AQ120" i="21"/>
  <c r="AO120" i="21"/>
  <c r="AM120" i="21"/>
  <c r="AK120" i="21"/>
  <c r="AI120" i="21"/>
  <c r="AD120" i="21"/>
  <c r="AB120" i="21"/>
  <c r="Z120" i="21"/>
  <c r="X120" i="21"/>
  <c r="V120" i="21"/>
  <c r="AU119" i="21"/>
  <c r="AS119" i="21"/>
  <c r="AQ119" i="21"/>
  <c r="AO119" i="21"/>
  <c r="AM119" i="21"/>
  <c r="AK119" i="21"/>
  <c r="AI119" i="21"/>
  <c r="AD119" i="21"/>
  <c r="AB119" i="21"/>
  <c r="Z119" i="21"/>
  <c r="X119" i="21"/>
  <c r="V119" i="21"/>
  <c r="AU118" i="21"/>
  <c r="AS118" i="21"/>
  <c r="AQ118" i="21"/>
  <c r="AO118" i="21"/>
  <c r="AM118" i="21"/>
  <c r="AK118" i="21"/>
  <c r="AI118" i="21"/>
  <c r="AD118" i="21"/>
  <c r="AB118" i="21"/>
  <c r="Z118" i="21"/>
  <c r="X118" i="21"/>
  <c r="V118" i="21"/>
  <c r="BA118" i="21"/>
  <c r="D118" i="21"/>
  <c r="C118" i="21"/>
  <c r="AU117" i="21"/>
  <c r="AS117" i="21"/>
  <c r="AQ117" i="21"/>
  <c r="AO117" i="21"/>
  <c r="AM117" i="21"/>
  <c r="AK117" i="21"/>
  <c r="AI117" i="21"/>
  <c r="AD117" i="21"/>
  <c r="AB117" i="21"/>
  <c r="Z117" i="21"/>
  <c r="X117" i="21"/>
  <c r="V117" i="21"/>
  <c r="AU116" i="21"/>
  <c r="AS116" i="21"/>
  <c r="AQ116" i="21"/>
  <c r="AO116" i="21"/>
  <c r="AM116" i="21"/>
  <c r="AK116" i="21"/>
  <c r="AI116" i="21"/>
  <c r="AD116" i="21"/>
  <c r="AB116" i="21"/>
  <c r="Z116" i="21"/>
  <c r="X116" i="21"/>
  <c r="V116" i="21"/>
  <c r="AU115" i="21"/>
  <c r="AS115" i="21"/>
  <c r="AQ115" i="21"/>
  <c r="AO115" i="21"/>
  <c r="AM115" i="21"/>
  <c r="AK115" i="21"/>
  <c r="AI115" i="21"/>
  <c r="AD115" i="21"/>
  <c r="AB115" i="21"/>
  <c r="Z115" i="21"/>
  <c r="X115" i="21"/>
  <c r="V115" i="21"/>
  <c r="AU114" i="21"/>
  <c r="AS114" i="21"/>
  <c r="AQ114" i="21"/>
  <c r="AO114" i="21"/>
  <c r="AM114" i="21"/>
  <c r="AK114" i="21"/>
  <c r="AI114" i="21"/>
  <c r="AD114" i="21"/>
  <c r="AB114" i="21"/>
  <c r="Z114" i="21"/>
  <c r="X114" i="21"/>
  <c r="V114" i="21"/>
  <c r="AU113" i="21"/>
  <c r="AS113" i="21"/>
  <c r="AQ113" i="21"/>
  <c r="AO113" i="21"/>
  <c r="AM113" i="21"/>
  <c r="AK113" i="21"/>
  <c r="AI113" i="21"/>
  <c r="AD113" i="21"/>
  <c r="AB113" i="21"/>
  <c r="Z113" i="21"/>
  <c r="X113" i="21"/>
  <c r="V113" i="21"/>
  <c r="AU112" i="21"/>
  <c r="AS112" i="21"/>
  <c r="AQ112" i="21"/>
  <c r="AO112" i="21"/>
  <c r="AM112" i="21"/>
  <c r="AK112" i="21"/>
  <c r="AI112" i="21"/>
  <c r="AD112" i="21"/>
  <c r="AB112" i="21"/>
  <c r="Z112" i="21"/>
  <c r="X112" i="21"/>
  <c r="V112" i="21"/>
  <c r="D112" i="21"/>
  <c r="C112" i="21"/>
  <c r="AU111" i="21"/>
  <c r="AS111" i="21"/>
  <c r="AQ111" i="21"/>
  <c r="AO111" i="21"/>
  <c r="AM111" i="21"/>
  <c r="AK111" i="21"/>
  <c r="AI111" i="21"/>
  <c r="AD111" i="21"/>
  <c r="AB111" i="21"/>
  <c r="Z111" i="21"/>
  <c r="X111" i="21"/>
  <c r="V111" i="21"/>
  <c r="AU110" i="21"/>
  <c r="AS110" i="21"/>
  <c r="AQ110" i="21"/>
  <c r="AO110" i="21"/>
  <c r="AM110" i="21"/>
  <c r="AK110" i="21"/>
  <c r="AI110" i="21"/>
  <c r="AD110" i="21"/>
  <c r="AB110" i="21"/>
  <c r="Z110" i="21"/>
  <c r="X110" i="21"/>
  <c r="V110" i="21"/>
  <c r="AU109" i="21"/>
  <c r="AS109" i="21"/>
  <c r="AQ109" i="21"/>
  <c r="AO109" i="21"/>
  <c r="AM109" i="21"/>
  <c r="AK109" i="21"/>
  <c r="AI109" i="21"/>
  <c r="AD109" i="21"/>
  <c r="AB109" i="21"/>
  <c r="Z109" i="21"/>
  <c r="X109" i="21"/>
  <c r="V109" i="21"/>
  <c r="AU108" i="21"/>
  <c r="AS108" i="21"/>
  <c r="AQ108" i="21"/>
  <c r="AO108" i="21"/>
  <c r="AM108" i="21"/>
  <c r="AK108" i="21"/>
  <c r="AI108" i="21"/>
  <c r="AD108" i="21"/>
  <c r="AB108" i="21"/>
  <c r="Z108" i="21"/>
  <c r="X108" i="21"/>
  <c r="V108" i="21"/>
  <c r="AU107" i="21"/>
  <c r="AS107" i="21"/>
  <c r="AQ107" i="21"/>
  <c r="AO107" i="21"/>
  <c r="AM107" i="21"/>
  <c r="AK107" i="21"/>
  <c r="AI107" i="21"/>
  <c r="AD107" i="21"/>
  <c r="AB107" i="21"/>
  <c r="Z107" i="21"/>
  <c r="X107" i="21"/>
  <c r="V107" i="21"/>
  <c r="AU106" i="21"/>
  <c r="AS106" i="21"/>
  <c r="AQ106" i="21"/>
  <c r="AO106" i="21"/>
  <c r="AM106" i="21"/>
  <c r="AK106" i="21"/>
  <c r="AI106" i="21"/>
  <c r="AD106" i="21"/>
  <c r="AB106" i="21"/>
  <c r="Z106" i="21"/>
  <c r="X106" i="21"/>
  <c r="V106" i="21"/>
  <c r="BA106" i="21"/>
  <c r="D106" i="21"/>
  <c r="C106" i="21"/>
  <c r="AU105" i="21"/>
  <c r="AS105" i="21"/>
  <c r="AQ105" i="21"/>
  <c r="AO105" i="21"/>
  <c r="AM105" i="21"/>
  <c r="AK105" i="21"/>
  <c r="AI105" i="21"/>
  <c r="AD105" i="21"/>
  <c r="AB105" i="21"/>
  <c r="Z105" i="21"/>
  <c r="X105" i="21"/>
  <c r="V105" i="21"/>
  <c r="AU104" i="21"/>
  <c r="AS104" i="21"/>
  <c r="AQ104" i="21"/>
  <c r="AO104" i="21"/>
  <c r="AM104" i="21"/>
  <c r="AK104" i="21"/>
  <c r="AI104" i="21"/>
  <c r="AD104" i="21"/>
  <c r="AB104" i="21"/>
  <c r="Z104" i="21"/>
  <c r="X104" i="21"/>
  <c r="V104" i="21"/>
  <c r="AU103" i="21"/>
  <c r="AS103" i="21"/>
  <c r="AQ103" i="21"/>
  <c r="AO103" i="21"/>
  <c r="AM103" i="21"/>
  <c r="AK103" i="21"/>
  <c r="AI103" i="21"/>
  <c r="AD103" i="21"/>
  <c r="AB103" i="21"/>
  <c r="Z103" i="21"/>
  <c r="X103" i="21"/>
  <c r="V103" i="21"/>
  <c r="AU102" i="21"/>
  <c r="AS102" i="21"/>
  <c r="AQ102" i="21"/>
  <c r="AO102" i="21"/>
  <c r="AM102" i="21"/>
  <c r="AK102" i="21"/>
  <c r="AI102" i="21"/>
  <c r="AD102" i="21"/>
  <c r="AB102" i="21"/>
  <c r="Z102" i="21"/>
  <c r="X102" i="21"/>
  <c r="V102" i="21"/>
  <c r="AU101" i="21"/>
  <c r="AS101" i="21"/>
  <c r="AQ101" i="21"/>
  <c r="AO101" i="21"/>
  <c r="AM101" i="21"/>
  <c r="AK101" i="21"/>
  <c r="AI101" i="21"/>
  <c r="AD101" i="21"/>
  <c r="AB101" i="21"/>
  <c r="Z101" i="21"/>
  <c r="X101" i="21"/>
  <c r="V101" i="21"/>
  <c r="AU100" i="21"/>
  <c r="AS100" i="21"/>
  <c r="AQ100" i="21"/>
  <c r="AO100" i="21"/>
  <c r="AM100" i="21"/>
  <c r="AK100" i="21"/>
  <c r="AI100" i="21"/>
  <c r="AD100" i="21"/>
  <c r="AB100" i="21"/>
  <c r="Z100" i="21"/>
  <c r="X100" i="21"/>
  <c r="V100" i="21"/>
  <c r="BA100" i="21"/>
  <c r="P100" i="21"/>
  <c r="Q100" i="21" s="1"/>
  <c r="D100" i="21"/>
  <c r="C100" i="21"/>
  <c r="AE105" i="21" l="1"/>
  <c r="AE117" i="21"/>
  <c r="AE108" i="21"/>
  <c r="AV118" i="21"/>
  <c r="AW118" i="21" s="1"/>
  <c r="AV104" i="21"/>
  <c r="AW104" i="21" s="1"/>
  <c r="AE115" i="21"/>
  <c r="AV123" i="21"/>
  <c r="AW123" i="21" s="1"/>
  <c r="AG106" i="21"/>
  <c r="AE118" i="21"/>
  <c r="AF112" i="21"/>
  <c r="BA112" i="21"/>
  <c r="AV103" i="21"/>
  <c r="AW103" i="21" s="1"/>
  <c r="AE106" i="21"/>
  <c r="AE107" i="21"/>
  <c r="AE123" i="21"/>
  <c r="AV121" i="21"/>
  <c r="AW121" i="21" s="1"/>
  <c r="AV122" i="21"/>
  <c r="AW122" i="21" s="1"/>
  <c r="AV119" i="21"/>
  <c r="AW119" i="21" s="1"/>
  <c r="AE110" i="21"/>
  <c r="AE102" i="21"/>
  <c r="AE103" i="21"/>
  <c r="AE104" i="21"/>
  <c r="AE119" i="21"/>
  <c r="AV109" i="21"/>
  <c r="AW109" i="21" s="1"/>
  <c r="AE112" i="21"/>
  <c r="AE113" i="21"/>
  <c r="AE121" i="21"/>
  <c r="AV102" i="21"/>
  <c r="AW102" i="21" s="1"/>
  <c r="AV111" i="21"/>
  <c r="AW111" i="21" s="1"/>
  <c r="AV100" i="21"/>
  <c r="AW100" i="21" s="1"/>
  <c r="AV110" i="21"/>
  <c r="AW110" i="21" s="1"/>
  <c r="AV116" i="21"/>
  <c r="AW116" i="21" s="1"/>
  <c r="AV117" i="21"/>
  <c r="AW117" i="21" s="1"/>
  <c r="AE109" i="21"/>
  <c r="AG112" i="21"/>
  <c r="AV101" i="21"/>
  <c r="AW101" i="21" s="1"/>
  <c r="AV106" i="21"/>
  <c r="AW106" i="21" s="1"/>
  <c r="AV112" i="21"/>
  <c r="AW112" i="21" s="1"/>
  <c r="AE114" i="21"/>
  <c r="AE111" i="21"/>
  <c r="AV107" i="21"/>
  <c r="AW107" i="21" s="1"/>
  <c r="AV113" i="21"/>
  <c r="AW113" i="21" s="1"/>
  <c r="AE116" i="21"/>
  <c r="AE120" i="21"/>
  <c r="AE100" i="21"/>
  <c r="AE101" i="21"/>
  <c r="AV105" i="21"/>
  <c r="AW105" i="21" s="1"/>
  <c r="AV114" i="21"/>
  <c r="AW114" i="21" s="1"/>
  <c r="AV115" i="21"/>
  <c r="AW115" i="21" s="1"/>
  <c r="AV120" i="21"/>
  <c r="AW120" i="21" s="1"/>
  <c r="AE122" i="21"/>
  <c r="AV108" i="21"/>
  <c r="AW108" i="21" s="1"/>
  <c r="P118" i="21"/>
  <c r="Q118" i="21" s="1"/>
  <c r="P112" i="21"/>
  <c r="Q112" i="21" s="1"/>
  <c r="AF118" i="21"/>
  <c r="AG118" i="21"/>
  <c r="P106" i="21"/>
  <c r="Q106" i="21" s="1"/>
  <c r="AF100" i="21"/>
  <c r="AG100" i="21"/>
  <c r="AF106" i="21"/>
  <c r="AF107" i="21" l="1"/>
  <c r="AF108" i="21" s="1"/>
  <c r="AF109" i="21" s="1"/>
  <c r="AF110" i="21" s="1"/>
  <c r="AF111" i="21" s="1"/>
  <c r="AF119" i="21"/>
  <c r="AG107" i="21"/>
  <c r="AF120" i="21"/>
  <c r="AF121" i="21" s="1"/>
  <c r="AF122" i="21" s="1"/>
  <c r="AF123" i="21" s="1"/>
  <c r="BB106" i="21"/>
  <c r="BC106" i="21" s="1"/>
  <c r="AF113" i="21"/>
  <c r="AF114" i="21" s="1"/>
  <c r="AF115" i="21" s="1"/>
  <c r="AF116" i="21" s="1"/>
  <c r="AF117" i="21" s="1"/>
  <c r="AG119" i="21"/>
  <c r="AG120" i="21" s="1"/>
  <c r="AG121" i="21" s="1"/>
  <c r="AG122" i="21" s="1"/>
  <c r="AG123" i="21" s="1"/>
  <c r="AX118" i="21" s="1"/>
  <c r="AF101" i="21"/>
  <c r="AF102" i="21" s="1"/>
  <c r="AF103" i="21" s="1"/>
  <c r="AF104" i="21" s="1"/>
  <c r="AF105" i="21" s="1"/>
  <c r="AG108" i="21" l="1"/>
  <c r="AG109" i="21" s="1"/>
  <c r="AG110" i="21" s="1"/>
  <c r="AG111" i="21" s="1"/>
  <c r="AX106" i="21" s="1"/>
  <c r="AG113" i="21"/>
  <c r="AG114" i="21" s="1"/>
  <c r="AG115" i="21" s="1"/>
  <c r="AG116" i="21" s="1"/>
  <c r="AG117" i="21" s="1"/>
  <c r="AX112" i="21" s="1"/>
  <c r="AG101" i="21"/>
  <c r="AG102" i="21" s="1"/>
  <c r="AG103" i="21" s="1"/>
  <c r="AG104" i="21" s="1"/>
  <c r="AG105" i="21" s="1"/>
  <c r="AX100" i="21" s="1"/>
  <c r="AV99" i="21" l="1"/>
  <c r="AW99" i="21" s="1"/>
  <c r="AM99" i="21"/>
  <c r="AK99" i="21"/>
  <c r="AI99" i="21"/>
  <c r="AD99" i="21"/>
  <c r="AB99" i="21"/>
  <c r="Z99" i="21"/>
  <c r="X99" i="21"/>
  <c r="V99" i="21"/>
  <c r="AV98" i="21"/>
  <c r="AW98" i="21" s="1"/>
  <c r="AM98" i="21"/>
  <c r="AK98" i="21"/>
  <c r="AI98" i="21"/>
  <c r="AD98" i="21"/>
  <c r="AB98" i="21"/>
  <c r="Z98" i="21"/>
  <c r="X98" i="21"/>
  <c r="V98" i="21"/>
  <c r="AV97" i="21"/>
  <c r="AW97" i="21" s="1"/>
  <c r="AM97" i="21"/>
  <c r="AK97" i="21"/>
  <c r="AI97" i="21"/>
  <c r="AD97" i="21"/>
  <c r="AB97" i="21"/>
  <c r="Z97" i="21"/>
  <c r="X97" i="21"/>
  <c r="V97" i="21"/>
  <c r="AX96" i="21"/>
  <c r="AB95" i="21"/>
  <c r="Z95" i="21"/>
  <c r="X95" i="21"/>
  <c r="V95" i="21"/>
  <c r="AE95" i="21" s="1"/>
  <c r="D94" i="21"/>
  <c r="C94" i="21"/>
  <c r="AG96" i="21" l="1"/>
  <c r="AF96" i="21"/>
  <c r="BA94" i="21"/>
  <c r="AG94" i="21"/>
  <c r="AF94" i="21"/>
  <c r="AG95" i="21"/>
  <c r="AF95" i="21"/>
  <c r="AX95" i="21"/>
  <c r="AX94" i="21"/>
  <c r="AE99" i="21"/>
  <c r="AX97" i="21"/>
  <c r="AE97" i="21"/>
  <c r="AF97" i="21" s="1"/>
  <c r="AF98" i="21" s="1"/>
  <c r="AF99" i="21" s="1"/>
  <c r="AE98" i="21"/>
  <c r="P94" i="21"/>
  <c r="Q94" i="21" s="1"/>
  <c r="AX98" i="21"/>
  <c r="AX99" i="21"/>
  <c r="AG97" i="21" l="1"/>
  <c r="AG98" i="21" s="1"/>
  <c r="AG99" i="21" s="1"/>
  <c r="AU93" i="21" l="1"/>
  <c r="AS93" i="21"/>
  <c r="AQ93" i="21"/>
  <c r="AO93" i="21"/>
  <c r="AM93" i="21"/>
  <c r="AK93" i="21"/>
  <c r="AI93" i="21"/>
  <c r="AD93" i="21"/>
  <c r="AB93" i="21"/>
  <c r="Z93" i="21"/>
  <c r="X93" i="21"/>
  <c r="V93" i="21"/>
  <c r="AE93" i="21" s="1"/>
  <c r="AU92" i="21"/>
  <c r="AS92" i="21"/>
  <c r="AQ92" i="21"/>
  <c r="AO92" i="21"/>
  <c r="AM92" i="21"/>
  <c r="AK92" i="21"/>
  <c r="AI92" i="21"/>
  <c r="AD92" i="21"/>
  <c r="AB92" i="21"/>
  <c r="Z92" i="21"/>
  <c r="X92" i="21"/>
  <c r="V92" i="21"/>
  <c r="AU91" i="21"/>
  <c r="AS91" i="21"/>
  <c r="AQ91" i="21"/>
  <c r="AO91" i="21"/>
  <c r="AM91" i="21"/>
  <c r="AK91" i="21"/>
  <c r="AI91" i="21"/>
  <c r="AD91" i="21"/>
  <c r="AB91" i="21"/>
  <c r="Z91" i="21"/>
  <c r="X91" i="21"/>
  <c r="V91" i="21"/>
  <c r="AU90" i="21"/>
  <c r="AS90" i="21"/>
  <c r="AQ90" i="21"/>
  <c r="AO90" i="21"/>
  <c r="AM90" i="21"/>
  <c r="AK90" i="21"/>
  <c r="AI90" i="21"/>
  <c r="AD90" i="21"/>
  <c r="AB90" i="21"/>
  <c r="Z90" i="21"/>
  <c r="X90" i="21"/>
  <c r="V90" i="21"/>
  <c r="AU89" i="21"/>
  <c r="AS89" i="21"/>
  <c r="AQ89" i="21"/>
  <c r="AO89" i="21"/>
  <c r="AM89" i="21"/>
  <c r="AK89" i="21"/>
  <c r="AI89" i="21"/>
  <c r="AD89" i="21"/>
  <c r="AB89" i="21"/>
  <c r="Z89" i="21"/>
  <c r="X89" i="21"/>
  <c r="V89" i="21"/>
  <c r="AU88" i="21"/>
  <c r="AS88" i="21"/>
  <c r="AQ88" i="21"/>
  <c r="AO88" i="21"/>
  <c r="AM88" i="21"/>
  <c r="AK88" i="21"/>
  <c r="AI88" i="21"/>
  <c r="AD88" i="21"/>
  <c r="AB88" i="21"/>
  <c r="Z88" i="21"/>
  <c r="X88" i="21"/>
  <c r="V88" i="21"/>
  <c r="BA88" i="21"/>
  <c r="D88" i="21"/>
  <c r="C88" i="21"/>
  <c r="AU87" i="21"/>
  <c r="AS87" i="21"/>
  <c r="AQ87" i="21"/>
  <c r="AO87" i="21"/>
  <c r="AM87" i="21"/>
  <c r="AK87" i="21"/>
  <c r="AI87" i="21"/>
  <c r="AD87" i="21"/>
  <c r="AB87" i="21"/>
  <c r="Z87" i="21"/>
  <c r="X87" i="21"/>
  <c r="V87" i="21"/>
  <c r="AU86" i="21"/>
  <c r="AS86" i="21"/>
  <c r="AQ86" i="21"/>
  <c r="AO86" i="21"/>
  <c r="AM86" i="21"/>
  <c r="AK86" i="21"/>
  <c r="AI86" i="21"/>
  <c r="AD86" i="21"/>
  <c r="AB86" i="21"/>
  <c r="Z86" i="21"/>
  <c r="X86" i="21"/>
  <c r="V86" i="21"/>
  <c r="AU85" i="21"/>
  <c r="AS85" i="21"/>
  <c r="AQ85" i="21"/>
  <c r="AO85" i="21"/>
  <c r="AM85" i="21"/>
  <c r="AK85" i="21"/>
  <c r="AI85" i="21"/>
  <c r="AD85" i="21"/>
  <c r="AB85" i="21"/>
  <c r="Z85" i="21"/>
  <c r="X85" i="21"/>
  <c r="V85" i="21"/>
  <c r="AU84" i="21"/>
  <c r="AS84" i="21"/>
  <c r="AQ84" i="21"/>
  <c r="AO84" i="21"/>
  <c r="AM84" i="21"/>
  <c r="AK84" i="21"/>
  <c r="AI84" i="21"/>
  <c r="AD84" i="21"/>
  <c r="AB84" i="21"/>
  <c r="Z84" i="21"/>
  <c r="X84" i="21"/>
  <c r="V84" i="21"/>
  <c r="AU83" i="21"/>
  <c r="AS83" i="21"/>
  <c r="AQ83" i="21"/>
  <c r="AO83" i="21"/>
  <c r="AM83" i="21"/>
  <c r="AK83" i="21"/>
  <c r="AI83" i="21"/>
  <c r="AD83" i="21"/>
  <c r="AB83" i="21"/>
  <c r="Z83" i="21"/>
  <c r="X83" i="21"/>
  <c r="V83" i="21"/>
  <c r="AU82" i="21"/>
  <c r="AS82" i="21"/>
  <c r="AQ82" i="21"/>
  <c r="AO82" i="21"/>
  <c r="AM82" i="21"/>
  <c r="AK82" i="21"/>
  <c r="AI82" i="21"/>
  <c r="AD82" i="21"/>
  <c r="AB82" i="21"/>
  <c r="Z82" i="21"/>
  <c r="X82" i="21"/>
  <c r="V82" i="21"/>
  <c r="D82" i="21"/>
  <c r="C82" i="21"/>
  <c r="AU81" i="21"/>
  <c r="AS81" i="21"/>
  <c r="AQ81" i="21"/>
  <c r="AO81" i="21"/>
  <c r="AM81" i="21"/>
  <c r="AK81" i="21"/>
  <c r="AI81" i="21"/>
  <c r="AD81" i="21"/>
  <c r="AB81" i="21"/>
  <c r="Z81" i="21"/>
  <c r="X81" i="21"/>
  <c r="V81" i="21"/>
  <c r="AU80" i="21"/>
  <c r="AS80" i="21"/>
  <c r="AQ80" i="21"/>
  <c r="AO80" i="21"/>
  <c r="AM80" i="21"/>
  <c r="AK80" i="21"/>
  <c r="AI80" i="21"/>
  <c r="AD80" i="21"/>
  <c r="AB80" i="21"/>
  <c r="Z80" i="21"/>
  <c r="X80" i="21"/>
  <c r="V80" i="21"/>
  <c r="AU79" i="21"/>
  <c r="AS79" i="21"/>
  <c r="AQ79" i="21"/>
  <c r="AO79" i="21"/>
  <c r="AM79" i="21"/>
  <c r="AK79" i="21"/>
  <c r="AI79" i="21"/>
  <c r="AD79" i="21"/>
  <c r="AB79" i="21"/>
  <c r="Z79" i="21"/>
  <c r="X79" i="21"/>
  <c r="V79" i="21"/>
  <c r="AU78" i="21"/>
  <c r="AS78" i="21"/>
  <c r="AQ78" i="21"/>
  <c r="AO78" i="21"/>
  <c r="AM78" i="21"/>
  <c r="AK78" i="21"/>
  <c r="AI78" i="21"/>
  <c r="AD78" i="21"/>
  <c r="AB78" i="21"/>
  <c r="Z78" i="21"/>
  <c r="X78" i="21"/>
  <c r="V78" i="21"/>
  <c r="AU77" i="21"/>
  <c r="AS77" i="21"/>
  <c r="AQ77" i="21"/>
  <c r="AO77" i="21"/>
  <c r="AM77" i="21"/>
  <c r="AK77" i="21"/>
  <c r="AI77" i="21"/>
  <c r="AD77" i="21"/>
  <c r="AB77" i="21"/>
  <c r="Z77" i="21"/>
  <c r="X77" i="21"/>
  <c r="V77" i="21"/>
  <c r="AU76" i="21"/>
  <c r="AS76" i="21"/>
  <c r="AQ76" i="21"/>
  <c r="AO76" i="21"/>
  <c r="AM76" i="21"/>
  <c r="AK76" i="21"/>
  <c r="AI76" i="21"/>
  <c r="AD76" i="21"/>
  <c r="AB76" i="21"/>
  <c r="Z76" i="21"/>
  <c r="X76" i="21"/>
  <c r="V76" i="21"/>
  <c r="BA76" i="21"/>
  <c r="D76" i="21"/>
  <c r="C76" i="21"/>
  <c r="AE77" i="21" l="1"/>
  <c r="AE87" i="21"/>
  <c r="AE92" i="21"/>
  <c r="AE84" i="21"/>
  <c r="AE88" i="21"/>
  <c r="AF82" i="21"/>
  <c r="BA82" i="21"/>
  <c r="AE85" i="21"/>
  <c r="AV91" i="21"/>
  <c r="AW91" i="21" s="1"/>
  <c r="AE78" i="21"/>
  <c r="AV80" i="21"/>
  <c r="AW80" i="21" s="1"/>
  <c r="AE79" i="21"/>
  <c r="AE81" i="21"/>
  <c r="AV78" i="21"/>
  <c r="AW78" i="21" s="1"/>
  <c r="AE89" i="21"/>
  <c r="AV87" i="21"/>
  <c r="AW87" i="21" s="1"/>
  <c r="AE76" i="21"/>
  <c r="AE82" i="21"/>
  <c r="AE83" i="21"/>
  <c r="AE91" i="21"/>
  <c r="AG82" i="21"/>
  <c r="AV92" i="21"/>
  <c r="AW92" i="21" s="1"/>
  <c r="AV79" i="21"/>
  <c r="AW79" i="21" s="1"/>
  <c r="AV82" i="21"/>
  <c r="AW82" i="21" s="1"/>
  <c r="AV93" i="21"/>
  <c r="AW93" i="21" s="1"/>
  <c r="P82" i="21"/>
  <c r="Q82" i="21" s="1"/>
  <c r="AE86" i="21"/>
  <c r="AV83" i="21"/>
  <c r="AW83" i="21" s="1"/>
  <c r="AV88" i="21"/>
  <c r="AW88" i="21" s="1"/>
  <c r="AE90" i="21"/>
  <c r="AV81" i="21"/>
  <c r="AW81" i="21" s="1"/>
  <c r="AV86" i="21"/>
  <c r="AW86" i="21" s="1"/>
  <c r="AV76" i="21"/>
  <c r="AW76" i="21" s="1"/>
  <c r="AV89" i="21"/>
  <c r="AW89" i="21" s="1"/>
  <c r="P88" i="21"/>
  <c r="Q88" i="21" s="1"/>
  <c r="AV90" i="21"/>
  <c r="AW90" i="21" s="1"/>
  <c r="AV85" i="21"/>
  <c r="AW85" i="21" s="1"/>
  <c r="AV77" i="21"/>
  <c r="AW77" i="21" s="1"/>
  <c r="AE80" i="21"/>
  <c r="AV84" i="21"/>
  <c r="AW84" i="21" s="1"/>
  <c r="AF88" i="21"/>
  <c r="AG88" i="21"/>
  <c r="P76" i="21"/>
  <c r="Q76" i="21" s="1"/>
  <c r="AG76" i="21"/>
  <c r="AF76" i="21"/>
  <c r="AF89" i="21" l="1"/>
  <c r="AF90" i="21" s="1"/>
  <c r="AF91" i="21" s="1"/>
  <c r="AF92" i="21" s="1"/>
  <c r="AF93" i="21" s="1"/>
  <c r="AF83" i="21"/>
  <c r="AF84" i="21" s="1"/>
  <c r="AF85" i="21" s="1"/>
  <c r="AF86" i="21" s="1"/>
  <c r="AF87" i="21" s="1"/>
  <c r="AF77" i="21"/>
  <c r="AF78" i="21" s="1"/>
  <c r="AF79" i="21" s="1"/>
  <c r="AF80" i="21" s="1"/>
  <c r="AF81" i="21" s="1"/>
  <c r="AG89" i="21" l="1"/>
  <c r="AG90" i="21" s="1"/>
  <c r="AG91" i="21" s="1"/>
  <c r="AG92" i="21" s="1"/>
  <c r="AG93" i="21" s="1"/>
  <c r="AX88" i="21" s="1"/>
  <c r="AG83" i="21"/>
  <c r="AG84" i="21" s="1"/>
  <c r="AG85" i="21" s="1"/>
  <c r="AG86" i="21" s="1"/>
  <c r="AG87" i="21" s="1"/>
  <c r="AX82" i="21" s="1"/>
  <c r="AG77" i="21"/>
  <c r="AG78" i="21" s="1"/>
  <c r="AG79" i="21" s="1"/>
  <c r="AG80" i="21" s="1"/>
  <c r="AG81" i="21" s="1"/>
  <c r="AX76" i="21" s="1"/>
  <c r="AU75" i="21"/>
  <c r="AS75" i="21"/>
  <c r="AQ75" i="21"/>
  <c r="AO75" i="21"/>
  <c r="AM75" i="21"/>
  <c r="AK75" i="21"/>
  <c r="AI75" i="21"/>
  <c r="AE75" i="21"/>
  <c r="AD75" i="21"/>
  <c r="AB75" i="21"/>
  <c r="Z75" i="21"/>
  <c r="X75" i="21"/>
  <c r="V75" i="21"/>
  <c r="AU74" i="21"/>
  <c r="AS74" i="21"/>
  <c r="AQ74" i="21"/>
  <c r="AO74" i="21"/>
  <c r="AM74" i="21"/>
  <c r="AK74" i="21"/>
  <c r="AI74" i="21"/>
  <c r="AD74" i="21"/>
  <c r="AB74" i="21"/>
  <c r="Z74" i="21"/>
  <c r="X74" i="21"/>
  <c r="V74" i="21"/>
  <c r="AU73" i="21"/>
  <c r="AS73" i="21"/>
  <c r="AQ73" i="21"/>
  <c r="AO73" i="21"/>
  <c r="AM73" i="21"/>
  <c r="AK73" i="21"/>
  <c r="AI73" i="21"/>
  <c r="AD73" i="21"/>
  <c r="AB73" i="21"/>
  <c r="Z73" i="21"/>
  <c r="X73" i="21"/>
  <c r="V73" i="21"/>
  <c r="AU72" i="21"/>
  <c r="AS72" i="21"/>
  <c r="AQ72" i="21"/>
  <c r="AO72" i="21"/>
  <c r="AM72" i="21"/>
  <c r="AK72" i="21"/>
  <c r="AI72" i="21"/>
  <c r="AD72" i="21"/>
  <c r="AB72" i="21"/>
  <c r="Z72" i="21"/>
  <c r="X72" i="21"/>
  <c r="V72" i="21"/>
  <c r="AU71" i="21"/>
  <c r="AS71" i="21"/>
  <c r="AQ71" i="21"/>
  <c r="AO71" i="21"/>
  <c r="AM71" i="21"/>
  <c r="AK71" i="21"/>
  <c r="AI71" i="21"/>
  <c r="AD71" i="21"/>
  <c r="AB71" i="21"/>
  <c r="Z71" i="21"/>
  <c r="X71" i="21"/>
  <c r="V71" i="21"/>
  <c r="AU70" i="21"/>
  <c r="AS70" i="21"/>
  <c r="AQ70" i="21"/>
  <c r="AO70" i="21"/>
  <c r="AM70" i="21"/>
  <c r="AK70" i="21"/>
  <c r="AI70" i="21"/>
  <c r="AD70" i="21"/>
  <c r="AB70" i="21"/>
  <c r="Z70" i="21"/>
  <c r="X70" i="21"/>
  <c r="V70" i="21"/>
  <c r="BA70" i="21"/>
  <c r="D70" i="21"/>
  <c r="C70" i="21"/>
  <c r="AV75" i="21" l="1"/>
  <c r="AW75" i="21" s="1"/>
  <c r="AV73" i="21"/>
  <c r="AW73" i="21" s="1"/>
  <c r="AE73" i="21"/>
  <c r="AV74" i="21"/>
  <c r="AW74" i="21" s="1"/>
  <c r="AE71" i="21"/>
  <c r="AE72" i="21"/>
  <c r="AE70" i="21"/>
  <c r="AV70" i="21"/>
  <c r="AW70" i="21" s="1"/>
  <c r="AV71" i="21"/>
  <c r="AW71" i="21" s="1"/>
  <c r="AE74" i="21"/>
  <c r="AV72" i="21"/>
  <c r="AW72" i="21" s="1"/>
  <c r="P70" i="21"/>
  <c r="Q70" i="21" s="1"/>
  <c r="AF70" i="21"/>
  <c r="AG70" i="21"/>
  <c r="AF71" i="21" s="1"/>
  <c r="AF72" i="21" s="1"/>
  <c r="AF73" i="21" s="1"/>
  <c r="AF74" i="21" l="1"/>
  <c r="AF75" i="21" s="1"/>
  <c r="AG71" i="21"/>
  <c r="AG72" i="21" s="1"/>
  <c r="AG73" i="21" s="1"/>
  <c r="AG74" i="21" s="1"/>
  <c r="AG75" i="21" s="1"/>
  <c r="AX70" i="21" s="1"/>
  <c r="AU69" i="21" l="1"/>
  <c r="AS69" i="21"/>
  <c r="AQ69" i="21"/>
  <c r="AO69" i="21"/>
  <c r="AM69" i="21"/>
  <c r="AK69" i="21"/>
  <c r="AI69" i="21"/>
  <c r="AD69" i="21"/>
  <c r="AB69" i="21"/>
  <c r="Z69" i="21"/>
  <c r="X69" i="21"/>
  <c r="V69" i="21"/>
  <c r="AU68" i="21"/>
  <c r="AS68" i="21"/>
  <c r="AQ68" i="21"/>
  <c r="AO68" i="21"/>
  <c r="AM68" i="21"/>
  <c r="AK68" i="21"/>
  <c r="AI68" i="21"/>
  <c r="AD68" i="21"/>
  <c r="AB68" i="21"/>
  <c r="Z68" i="21"/>
  <c r="X68" i="21"/>
  <c r="V68" i="21"/>
  <c r="AU67" i="21"/>
  <c r="AS67" i="21"/>
  <c r="AQ67" i="21"/>
  <c r="AO67" i="21"/>
  <c r="AM67" i="21"/>
  <c r="AK67" i="21"/>
  <c r="AI67" i="21"/>
  <c r="AD67" i="21"/>
  <c r="AB67" i="21"/>
  <c r="Z67" i="21"/>
  <c r="X67" i="21"/>
  <c r="V67" i="21"/>
  <c r="AE67" i="21" s="1"/>
  <c r="AU66" i="21"/>
  <c r="AS66" i="21"/>
  <c r="AQ66" i="21"/>
  <c r="AO66" i="21"/>
  <c r="AM66" i="21"/>
  <c r="AK66" i="21"/>
  <c r="AI66" i="21"/>
  <c r="AD66" i="21"/>
  <c r="AB66" i="21"/>
  <c r="Z66" i="21"/>
  <c r="X66" i="21"/>
  <c r="V66" i="21"/>
  <c r="AU65" i="21"/>
  <c r="AS65" i="21"/>
  <c r="AQ65" i="21"/>
  <c r="AO65" i="21"/>
  <c r="AM65" i="21"/>
  <c r="AK65" i="21"/>
  <c r="AI65" i="21"/>
  <c r="AD65" i="21"/>
  <c r="AB65" i="21"/>
  <c r="Z65" i="21"/>
  <c r="X65" i="21"/>
  <c r="V65" i="21"/>
  <c r="AU64" i="21"/>
  <c r="AS64" i="21"/>
  <c r="AQ64" i="21"/>
  <c r="AO64" i="21"/>
  <c r="AM64" i="21"/>
  <c r="AK64" i="21"/>
  <c r="AI64" i="21"/>
  <c r="AD64" i="21"/>
  <c r="AB64" i="21"/>
  <c r="Z64" i="21"/>
  <c r="X64" i="21"/>
  <c r="V64" i="21"/>
  <c r="D64" i="21"/>
  <c r="C64" i="21"/>
  <c r="AU63" i="21"/>
  <c r="AS63" i="21"/>
  <c r="AQ63" i="21"/>
  <c r="AO63" i="21"/>
  <c r="AM63" i="21"/>
  <c r="AK63" i="21"/>
  <c r="AI63" i="21"/>
  <c r="AD63" i="21"/>
  <c r="AB63" i="21"/>
  <c r="Z63" i="21"/>
  <c r="X63" i="21"/>
  <c r="V63" i="21"/>
  <c r="AU62" i="21"/>
  <c r="AS62" i="21"/>
  <c r="AQ62" i="21"/>
  <c r="AO62" i="21"/>
  <c r="AM62" i="21"/>
  <c r="AK62" i="21"/>
  <c r="AI62" i="21"/>
  <c r="AD62" i="21"/>
  <c r="AB62" i="21"/>
  <c r="Z62" i="21"/>
  <c r="X62" i="21"/>
  <c r="V62" i="21"/>
  <c r="AU61" i="21"/>
  <c r="AS61" i="21"/>
  <c r="AQ61" i="21"/>
  <c r="AO61" i="21"/>
  <c r="AM61" i="21"/>
  <c r="AK61" i="21"/>
  <c r="AI61" i="21"/>
  <c r="AD61" i="21"/>
  <c r="AB61" i="21"/>
  <c r="Z61" i="21"/>
  <c r="X61" i="21"/>
  <c r="V61" i="21"/>
  <c r="AU60" i="21"/>
  <c r="AS60" i="21"/>
  <c r="AQ60" i="21"/>
  <c r="AO60" i="21"/>
  <c r="AM60" i="21"/>
  <c r="AK60" i="21"/>
  <c r="AI60" i="21"/>
  <c r="AD60" i="21"/>
  <c r="AB60" i="21"/>
  <c r="Z60" i="21"/>
  <c r="X60" i="21"/>
  <c r="V60" i="21"/>
  <c r="AU59" i="21"/>
  <c r="AS59" i="21"/>
  <c r="AQ59" i="21"/>
  <c r="AO59" i="21"/>
  <c r="AM59" i="21"/>
  <c r="AK59" i="21"/>
  <c r="AI59" i="21"/>
  <c r="AD59" i="21"/>
  <c r="AB59" i="21"/>
  <c r="Z59" i="21"/>
  <c r="X59" i="21"/>
  <c r="V59" i="21"/>
  <c r="AU58" i="21"/>
  <c r="AS58" i="21"/>
  <c r="AQ58" i="21"/>
  <c r="AO58" i="21"/>
  <c r="AM58" i="21"/>
  <c r="AK58" i="21"/>
  <c r="AI58" i="21"/>
  <c r="AD58" i="21"/>
  <c r="AB58" i="21"/>
  <c r="Z58" i="21"/>
  <c r="X58" i="21"/>
  <c r="V58" i="21"/>
  <c r="AF58" i="21"/>
  <c r="D58" i="21"/>
  <c r="C58" i="21"/>
  <c r="AU57" i="21"/>
  <c r="AS57" i="21"/>
  <c r="AQ57" i="21"/>
  <c r="AO57" i="21"/>
  <c r="AM57" i="21"/>
  <c r="AK57" i="21"/>
  <c r="AI57" i="21"/>
  <c r="AD57" i="21"/>
  <c r="AB57" i="21"/>
  <c r="Z57" i="21"/>
  <c r="X57" i="21"/>
  <c r="V57" i="21"/>
  <c r="AE57" i="21" s="1"/>
  <c r="AU56" i="21"/>
  <c r="AS56" i="21"/>
  <c r="AQ56" i="21"/>
  <c r="AO56" i="21"/>
  <c r="AM56" i="21"/>
  <c r="AK56" i="21"/>
  <c r="AI56" i="21"/>
  <c r="AD56" i="21"/>
  <c r="AB56" i="21"/>
  <c r="Z56" i="21"/>
  <c r="X56" i="21"/>
  <c r="V56" i="21"/>
  <c r="AU55" i="21"/>
  <c r="AS55" i="21"/>
  <c r="AQ55" i="21"/>
  <c r="AO55" i="21"/>
  <c r="AM55" i="21"/>
  <c r="AK55" i="21"/>
  <c r="AI55" i="21"/>
  <c r="AD55" i="21"/>
  <c r="AB55" i="21"/>
  <c r="Z55" i="21"/>
  <c r="X55" i="21"/>
  <c r="V55" i="21"/>
  <c r="AU54" i="21"/>
  <c r="AS54" i="21"/>
  <c r="AQ54" i="21"/>
  <c r="AO54" i="21"/>
  <c r="AM54" i="21"/>
  <c r="AK54" i="21"/>
  <c r="AI54" i="21"/>
  <c r="AD54" i="21"/>
  <c r="AB54" i="21"/>
  <c r="Z54" i="21"/>
  <c r="X54" i="21"/>
  <c r="V54" i="21"/>
  <c r="AU53" i="21"/>
  <c r="AS53" i="21"/>
  <c r="AQ53" i="21"/>
  <c r="AO53" i="21"/>
  <c r="AM53" i="21"/>
  <c r="AK53" i="21"/>
  <c r="AI53" i="21"/>
  <c r="AD53" i="21"/>
  <c r="AB53" i="21"/>
  <c r="Z53" i="21"/>
  <c r="X53" i="21"/>
  <c r="V53" i="21"/>
  <c r="AU52" i="21"/>
  <c r="AS52" i="21"/>
  <c r="AQ52" i="21"/>
  <c r="AO52" i="21"/>
  <c r="AM52" i="21"/>
  <c r="AK52" i="21"/>
  <c r="AI52" i="21"/>
  <c r="AD52" i="21"/>
  <c r="AB52" i="21"/>
  <c r="Z52" i="21"/>
  <c r="X52" i="21"/>
  <c r="V52" i="21"/>
  <c r="P52" i="21"/>
  <c r="Q52" i="21" s="1"/>
  <c r="D52" i="21"/>
  <c r="C52" i="21"/>
  <c r="AU51" i="21"/>
  <c r="AS51" i="21"/>
  <c r="AQ51" i="21"/>
  <c r="AO51" i="21"/>
  <c r="AM51" i="21"/>
  <c r="AK51" i="21"/>
  <c r="AI51" i="21"/>
  <c r="AD51" i="21"/>
  <c r="AB51" i="21"/>
  <c r="Z51" i="21"/>
  <c r="X51" i="21"/>
  <c r="V51" i="21"/>
  <c r="AU50" i="21"/>
  <c r="AS50" i="21"/>
  <c r="AQ50" i="21"/>
  <c r="AO50" i="21"/>
  <c r="AM50" i="21"/>
  <c r="AK50" i="21"/>
  <c r="AI50" i="21"/>
  <c r="AD50" i="21"/>
  <c r="AB50" i="21"/>
  <c r="Z50" i="21"/>
  <c r="X50" i="21"/>
  <c r="V50" i="21"/>
  <c r="AU49" i="21"/>
  <c r="AS49" i="21"/>
  <c r="AQ49" i="21"/>
  <c r="AO49" i="21"/>
  <c r="AM49" i="21"/>
  <c r="AK49" i="21"/>
  <c r="AI49" i="21"/>
  <c r="AD49" i="21"/>
  <c r="AB49" i="21"/>
  <c r="Z49" i="21"/>
  <c r="X49" i="21"/>
  <c r="V49" i="21"/>
  <c r="AU48" i="21"/>
  <c r="AS48" i="21"/>
  <c r="AQ48" i="21"/>
  <c r="AO48" i="21"/>
  <c r="AM48" i="21"/>
  <c r="AK48" i="21"/>
  <c r="AI48" i="21"/>
  <c r="AD48" i="21"/>
  <c r="AB48" i="21"/>
  <c r="Z48" i="21"/>
  <c r="X48" i="21"/>
  <c r="V48" i="21"/>
  <c r="AU47" i="21"/>
  <c r="AS47" i="21"/>
  <c r="AQ47" i="21"/>
  <c r="AO47" i="21"/>
  <c r="AM47" i="21"/>
  <c r="AK47" i="21"/>
  <c r="AI47" i="21"/>
  <c r="AD47" i="21"/>
  <c r="AB47" i="21"/>
  <c r="Z47" i="21"/>
  <c r="X47" i="21"/>
  <c r="V47" i="21"/>
  <c r="AU46" i="21"/>
  <c r="AS46" i="21"/>
  <c r="AQ46" i="21"/>
  <c r="AO46" i="21"/>
  <c r="AM46" i="21"/>
  <c r="AK46" i="21"/>
  <c r="AI46" i="21"/>
  <c r="AD46" i="21"/>
  <c r="AB46" i="21"/>
  <c r="Z46" i="21"/>
  <c r="X46" i="21"/>
  <c r="V46" i="21"/>
  <c r="BA46" i="21"/>
  <c r="P46" i="21"/>
  <c r="Q46" i="21" s="1"/>
  <c r="D46" i="21"/>
  <c r="C46" i="21"/>
  <c r="AU45" i="21"/>
  <c r="AS45" i="21"/>
  <c r="AQ45" i="21"/>
  <c r="AO45" i="21"/>
  <c r="AM45" i="21"/>
  <c r="AK45" i="21"/>
  <c r="AI45" i="21"/>
  <c r="AD45" i="21"/>
  <c r="AB45" i="21"/>
  <c r="Z45" i="21"/>
  <c r="X45" i="21"/>
  <c r="V45" i="21"/>
  <c r="AU44" i="21"/>
  <c r="AS44" i="21"/>
  <c r="AQ44" i="21"/>
  <c r="AO44" i="21"/>
  <c r="AM44" i="21"/>
  <c r="AK44" i="21"/>
  <c r="AI44" i="21"/>
  <c r="AD44" i="21"/>
  <c r="AB44" i="21"/>
  <c r="Z44" i="21"/>
  <c r="X44" i="21"/>
  <c r="V44" i="21"/>
  <c r="AU43" i="21"/>
  <c r="AS43" i="21"/>
  <c r="AQ43" i="21"/>
  <c r="AO43" i="21"/>
  <c r="AM43" i="21"/>
  <c r="AK43" i="21"/>
  <c r="AI43" i="21"/>
  <c r="AD43" i="21"/>
  <c r="AB43" i="21"/>
  <c r="Z43" i="21"/>
  <c r="X43" i="21"/>
  <c r="V43" i="21"/>
  <c r="AU42" i="21"/>
  <c r="AS42" i="21"/>
  <c r="AQ42" i="21"/>
  <c r="AO42" i="21"/>
  <c r="AM42" i="21"/>
  <c r="AK42" i="21"/>
  <c r="AI42" i="21"/>
  <c r="AD42" i="21"/>
  <c r="AB42" i="21"/>
  <c r="Z42" i="21"/>
  <c r="X42" i="21"/>
  <c r="V42" i="21"/>
  <c r="AU41" i="21"/>
  <c r="AS41" i="21"/>
  <c r="AQ41" i="21"/>
  <c r="AO41" i="21"/>
  <c r="AM41" i="21"/>
  <c r="AK41" i="21"/>
  <c r="AI41" i="21"/>
  <c r="AD41" i="21"/>
  <c r="AB41" i="21"/>
  <c r="Z41" i="21"/>
  <c r="X41" i="21"/>
  <c r="V41" i="21"/>
  <c r="AU40" i="21"/>
  <c r="AS40" i="21"/>
  <c r="AQ40" i="21"/>
  <c r="AO40" i="21"/>
  <c r="AM40" i="21"/>
  <c r="AK40" i="21"/>
  <c r="AI40" i="21"/>
  <c r="AD40" i="21"/>
  <c r="AB40" i="21"/>
  <c r="Z40" i="21"/>
  <c r="X40" i="21"/>
  <c r="V40" i="21"/>
  <c r="AG40" i="21"/>
  <c r="D40" i="21"/>
  <c r="C40" i="21"/>
  <c r="AE66" i="21" l="1"/>
  <c r="AV69" i="21"/>
  <c r="AW69" i="21" s="1"/>
  <c r="AE65" i="21"/>
  <c r="AE64" i="21"/>
  <c r="AE50" i="21"/>
  <c r="AV54" i="21"/>
  <c r="AW54" i="21" s="1"/>
  <c r="AE43" i="21"/>
  <c r="AG58" i="21"/>
  <c r="AE48" i="21"/>
  <c r="AE69" i="21"/>
  <c r="AE49" i="21"/>
  <c r="AV68" i="21"/>
  <c r="AW68" i="21" s="1"/>
  <c r="AV56" i="21"/>
  <c r="AW56" i="21" s="1"/>
  <c r="AV60" i="21"/>
  <c r="AW60" i="21" s="1"/>
  <c r="AV63" i="21"/>
  <c r="AW63" i="21" s="1"/>
  <c r="AV43" i="21"/>
  <c r="AW43" i="21" s="1"/>
  <c r="AE46" i="21"/>
  <c r="AE54" i="21"/>
  <c r="AE59" i="21"/>
  <c r="AE60" i="21"/>
  <c r="P64" i="21"/>
  <c r="Q64" i="21" s="1"/>
  <c r="P58" i="21"/>
  <c r="Q58" i="21" s="1"/>
  <c r="AE44" i="21"/>
  <c r="BA58" i="21"/>
  <c r="AV40" i="21"/>
  <c r="AW40" i="21" s="1"/>
  <c r="AE45" i="21"/>
  <c r="AV46" i="21"/>
  <c r="AW46" i="21" s="1"/>
  <c r="AV52" i="21"/>
  <c r="AW52" i="21" s="1"/>
  <c r="AE55" i="21"/>
  <c r="AV62" i="21"/>
  <c r="AW62" i="21" s="1"/>
  <c r="AV66" i="21"/>
  <c r="AW66" i="21" s="1"/>
  <c r="AV67" i="21"/>
  <c r="AW67" i="21" s="1"/>
  <c r="AV41" i="21"/>
  <c r="AW41" i="21" s="1"/>
  <c r="AV47" i="21"/>
  <c r="AW47" i="21" s="1"/>
  <c r="AE51" i="21"/>
  <c r="AE56" i="21"/>
  <c r="BA64" i="21"/>
  <c r="AV42" i="21"/>
  <c r="AW42" i="21" s="1"/>
  <c r="AV48" i="21"/>
  <c r="AW48" i="21" s="1"/>
  <c r="AV53" i="21"/>
  <c r="AW53" i="21" s="1"/>
  <c r="AV58" i="21"/>
  <c r="AW58" i="21" s="1"/>
  <c r="AV44" i="21"/>
  <c r="AW44" i="21" s="1"/>
  <c r="AV49" i="21"/>
  <c r="AW49" i="21" s="1"/>
  <c r="AE61" i="21"/>
  <c r="AE62" i="21"/>
  <c r="AV45" i="21"/>
  <c r="AW45" i="21" s="1"/>
  <c r="AV50" i="21"/>
  <c r="AW50" i="21" s="1"/>
  <c r="AV55" i="21"/>
  <c r="AW55" i="21" s="1"/>
  <c r="AF64" i="21"/>
  <c r="AV59" i="21"/>
  <c r="AW59" i="21" s="1"/>
  <c r="AE63" i="21"/>
  <c r="AV64" i="21"/>
  <c r="AW64" i="21" s="1"/>
  <c r="AE40" i="21"/>
  <c r="AE47" i="21"/>
  <c r="AV51" i="21"/>
  <c r="AW51" i="21" s="1"/>
  <c r="AE52" i="21"/>
  <c r="BA52" i="21"/>
  <c r="AV57" i="21"/>
  <c r="AW57" i="21" s="1"/>
  <c r="AE58" i="21"/>
  <c r="AV61" i="21"/>
  <c r="AW61" i="21" s="1"/>
  <c r="AE68" i="21"/>
  <c r="AE41" i="21"/>
  <c r="AF41" i="21" s="1"/>
  <c r="AE42" i="21"/>
  <c r="AE53" i="21"/>
  <c r="AV65" i="21"/>
  <c r="AW65" i="21" s="1"/>
  <c r="P40" i="21"/>
  <c r="Q40" i="21" s="1"/>
  <c r="AG64" i="21"/>
  <c r="AF40" i="21"/>
  <c r="BA40" i="21"/>
  <c r="AF46" i="21"/>
  <c r="AG46" i="21"/>
  <c r="AF52" i="21"/>
  <c r="AG52" i="21"/>
  <c r="AF42" i="21" l="1"/>
  <c r="AF43" i="21" s="1"/>
  <c r="AF59" i="21"/>
  <c r="AF60" i="21" s="1"/>
  <c r="AF61" i="21" s="1"/>
  <c r="AF62" i="21" s="1"/>
  <c r="AF63" i="21" s="1"/>
  <c r="AF44" i="21"/>
  <c r="AF45" i="21" s="1"/>
  <c r="AF47" i="21"/>
  <c r="AF48" i="21" s="1"/>
  <c r="AF49" i="21" s="1"/>
  <c r="AF50" i="21" s="1"/>
  <c r="AF51" i="21" s="1"/>
  <c r="AG59" i="21"/>
  <c r="AG60" i="21" s="1"/>
  <c r="AF53" i="21"/>
  <c r="AF54" i="21" s="1"/>
  <c r="AF55" i="21" s="1"/>
  <c r="AF56" i="21" s="1"/>
  <c r="AF57" i="21" s="1"/>
  <c r="AG41" i="21"/>
  <c r="AG42" i="21" s="1"/>
  <c r="AG43" i="21" s="1"/>
  <c r="AF65" i="21"/>
  <c r="AF66" i="21" s="1"/>
  <c r="AF67" i="21" s="1"/>
  <c r="AF68" i="21" s="1"/>
  <c r="AF69" i="21" s="1"/>
  <c r="AG47" i="21"/>
  <c r="AG48" i="21" s="1"/>
  <c r="AG49" i="21" s="1"/>
  <c r="AG50" i="21" s="1"/>
  <c r="AG51" i="21" s="1"/>
  <c r="AX46" i="21" s="1"/>
  <c r="AG44" i="21"/>
  <c r="AG45" i="21" s="1"/>
  <c r="AX40" i="21" s="1"/>
  <c r="BB40" i="21" s="1"/>
  <c r="BC40" i="21" s="1"/>
  <c r="AG61" i="21"/>
  <c r="AG62" i="21" s="1"/>
  <c r="AG63" i="21" s="1"/>
  <c r="AX58" i="21" s="1"/>
  <c r="BB58" i="21" s="1"/>
  <c r="BC58" i="21" s="1"/>
  <c r="AG53" i="21" l="1"/>
  <c r="AG54" i="21" s="1"/>
  <c r="AG55" i="21" s="1"/>
  <c r="AG56" i="21" s="1"/>
  <c r="AG57" i="21" s="1"/>
  <c r="AX52" i="21" s="1"/>
  <c r="BB52" i="21" s="1"/>
  <c r="BC52" i="21" s="1"/>
  <c r="AG65" i="21"/>
  <c r="AG66" i="21" s="1"/>
  <c r="AG67" i="21" s="1"/>
  <c r="AG68" i="21" s="1"/>
  <c r="AG69" i="21" s="1"/>
  <c r="AX64" i="21" s="1"/>
  <c r="BB64" i="21" s="1"/>
  <c r="BC64" i="21" s="1"/>
  <c r="AU39" i="21" l="1"/>
  <c r="AS39" i="21"/>
  <c r="AQ39" i="21"/>
  <c r="AO39" i="21"/>
  <c r="AM39" i="21"/>
  <c r="AK39" i="21"/>
  <c r="AI39" i="21"/>
  <c r="AD39" i="21"/>
  <c r="AB39" i="21"/>
  <c r="Z39" i="21"/>
  <c r="X39" i="21"/>
  <c r="V39" i="21"/>
  <c r="AU38" i="21"/>
  <c r="AS38" i="21"/>
  <c r="AQ38" i="21"/>
  <c r="AO38" i="21"/>
  <c r="AM38" i="21"/>
  <c r="AK38" i="21"/>
  <c r="AI38" i="21"/>
  <c r="AD38" i="21"/>
  <c r="AB38" i="21"/>
  <c r="Z38" i="21"/>
  <c r="X38" i="21"/>
  <c r="V38" i="21"/>
  <c r="AU37" i="21"/>
  <c r="AS37" i="21"/>
  <c r="AQ37" i="21"/>
  <c r="AO37" i="21"/>
  <c r="AM37" i="21"/>
  <c r="AK37" i="21"/>
  <c r="AI37" i="21"/>
  <c r="AV37" i="21" s="1"/>
  <c r="AW37" i="21" s="1"/>
  <c r="AD37" i="21"/>
  <c r="AB37" i="21"/>
  <c r="Z37" i="21"/>
  <c r="X37" i="21"/>
  <c r="V37" i="21"/>
  <c r="AU36" i="21"/>
  <c r="AS36" i="21"/>
  <c r="AQ36" i="21"/>
  <c r="AO36" i="21"/>
  <c r="AM36" i="21"/>
  <c r="AK36" i="21"/>
  <c r="AI36" i="21"/>
  <c r="AD36" i="21"/>
  <c r="AB36" i="21"/>
  <c r="Z36" i="21"/>
  <c r="X36" i="21"/>
  <c r="V36" i="21"/>
  <c r="AU35" i="21"/>
  <c r="AS35" i="21"/>
  <c r="AQ35" i="21"/>
  <c r="AO35" i="21"/>
  <c r="AM35" i="21"/>
  <c r="AK35" i="21"/>
  <c r="AI35" i="21"/>
  <c r="AD35" i="21"/>
  <c r="AB35" i="21"/>
  <c r="Z35" i="21"/>
  <c r="X35" i="21"/>
  <c r="V35" i="21"/>
  <c r="BA34" i="21"/>
  <c r="AZ34" i="21"/>
  <c r="AU34" i="21"/>
  <c r="AS34" i="21"/>
  <c r="AQ34" i="21"/>
  <c r="AO34" i="21"/>
  <c r="AM34" i="21"/>
  <c r="AK34" i="21"/>
  <c r="AI34" i="21"/>
  <c r="AG34" i="21"/>
  <c r="AF34" i="21"/>
  <c r="AD34" i="21"/>
  <c r="AB34" i="21"/>
  <c r="Z34" i="21"/>
  <c r="X34" i="21"/>
  <c r="V34" i="21"/>
  <c r="D34" i="21"/>
  <c r="C34" i="21"/>
  <c r="AU33" i="21"/>
  <c r="AS33" i="21"/>
  <c r="AQ33" i="21"/>
  <c r="AO33" i="21"/>
  <c r="AM33" i="21"/>
  <c r="AK33" i="21"/>
  <c r="AI33" i="21"/>
  <c r="AD33" i="21"/>
  <c r="AB33" i="21"/>
  <c r="Z33" i="21"/>
  <c r="X33" i="21"/>
  <c r="V33" i="21"/>
  <c r="AU32" i="21"/>
  <c r="AS32" i="21"/>
  <c r="AQ32" i="21"/>
  <c r="AO32" i="21"/>
  <c r="AM32" i="21"/>
  <c r="AK32" i="21"/>
  <c r="AI32" i="21"/>
  <c r="AD32" i="21"/>
  <c r="AB32" i="21"/>
  <c r="Z32" i="21"/>
  <c r="X32" i="21"/>
  <c r="V32" i="21"/>
  <c r="AU31" i="21"/>
  <c r="AS31" i="21"/>
  <c r="AQ31" i="21"/>
  <c r="AO31" i="21"/>
  <c r="AM31" i="21"/>
  <c r="AK31" i="21"/>
  <c r="AI31" i="21"/>
  <c r="AD31" i="21"/>
  <c r="AB31" i="21"/>
  <c r="Z31" i="21"/>
  <c r="X31" i="21"/>
  <c r="V31" i="21"/>
  <c r="AU30" i="21"/>
  <c r="AS30" i="21"/>
  <c r="AQ30" i="21"/>
  <c r="AO30" i="21"/>
  <c r="AM30" i="21"/>
  <c r="AK30" i="21"/>
  <c r="AI30" i="21"/>
  <c r="AD30" i="21"/>
  <c r="AB30" i="21"/>
  <c r="Z30" i="21"/>
  <c r="X30" i="21"/>
  <c r="V30" i="21"/>
  <c r="AU29" i="21"/>
  <c r="AS29" i="21"/>
  <c r="AQ29" i="21"/>
  <c r="AO29" i="21"/>
  <c r="AM29" i="21"/>
  <c r="AK29" i="21"/>
  <c r="AI29" i="21"/>
  <c r="AD29" i="21"/>
  <c r="AB29" i="21"/>
  <c r="Z29" i="21"/>
  <c r="X29" i="21"/>
  <c r="V29" i="21"/>
  <c r="BA28" i="21"/>
  <c r="AU28" i="21"/>
  <c r="AS28" i="21"/>
  <c r="AQ28" i="21"/>
  <c r="AO28" i="21"/>
  <c r="AM28" i="21"/>
  <c r="AK28" i="21"/>
  <c r="AI28" i="21"/>
  <c r="AG28" i="21"/>
  <c r="AF28" i="21"/>
  <c r="AD28" i="21"/>
  <c r="AB28" i="21"/>
  <c r="Z28" i="21"/>
  <c r="X28" i="21"/>
  <c r="V28" i="21"/>
  <c r="D28" i="21"/>
  <c r="C28" i="21"/>
  <c r="AU27" i="21"/>
  <c r="AS27" i="21"/>
  <c r="AQ27" i="21"/>
  <c r="AO27" i="21"/>
  <c r="AM27" i="21"/>
  <c r="AK27" i="21"/>
  <c r="AI27" i="21"/>
  <c r="AD27" i="21"/>
  <c r="AB27" i="21"/>
  <c r="Z27" i="21"/>
  <c r="X27" i="21"/>
  <c r="V27" i="21"/>
  <c r="AU26" i="21"/>
  <c r="AS26" i="21"/>
  <c r="AQ26" i="21"/>
  <c r="AO26" i="21"/>
  <c r="AM26" i="21"/>
  <c r="AK26" i="21"/>
  <c r="AI26" i="21"/>
  <c r="AD26" i="21"/>
  <c r="AB26" i="21"/>
  <c r="Z26" i="21"/>
  <c r="X26" i="21"/>
  <c r="V26" i="21"/>
  <c r="AU25" i="21"/>
  <c r="AS25" i="21"/>
  <c r="AQ25" i="21"/>
  <c r="AO25" i="21"/>
  <c r="AM25" i="21"/>
  <c r="AK25" i="21"/>
  <c r="AI25" i="21"/>
  <c r="AD25" i="21"/>
  <c r="AB25" i="21"/>
  <c r="Z25" i="21"/>
  <c r="X25" i="21"/>
  <c r="V25" i="21"/>
  <c r="AU24" i="21"/>
  <c r="AS24" i="21"/>
  <c r="AQ24" i="21"/>
  <c r="AO24" i="21"/>
  <c r="AM24" i="21"/>
  <c r="AK24" i="21"/>
  <c r="AI24" i="21"/>
  <c r="AD24" i="21"/>
  <c r="AB24" i="21"/>
  <c r="Z24" i="21"/>
  <c r="X24" i="21"/>
  <c r="V24" i="21"/>
  <c r="AU23" i="21"/>
  <c r="AS23" i="21"/>
  <c r="AQ23" i="21"/>
  <c r="AO23" i="21"/>
  <c r="AM23" i="21"/>
  <c r="AK23" i="21"/>
  <c r="AI23" i="21"/>
  <c r="AD23" i="21"/>
  <c r="AB23" i="21"/>
  <c r="Z23" i="21"/>
  <c r="X23" i="21"/>
  <c r="V23" i="21"/>
  <c r="BA22" i="21"/>
  <c r="AZ22" i="21"/>
  <c r="AU22" i="21"/>
  <c r="AS22" i="21"/>
  <c r="AQ22" i="21"/>
  <c r="AO22" i="21"/>
  <c r="AM22" i="21"/>
  <c r="AK22" i="21"/>
  <c r="AI22" i="21"/>
  <c r="AG22" i="21"/>
  <c r="AF22" i="21"/>
  <c r="AD22" i="21"/>
  <c r="AB22" i="21"/>
  <c r="Z22" i="21"/>
  <c r="X22" i="21"/>
  <c r="V22" i="21"/>
  <c r="D22" i="21"/>
  <c r="C22" i="21"/>
  <c r="AU21" i="21"/>
  <c r="AS21" i="21"/>
  <c r="AQ21" i="21"/>
  <c r="AO21" i="21"/>
  <c r="AM21" i="21"/>
  <c r="AK21" i="21"/>
  <c r="AI21" i="21"/>
  <c r="AD21" i="21"/>
  <c r="AB21" i="21"/>
  <c r="Z21" i="21"/>
  <c r="X21" i="21"/>
  <c r="V21" i="21"/>
  <c r="AU20" i="21"/>
  <c r="AS20" i="21"/>
  <c r="AQ20" i="21"/>
  <c r="AO20" i="21"/>
  <c r="AM20" i="21"/>
  <c r="AK20" i="21"/>
  <c r="AI20" i="21"/>
  <c r="AD20" i="21"/>
  <c r="AB20" i="21"/>
  <c r="Z20" i="21"/>
  <c r="X20" i="21"/>
  <c r="V20" i="21"/>
  <c r="AU19" i="21"/>
  <c r="AS19" i="21"/>
  <c r="AQ19" i="21"/>
  <c r="AO19" i="21"/>
  <c r="AM19" i="21"/>
  <c r="AK19" i="21"/>
  <c r="AI19" i="21"/>
  <c r="AD19" i="21"/>
  <c r="AB19" i="21"/>
  <c r="Z19" i="21"/>
  <c r="X19" i="21"/>
  <c r="V19" i="21"/>
  <c r="AU18" i="21"/>
  <c r="AS18" i="21"/>
  <c r="AQ18" i="21"/>
  <c r="AO18" i="21"/>
  <c r="AM18" i="21"/>
  <c r="AK18" i="21"/>
  <c r="AI18" i="21"/>
  <c r="AD18" i="21"/>
  <c r="AB18" i="21"/>
  <c r="Z18" i="21"/>
  <c r="X18" i="21"/>
  <c r="V18" i="21"/>
  <c r="AU17" i="21"/>
  <c r="AS17" i="21"/>
  <c r="AQ17" i="21"/>
  <c r="AO17" i="21"/>
  <c r="AM17" i="21"/>
  <c r="AK17" i="21"/>
  <c r="AI17" i="21"/>
  <c r="AD17" i="21"/>
  <c r="AB17" i="21"/>
  <c r="Z17" i="21"/>
  <c r="X17" i="21"/>
  <c r="V17" i="21"/>
  <c r="BA16" i="21"/>
  <c r="AZ16" i="21"/>
  <c r="AU16" i="21"/>
  <c r="AS16" i="21"/>
  <c r="AQ16" i="21"/>
  <c r="AO16" i="21"/>
  <c r="AM16" i="21"/>
  <c r="AK16" i="21"/>
  <c r="AI16" i="21"/>
  <c r="AG16" i="21"/>
  <c r="AF16" i="21"/>
  <c r="AD16" i="21"/>
  <c r="AB16" i="21"/>
  <c r="Z16" i="21"/>
  <c r="X16" i="21"/>
  <c r="V16" i="21"/>
  <c r="D16" i="21"/>
  <c r="AU15" i="21"/>
  <c r="AS15" i="21"/>
  <c r="AQ15" i="21"/>
  <c r="AO15" i="21"/>
  <c r="AM15" i="21"/>
  <c r="AK15" i="21"/>
  <c r="AI15" i="21"/>
  <c r="AD15" i="21"/>
  <c r="AB15" i="21"/>
  <c r="Z15" i="21"/>
  <c r="X15" i="21"/>
  <c r="V15" i="21"/>
  <c r="AU14" i="21"/>
  <c r="AS14" i="21"/>
  <c r="AQ14" i="21"/>
  <c r="AO14" i="21"/>
  <c r="AM14" i="21"/>
  <c r="AK14" i="21"/>
  <c r="AI14" i="21"/>
  <c r="AD14" i="21"/>
  <c r="AB14" i="21"/>
  <c r="Z14" i="21"/>
  <c r="X14" i="21"/>
  <c r="V14" i="21"/>
  <c r="AU13" i="21"/>
  <c r="AS13" i="21"/>
  <c r="AQ13" i="21"/>
  <c r="AO13" i="21"/>
  <c r="AM13" i="21"/>
  <c r="AK13" i="21"/>
  <c r="AI13" i="21"/>
  <c r="AD13" i="21"/>
  <c r="AB13" i="21"/>
  <c r="Z13" i="21"/>
  <c r="X13" i="21"/>
  <c r="V13" i="21"/>
  <c r="AU12" i="21"/>
  <c r="AS12" i="21"/>
  <c r="AQ12" i="21"/>
  <c r="AO12" i="21"/>
  <c r="AM12" i="21"/>
  <c r="AK12" i="21"/>
  <c r="AI12" i="21"/>
  <c r="AD12" i="21"/>
  <c r="AB12" i="21"/>
  <c r="Z12" i="21"/>
  <c r="X12" i="21"/>
  <c r="V12" i="21"/>
  <c r="AU11" i="21"/>
  <c r="AS11" i="21"/>
  <c r="AQ11" i="21"/>
  <c r="AO11" i="21"/>
  <c r="AM11" i="21"/>
  <c r="AK11" i="21"/>
  <c r="AI11" i="21"/>
  <c r="AD11" i="21"/>
  <c r="AB11" i="21"/>
  <c r="Z11" i="21"/>
  <c r="X11" i="21"/>
  <c r="V11" i="21"/>
  <c r="BA10" i="21"/>
  <c r="AZ10" i="21"/>
  <c r="AY10" i="21"/>
  <c r="AU10" i="21"/>
  <c r="AS10" i="21"/>
  <c r="AQ10" i="21"/>
  <c r="AO10" i="21"/>
  <c r="AM10" i="21"/>
  <c r="AK10" i="21"/>
  <c r="AI10" i="21"/>
  <c r="AD10" i="21"/>
  <c r="AB10" i="21"/>
  <c r="Z10" i="21"/>
  <c r="X10" i="21"/>
  <c r="V10" i="21"/>
  <c r="D10" i="21"/>
  <c r="C10" i="21"/>
  <c r="C16" i="21" s="1"/>
  <c r="AE37" i="21" l="1"/>
  <c r="AE13" i="21"/>
  <c r="AE14" i="21"/>
  <c r="AE12" i="21"/>
  <c r="AV36" i="21"/>
  <c r="AW36" i="21" s="1"/>
  <c r="AE19" i="21"/>
  <c r="AE16" i="21"/>
  <c r="AV33" i="21"/>
  <c r="AW33" i="21" s="1"/>
  <c r="AV39" i="21"/>
  <c r="AW39" i="21" s="1"/>
  <c r="AE10" i="21"/>
  <c r="AE23" i="21"/>
  <c r="AF23" i="21" s="1"/>
  <c r="AG23" i="21" s="1"/>
  <c r="AE20" i="21"/>
  <c r="AE34" i="21"/>
  <c r="AV12" i="21"/>
  <c r="AW12" i="21" s="1"/>
  <c r="BB10" i="21"/>
  <c r="BC10" i="21" s="1"/>
  <c r="AE24" i="21"/>
  <c r="AE39" i="21"/>
  <c r="AV19" i="21"/>
  <c r="AW19" i="21" s="1"/>
  <c r="AE28" i="21"/>
  <c r="AV14" i="21"/>
  <c r="AW14" i="21" s="1"/>
  <c r="AV15" i="21"/>
  <c r="AW15" i="21" s="1"/>
  <c r="AV21" i="21"/>
  <c r="AW21" i="21" s="1"/>
  <c r="AV10" i="21"/>
  <c r="AW10" i="21" s="1"/>
  <c r="AE17" i="21"/>
  <c r="AF17" i="21" s="1"/>
  <c r="AE35" i="21"/>
  <c r="AF35" i="21" s="1"/>
  <c r="AG35" i="21" s="1"/>
  <c r="AE29" i="21"/>
  <c r="AF29" i="21" s="1"/>
  <c r="AE30" i="21"/>
  <c r="AE31" i="21"/>
  <c r="AE33" i="21"/>
  <c r="AE11" i="21"/>
  <c r="AF11" i="21" s="1"/>
  <c r="AG11" i="21" s="1"/>
  <c r="AV23" i="21"/>
  <c r="AW23" i="21" s="1"/>
  <c r="AE27" i="21"/>
  <c r="AV28" i="21"/>
  <c r="AW28" i="21" s="1"/>
  <c r="AV32" i="21"/>
  <c r="AW32" i="21" s="1"/>
  <c r="AE22" i="21"/>
  <c r="AV25" i="21"/>
  <c r="AW25" i="21" s="1"/>
  <c r="AV38" i="21"/>
  <c r="AW38" i="21" s="1"/>
  <c r="P28" i="21"/>
  <c r="Q28" i="21" s="1"/>
  <c r="AV27" i="21"/>
  <c r="AW27" i="21" s="1"/>
  <c r="AE32" i="21"/>
  <c r="P10" i="21"/>
  <c r="Q10" i="21" s="1"/>
  <c r="AV11" i="21"/>
  <c r="AW11" i="21" s="1"/>
  <c r="AV18" i="21"/>
  <c r="AW18" i="21" s="1"/>
  <c r="AV29" i="21"/>
  <c r="AW29" i="21" s="1"/>
  <c r="AV16" i="21"/>
  <c r="AW16" i="21" s="1"/>
  <c r="AV24" i="21"/>
  <c r="AW24" i="21" s="1"/>
  <c r="AV34" i="21"/>
  <c r="AW34" i="21" s="1"/>
  <c r="AE36" i="21"/>
  <c r="AE15" i="21"/>
  <c r="AE18" i="21"/>
  <c r="AV20" i="21"/>
  <c r="AW20" i="21" s="1"/>
  <c r="AV26" i="21"/>
  <c r="AW26" i="21" s="1"/>
  <c r="AV31" i="21"/>
  <c r="AW31" i="21" s="1"/>
  <c r="AV13" i="21"/>
  <c r="AW13" i="21" s="1"/>
  <c r="AV22" i="21"/>
  <c r="AW22" i="21" s="1"/>
  <c r="AE25" i="21"/>
  <c r="AV17" i="21"/>
  <c r="AW17" i="21" s="1"/>
  <c r="AE21" i="21"/>
  <c r="AE26" i="21"/>
  <c r="AV30" i="21"/>
  <c r="AW30" i="21" s="1"/>
  <c r="AV35" i="21"/>
  <c r="AW35" i="21" s="1"/>
  <c r="AE38" i="21"/>
  <c r="P34" i="21"/>
  <c r="Q34" i="21" s="1"/>
  <c r="P22" i="21"/>
  <c r="Q22" i="21" s="1"/>
  <c r="P16" i="21"/>
  <c r="Q16" i="21" s="1"/>
  <c r="AF24" i="21" l="1"/>
  <c r="AF36" i="21"/>
  <c r="AF37" i="21" s="1"/>
  <c r="AF30" i="21"/>
  <c r="AF31" i="21" s="1"/>
  <c r="AF32" i="21" s="1"/>
  <c r="AF33" i="21" s="1"/>
  <c r="AF12" i="21"/>
  <c r="AF13" i="21" s="1"/>
  <c r="AF14" i="21" s="1"/>
  <c r="AF38" i="21"/>
  <c r="AF39" i="21" s="1"/>
  <c r="AG29" i="21"/>
  <c r="AG30" i="21" s="1"/>
  <c r="AG31" i="21" s="1"/>
  <c r="AG32" i="21" s="1"/>
  <c r="AF25" i="21"/>
  <c r="AF26" i="21" s="1"/>
  <c r="AF27" i="21" s="1"/>
  <c r="AG36" i="21"/>
  <c r="AG37" i="21" s="1"/>
  <c r="AF15" i="21"/>
  <c r="AF18" i="21"/>
  <c r="AF19" i="21" s="1"/>
  <c r="AF20" i="21" s="1"/>
  <c r="AF21" i="21" s="1"/>
  <c r="AG12" i="21"/>
  <c r="AG13" i="21" s="1"/>
  <c r="AG14" i="21" s="1"/>
  <c r="AG15" i="21" s="1"/>
  <c r="AG24" i="21"/>
  <c r="AG17" i="21"/>
  <c r="AG38" i="21" l="1"/>
  <c r="AG39" i="21" s="1"/>
  <c r="AX34" i="21" s="1"/>
  <c r="BB34" i="21" s="1"/>
  <c r="BC34" i="21" s="1"/>
  <c r="AG33" i="21"/>
  <c r="AX28" i="21" s="1"/>
  <c r="BB28" i="21" s="1"/>
  <c r="BC28" i="21" s="1"/>
  <c r="AG25" i="21"/>
  <c r="AG26" i="21" s="1"/>
  <c r="AG27" i="21" s="1"/>
  <c r="AX22" i="21" s="1"/>
  <c r="AY22" i="21" s="1"/>
  <c r="BB22" i="21" s="1"/>
  <c r="BC22" i="21" s="1"/>
  <c r="AG18" i="21"/>
  <c r="AG19" i="21" s="1"/>
  <c r="AG20" i="21" s="1"/>
  <c r="AG21" i="21" s="1"/>
  <c r="AX16" i="21" s="1"/>
  <c r="AY16" i="21" s="1"/>
  <c r="BB16" i="21" s="1"/>
  <c r="BC16" i="21" s="1"/>
  <c r="D67" i="24"/>
  <c r="K19" i="22" l="1"/>
  <c r="K20" i="22"/>
  <c r="K21" i="22"/>
  <c r="K22" i="22"/>
  <c r="K23" i="22"/>
  <c r="K24" i="22"/>
  <c r="K25" i="22"/>
  <c r="K26" i="22"/>
  <c r="K27" i="22"/>
  <c r="K28" i="22"/>
  <c r="K29" i="22"/>
  <c r="K30" i="22"/>
  <c r="K31" i="22"/>
  <c r="K32" i="22"/>
  <c r="K33" i="22"/>
  <c r="K34" i="22"/>
  <c r="K35" i="22"/>
  <c r="K36" i="22"/>
  <c r="K37" i="22"/>
  <c r="K38" i="22"/>
  <c r="K39" i="22"/>
  <c r="K40" i="22"/>
  <c r="K41" i="22"/>
  <c r="K42" i="22"/>
  <c r="K18" i="22"/>
  <c r="F221" i="13" l="1"/>
  <c r="F211" i="13"/>
  <c r="F212" i="13"/>
  <c r="F213" i="13"/>
  <c r="F214" i="13"/>
  <c r="F215" i="13"/>
  <c r="F216" i="13"/>
  <c r="F217" i="13"/>
  <c r="F218" i="13"/>
  <c r="F219" i="13"/>
  <c r="F220" i="13"/>
  <c r="F210" i="13"/>
  <c r="B221" i="13" a="1"/>
  <c r="B221" i="13" l="1"/>
  <c r="H210" i="13" l="1"/>
  <c r="B223" i="13"/>
  <c r="B222" i="13"/>
</calcChain>
</file>

<file path=xl/comments1.xml><?xml version="1.0" encoding="utf-8"?>
<comments xmlns="http://schemas.openxmlformats.org/spreadsheetml/2006/main">
  <authors>
    <author>Ingrid Dalila Mariño Morales</author>
  </authors>
  <commentList>
    <comment ref="BN9" authorId="0" shapeId="0">
      <text>
        <r>
          <rPr>
            <b/>
            <sz val="9"/>
            <color indexed="81"/>
            <rFont val="Tahoma"/>
            <family val="2"/>
          </rPr>
          <t>Ingrid Dalila Mariño Morales:</t>
        </r>
        <r>
          <rPr>
            <sz val="9"/>
            <color indexed="81"/>
            <rFont val="Tahoma"/>
            <family val="2"/>
          </rPr>
          <t xml:space="preserve">
Seleccione si el control fue eficaz (Si o No).</t>
        </r>
      </text>
    </comment>
    <comment ref="BO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BQ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BT9" authorId="0" shapeId="0">
      <text>
        <r>
          <rPr>
            <b/>
            <sz val="9"/>
            <color indexed="81"/>
            <rFont val="Tahoma"/>
            <family val="2"/>
          </rPr>
          <t>Ingrid Dalila Mariño Morales:</t>
        </r>
        <r>
          <rPr>
            <sz val="9"/>
            <color indexed="81"/>
            <rFont val="Tahoma"/>
            <family val="2"/>
          </rPr>
          <t xml:space="preserve">
Escribir si se materializó el riesgo (Si/No).</t>
        </r>
      </text>
    </comment>
    <comment ref="BU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BV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BW9" authorId="0" shapeId="0">
      <text>
        <r>
          <rPr>
            <b/>
            <sz val="9"/>
            <color indexed="81"/>
            <rFont val="Tahoma"/>
            <family val="2"/>
          </rPr>
          <t>Ingrid Dalila Mariño Morales:</t>
        </r>
        <r>
          <rPr>
            <sz val="9"/>
            <color indexed="81"/>
            <rFont val="Tahoma"/>
            <family val="2"/>
          </rPr>
          <t xml:space="preserve">
Seleccione si el control fue eficaz (Si o No).</t>
        </r>
      </text>
    </comment>
    <comment ref="BX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BZ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CC9" authorId="0" shapeId="0">
      <text>
        <r>
          <rPr>
            <b/>
            <sz val="9"/>
            <color indexed="81"/>
            <rFont val="Tahoma"/>
            <family val="2"/>
          </rPr>
          <t>Ingrid Dalila Mariño Morales:</t>
        </r>
        <r>
          <rPr>
            <sz val="9"/>
            <color indexed="81"/>
            <rFont val="Tahoma"/>
            <family val="2"/>
          </rPr>
          <t xml:space="preserve">
Escribir si se materializó el riesgo (Si/No).</t>
        </r>
      </text>
    </comment>
    <comment ref="CD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CE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F9" authorId="0" shapeId="0">
      <text>
        <r>
          <rPr>
            <b/>
            <sz val="9"/>
            <color indexed="81"/>
            <rFont val="Tahoma"/>
            <family val="2"/>
          </rPr>
          <t>Ingrid Dalila Mariño Morales:</t>
        </r>
        <r>
          <rPr>
            <sz val="9"/>
            <color indexed="81"/>
            <rFont val="Tahoma"/>
            <family val="2"/>
          </rPr>
          <t xml:space="preserve">
Seleccione si el control fue eficaz (Si o No).</t>
        </r>
      </text>
    </comment>
    <comment ref="CG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CI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CL9" authorId="0" shapeId="0">
      <text>
        <r>
          <rPr>
            <b/>
            <sz val="9"/>
            <color indexed="81"/>
            <rFont val="Tahoma"/>
            <family val="2"/>
          </rPr>
          <t>Ingrid Dalila Mariño Morales:</t>
        </r>
        <r>
          <rPr>
            <sz val="9"/>
            <color indexed="81"/>
            <rFont val="Tahoma"/>
            <family val="2"/>
          </rPr>
          <t xml:space="preserve">
Escribir si se materializó el riesgo (Si/No).</t>
        </r>
      </text>
    </comment>
    <comment ref="CM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CN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O9" authorId="0" shapeId="0">
      <text>
        <r>
          <rPr>
            <b/>
            <sz val="9"/>
            <color indexed="81"/>
            <rFont val="Tahoma"/>
            <family val="2"/>
          </rPr>
          <t>Ingrid Dalila Mariño Morales:</t>
        </r>
        <r>
          <rPr>
            <sz val="9"/>
            <color indexed="81"/>
            <rFont val="Tahoma"/>
            <family val="2"/>
          </rPr>
          <t xml:space="preserve">
Seleccione si el control fue eficaz (Si o No).</t>
        </r>
      </text>
    </comment>
    <comment ref="CP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CR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CU9" authorId="0" shapeId="0">
      <text>
        <r>
          <rPr>
            <b/>
            <sz val="9"/>
            <color indexed="81"/>
            <rFont val="Tahoma"/>
            <family val="2"/>
          </rPr>
          <t>Ingrid Dalila Mariño Morales:</t>
        </r>
        <r>
          <rPr>
            <sz val="9"/>
            <color indexed="81"/>
            <rFont val="Tahoma"/>
            <family val="2"/>
          </rPr>
          <t xml:space="preserve">
Escribir si se materializó el riesgo (Si/No).</t>
        </r>
      </text>
    </comment>
    <comment ref="CV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CW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X9" authorId="0" shapeId="0">
      <text>
        <r>
          <rPr>
            <b/>
            <sz val="9"/>
            <color indexed="81"/>
            <rFont val="Tahoma"/>
            <family val="2"/>
          </rPr>
          <t>Ingrid Dalila Mariño Morales:</t>
        </r>
        <r>
          <rPr>
            <sz val="9"/>
            <color indexed="81"/>
            <rFont val="Tahoma"/>
            <family val="2"/>
          </rPr>
          <t xml:space="preserve">
Seleccione si el control fue eficaz (Si o No).</t>
        </r>
      </text>
    </comment>
    <comment ref="CY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DA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DD9" authorId="0" shapeId="0">
      <text>
        <r>
          <rPr>
            <b/>
            <sz val="9"/>
            <color indexed="81"/>
            <rFont val="Tahoma"/>
            <family val="2"/>
          </rPr>
          <t>Ingrid Dalila Mariño Morales:</t>
        </r>
        <r>
          <rPr>
            <sz val="9"/>
            <color indexed="81"/>
            <rFont val="Tahoma"/>
            <family val="2"/>
          </rPr>
          <t xml:space="preserve">
Escribir si se materializó el riesgo (Si/No).</t>
        </r>
      </text>
    </comment>
    <comment ref="DE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DF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G9" authorId="0" shapeId="0">
      <text>
        <r>
          <rPr>
            <b/>
            <sz val="9"/>
            <color indexed="81"/>
            <rFont val="Tahoma"/>
            <family val="2"/>
          </rPr>
          <t>Ingrid Dalila Mariño Morales:</t>
        </r>
        <r>
          <rPr>
            <sz val="9"/>
            <color indexed="81"/>
            <rFont val="Tahoma"/>
            <family val="2"/>
          </rPr>
          <t xml:space="preserve">
Seleccione si el control fue eficaz (Si o No).</t>
        </r>
      </text>
    </comment>
    <comment ref="DH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DJ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DM9" authorId="0" shapeId="0">
      <text>
        <r>
          <rPr>
            <b/>
            <sz val="9"/>
            <color indexed="81"/>
            <rFont val="Tahoma"/>
            <family val="2"/>
          </rPr>
          <t>Ingrid Dalila Mariño Morales:</t>
        </r>
        <r>
          <rPr>
            <sz val="9"/>
            <color indexed="81"/>
            <rFont val="Tahoma"/>
            <family val="2"/>
          </rPr>
          <t xml:space="preserve">
Escribir si se materializó el riesgo (Si/No).</t>
        </r>
      </text>
    </comment>
    <comment ref="DN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DO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P9" authorId="0" shapeId="0">
      <text>
        <r>
          <rPr>
            <b/>
            <sz val="9"/>
            <color indexed="81"/>
            <rFont val="Tahoma"/>
            <family val="2"/>
          </rPr>
          <t>Ingrid Dalila Mariño Morales:</t>
        </r>
        <r>
          <rPr>
            <sz val="9"/>
            <color indexed="81"/>
            <rFont val="Tahoma"/>
            <family val="2"/>
          </rPr>
          <t xml:space="preserve">
Seleccione si el control fue eficaz (Si o No).</t>
        </r>
      </text>
    </comment>
    <comment ref="DQ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DS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DV9" authorId="0" shapeId="0">
      <text>
        <r>
          <rPr>
            <b/>
            <sz val="9"/>
            <color indexed="81"/>
            <rFont val="Tahoma"/>
            <family val="2"/>
          </rPr>
          <t>Ingrid Dalila Mariño Morales:</t>
        </r>
        <r>
          <rPr>
            <sz val="9"/>
            <color indexed="81"/>
            <rFont val="Tahoma"/>
            <family val="2"/>
          </rPr>
          <t xml:space="preserve">
Escribir si se materializó el riesgo (Si/No).</t>
        </r>
      </text>
    </comment>
    <comment ref="DW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DX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Y9" authorId="0" shapeId="0">
      <text>
        <r>
          <rPr>
            <b/>
            <sz val="9"/>
            <color indexed="81"/>
            <rFont val="Tahoma"/>
            <family val="2"/>
          </rPr>
          <t>Ingrid Dalila Mariño Morales:</t>
        </r>
        <r>
          <rPr>
            <sz val="9"/>
            <color indexed="81"/>
            <rFont val="Tahoma"/>
            <family val="2"/>
          </rPr>
          <t xml:space="preserve">
Seleccione si el control fue eficaz (Si o No).</t>
        </r>
      </text>
    </comment>
    <comment ref="DZ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EB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EE9" authorId="0" shapeId="0">
      <text>
        <r>
          <rPr>
            <b/>
            <sz val="9"/>
            <color indexed="81"/>
            <rFont val="Tahoma"/>
            <family val="2"/>
          </rPr>
          <t>Ingrid Dalila Mariño Morales:</t>
        </r>
        <r>
          <rPr>
            <sz val="9"/>
            <color indexed="81"/>
            <rFont val="Tahoma"/>
            <family val="2"/>
          </rPr>
          <t xml:space="preserve">
Escribir si se materializó el riesgo (Si/No).</t>
        </r>
      </text>
    </comment>
    <comment ref="EF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EG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EH9" authorId="0" shapeId="0">
      <text>
        <r>
          <rPr>
            <b/>
            <sz val="9"/>
            <color indexed="81"/>
            <rFont val="Tahoma"/>
            <family val="2"/>
          </rPr>
          <t>Ingrid Dalila Mariño Morales:</t>
        </r>
        <r>
          <rPr>
            <sz val="9"/>
            <color indexed="81"/>
            <rFont val="Tahoma"/>
            <family val="2"/>
          </rPr>
          <t xml:space="preserve">
Seleccione si el control fue eficaz (Si o No).</t>
        </r>
      </text>
    </comment>
    <comment ref="EI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EK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EN9" authorId="0" shapeId="0">
      <text>
        <r>
          <rPr>
            <b/>
            <sz val="9"/>
            <color indexed="81"/>
            <rFont val="Tahoma"/>
            <family val="2"/>
          </rPr>
          <t>Ingrid Dalila Mariño Morales:</t>
        </r>
        <r>
          <rPr>
            <sz val="9"/>
            <color indexed="81"/>
            <rFont val="Tahoma"/>
            <family val="2"/>
          </rPr>
          <t xml:space="preserve">
Escribir si se materializó el riesgo (Si/No).</t>
        </r>
      </text>
    </comment>
    <comment ref="EO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EP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EQ9" authorId="0" shapeId="0">
      <text>
        <r>
          <rPr>
            <b/>
            <sz val="9"/>
            <color indexed="81"/>
            <rFont val="Tahoma"/>
            <family val="2"/>
          </rPr>
          <t>Ingrid Dalila Mariño Morales:</t>
        </r>
        <r>
          <rPr>
            <sz val="9"/>
            <color indexed="81"/>
            <rFont val="Tahoma"/>
            <family val="2"/>
          </rPr>
          <t xml:space="preserve">
Seleccione si el control fue eficaz (Si o No).</t>
        </r>
      </text>
    </comment>
    <comment ref="ER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ET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EW9" authorId="0" shapeId="0">
      <text>
        <r>
          <rPr>
            <b/>
            <sz val="9"/>
            <color indexed="81"/>
            <rFont val="Tahoma"/>
            <family val="2"/>
          </rPr>
          <t>Ingrid Dalila Mariño Morales:</t>
        </r>
        <r>
          <rPr>
            <sz val="9"/>
            <color indexed="81"/>
            <rFont val="Tahoma"/>
            <family val="2"/>
          </rPr>
          <t xml:space="preserve">
Escribir si se materializó el riesgo (Si/No).</t>
        </r>
      </text>
    </comment>
    <comment ref="EX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EY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EZ9" authorId="0" shapeId="0">
      <text>
        <r>
          <rPr>
            <b/>
            <sz val="9"/>
            <color indexed="81"/>
            <rFont val="Tahoma"/>
            <family val="2"/>
          </rPr>
          <t>Ingrid Dalila Mariño Morales:</t>
        </r>
        <r>
          <rPr>
            <sz val="9"/>
            <color indexed="81"/>
            <rFont val="Tahoma"/>
            <family val="2"/>
          </rPr>
          <t xml:space="preserve">
Seleccione si el control fue eficaz (Si o No).</t>
        </r>
      </text>
    </comment>
    <comment ref="FA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FC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FF9" authorId="0" shapeId="0">
      <text>
        <r>
          <rPr>
            <b/>
            <sz val="9"/>
            <color indexed="81"/>
            <rFont val="Tahoma"/>
            <family val="2"/>
          </rPr>
          <t>Ingrid Dalila Mariño Morales:</t>
        </r>
        <r>
          <rPr>
            <sz val="9"/>
            <color indexed="81"/>
            <rFont val="Tahoma"/>
            <family val="2"/>
          </rPr>
          <t xml:space="preserve">
Escribir si se materializó el riesgo (Si/No).</t>
        </r>
      </text>
    </comment>
    <comment ref="FG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FH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FI9" authorId="0" shapeId="0">
      <text>
        <r>
          <rPr>
            <b/>
            <sz val="9"/>
            <color indexed="81"/>
            <rFont val="Tahoma"/>
            <family val="2"/>
          </rPr>
          <t>Ingrid Dalila Mariño Morales:</t>
        </r>
        <r>
          <rPr>
            <sz val="9"/>
            <color indexed="81"/>
            <rFont val="Tahoma"/>
            <family val="2"/>
          </rPr>
          <t xml:space="preserve">
Seleccione si el control fue eficaz (Si o No).</t>
        </r>
      </text>
    </comment>
    <comment ref="FJ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FL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FO9" authorId="0" shapeId="0">
      <text>
        <r>
          <rPr>
            <b/>
            <sz val="9"/>
            <color indexed="81"/>
            <rFont val="Tahoma"/>
            <family val="2"/>
          </rPr>
          <t>Ingrid Dalila Mariño Morales:</t>
        </r>
        <r>
          <rPr>
            <sz val="9"/>
            <color indexed="81"/>
            <rFont val="Tahoma"/>
            <family val="2"/>
          </rPr>
          <t xml:space="preserve">
Escribir si se materializó el riesgo (Si/No).</t>
        </r>
      </text>
    </comment>
    <comment ref="FP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FQ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FS9" authorId="0" shapeId="0">
      <text>
        <r>
          <rPr>
            <b/>
            <sz val="9"/>
            <color indexed="81"/>
            <rFont val="Tahoma"/>
            <family val="2"/>
          </rPr>
          <t>Ingrid Dalila Mariño Morales:</t>
        </r>
        <r>
          <rPr>
            <sz val="9"/>
            <color indexed="81"/>
            <rFont val="Tahoma"/>
            <family val="2"/>
          </rPr>
          <t xml:space="preserve">
Seleccione si el control fue eficaz (Si o No).</t>
        </r>
      </text>
    </comment>
    <comment ref="FY9" authorId="0" shapeId="0">
      <text>
        <r>
          <rPr>
            <b/>
            <sz val="9"/>
            <color indexed="81"/>
            <rFont val="Tahoma"/>
            <family val="2"/>
          </rPr>
          <t>Ingrid Dalila Mariño Morales:</t>
        </r>
        <r>
          <rPr>
            <sz val="9"/>
            <color indexed="81"/>
            <rFont val="Tahoma"/>
            <family val="2"/>
          </rPr>
          <t xml:space="preserve">
Escribir si se materializó el riesgo (Si/No).</t>
        </r>
      </text>
    </comment>
    <comment ref="GF9" authorId="0" shapeId="0">
      <text>
        <r>
          <rPr>
            <b/>
            <sz val="9"/>
            <color indexed="81"/>
            <rFont val="Tahoma"/>
            <family val="2"/>
          </rPr>
          <t>Ingrid Dalila Mariño Morales:</t>
        </r>
        <r>
          <rPr>
            <sz val="9"/>
            <color indexed="81"/>
            <rFont val="Tahoma"/>
            <family val="2"/>
          </rPr>
          <t xml:space="preserve">
Seleccione si el control fue eficaz (Si o No).</t>
        </r>
      </text>
    </comment>
    <comment ref="GL9" authorId="0" shapeId="0">
      <text>
        <r>
          <rPr>
            <b/>
            <sz val="9"/>
            <color indexed="81"/>
            <rFont val="Tahoma"/>
            <family val="2"/>
          </rPr>
          <t>Ingrid Dalila Mariño Morales:</t>
        </r>
        <r>
          <rPr>
            <sz val="9"/>
            <color indexed="81"/>
            <rFont val="Tahoma"/>
            <family val="2"/>
          </rPr>
          <t xml:space="preserve">
Escribir si se materializó el riesgo (Si/No).</t>
        </r>
      </text>
    </comment>
    <comment ref="GS9" authorId="0" shapeId="0">
      <text>
        <r>
          <rPr>
            <b/>
            <sz val="9"/>
            <color indexed="81"/>
            <rFont val="Tahoma"/>
            <family val="2"/>
          </rPr>
          <t>Ingrid Dalila Mariño Morales:</t>
        </r>
        <r>
          <rPr>
            <sz val="9"/>
            <color indexed="81"/>
            <rFont val="Tahoma"/>
            <family val="2"/>
          </rPr>
          <t xml:space="preserve">
Seleccione si el control fue eficaz (Si o No).</t>
        </r>
      </text>
    </comment>
    <comment ref="GY9" authorId="0" shapeId="0">
      <text>
        <r>
          <rPr>
            <b/>
            <sz val="9"/>
            <color indexed="81"/>
            <rFont val="Tahoma"/>
            <family val="2"/>
          </rPr>
          <t>Ingrid Dalila Mariño Morales:</t>
        </r>
        <r>
          <rPr>
            <sz val="9"/>
            <color indexed="81"/>
            <rFont val="Tahoma"/>
            <family val="2"/>
          </rPr>
          <t xml:space="preserve">
Escribir si se materializó el riesgo (Si/No).</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<sst xmlns="http://schemas.openxmlformats.org/spreadsheetml/2006/main" count="2536" uniqueCount="788">
  <si>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</si>
  <si>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</si>
  <si>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</si>
  <si>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</si>
  <si>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</si>
  <si>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</si>
  <si>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</si>
  <si>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</si>
  <si>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</si>
  <si>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</si>
  <si>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</si>
  <si>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</si>
  <si>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</si>
  <si>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</si>
  <si>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</si>
  <si>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</si>
  <si>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</si>
  <si>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</si>
  <si>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</si>
  <si>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</si>
  <si>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</si>
  <si>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</si>
  <si>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</si>
  <si>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</si>
  <si>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</si>
  <si>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</si>
  <si>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</si>
  <si>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</si>
  <si>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</si>
  <si>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</si>
  <si>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</si>
  <si>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</si>
  <si>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</si>
  <si>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</si>
  <si>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</si>
  <si>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Estado</t>
  </si>
  <si>
    <t>Finalizado</t>
  </si>
  <si>
    <t>En curso</t>
  </si>
  <si>
    <t>Causa Raíz</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</si>
  <si>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</si>
  <si>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</si>
  <si>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</si>
  <si>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</si>
  <si>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</si>
  <si>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</si>
  <si>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</si>
  <si>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</si>
  <si>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</si>
  <si>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</si>
  <si>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</si>
  <si>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</si>
  <si>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</si>
  <si>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</si>
  <si>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</si>
  <si>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</si>
  <si>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</si>
  <si>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</si>
  <si>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</si>
  <si>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</si>
  <si>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</si>
  <si>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</si>
  <si>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</si>
  <si>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</si>
  <si>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</si>
  <si>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</si>
  <si>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</si>
  <si>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</si>
  <si>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</si>
  <si>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</si>
  <si>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</si>
  <si>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</si>
  <si>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</si>
  <si>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</si>
  <si>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</si>
  <si>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</si>
  <si>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</si>
  <si>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</si>
  <si>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</si>
  <si>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</si>
  <si>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</si>
  <si>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t>
  </si>
  <si>
    <t>Pérdida_Reputacional</t>
  </si>
  <si>
    <t>Afectación Económica o presupuestal</t>
  </si>
  <si>
    <t>Afectación_Económica_o_presupuestal</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</si>
  <si>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</si>
  <si>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</si>
  <si>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</si>
  <si>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</si>
  <si>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</si>
  <si>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</si>
  <si>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</si>
  <si>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</si>
  <si>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</si>
  <si>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</si>
  <si>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</si>
  <si>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</si>
  <si>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</si>
  <si>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</si>
  <si>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</si>
  <si>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</si>
  <si>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</si>
  <si>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</si>
  <si>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</si>
  <si>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</si>
  <si>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</si>
  <si>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</si>
  <si>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</si>
  <si>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</si>
  <si>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</si>
  <si>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</si>
  <si>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</si>
  <si>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Reputacional</t>
  </si>
  <si>
    <t>Económico</t>
  </si>
  <si>
    <t>Económico y Reputacional</t>
  </si>
  <si>
    <t>Reducir (mitigar)</t>
  </si>
  <si>
    <t>Reducir (compartir)</t>
  </si>
  <si>
    <t>Identificación del riesgo</t>
  </si>
  <si>
    <t>Análisis del riesgo inherente</t>
  </si>
  <si>
    <t>Evaluación del riesgo - Valoración de los controles</t>
  </si>
  <si>
    <t>Evaluación del riesgo - Nivel del riesgo residual</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</si>
  <si>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</si>
  <si>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</si>
  <si>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</si>
  <si>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</si>
  <si>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</si>
  <si>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</si>
  <si>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</si>
  <si>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</si>
  <si>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</si>
  <si>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</si>
  <si>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</si>
  <si>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</si>
  <si>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</si>
  <si>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</si>
  <si>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</si>
  <si>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</si>
  <si>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</si>
  <si>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</si>
  <si>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</si>
  <si>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Frecuencia con la cual se lleva a cabo la actividad</t>
  </si>
  <si>
    <t>Criterios de Impacto</t>
  </si>
  <si>
    <t>Proceso</t>
  </si>
  <si>
    <t>Objetivo</t>
  </si>
  <si>
    <t>Descripción - Lineamientos para el diligenciamiento</t>
  </si>
  <si>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</si>
  <si>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</si>
  <si>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</si>
  <si>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t>MAPA DE RIESGOS DE GESTIÓN 
CAJA DE LA VIVIENDA POPULAR</t>
  </si>
  <si>
    <t>Código: 208-PLA-Ft-78</t>
  </si>
  <si>
    <t>CONTINGENCIA</t>
  </si>
  <si>
    <t>Matriz Mapa de Riesgos de Gestión</t>
  </si>
  <si>
    <t>IMPACTO</t>
  </si>
  <si>
    <t>CLASIFICACIÓN DEL RIESGO</t>
  </si>
  <si>
    <t>Leve</t>
  </si>
  <si>
    <t>ZONA</t>
  </si>
  <si>
    <t>PROBABILIDAD</t>
  </si>
  <si>
    <t>CONCATE</t>
  </si>
  <si>
    <t>EVALUCIÓN</t>
  </si>
  <si>
    <t>Tipo Control</t>
  </si>
  <si>
    <t>Afectación*Control</t>
  </si>
  <si>
    <t xml:space="preserve">Calculo </t>
  </si>
  <si>
    <t>Calificación Controles</t>
  </si>
  <si>
    <t>Probabilidad Residual (%)</t>
  </si>
  <si>
    <t>TRATAMIENTO</t>
  </si>
  <si>
    <t>Reducir (Mitigar)</t>
  </si>
  <si>
    <t>Fecha Inicio</t>
  </si>
  <si>
    <t>Soporte / Evidencia</t>
  </si>
  <si>
    <t xml:space="preserve">SELECCIONE EL NOMBRE PROCESO </t>
  </si>
  <si>
    <t>OBJETIVO PROCESO</t>
  </si>
  <si>
    <t>1. Gestión Estratégica</t>
  </si>
  <si>
    <t>2. Gestión de Comunicaciones</t>
  </si>
  <si>
    <t>3. Prevención del Daño Antijurídico y Representación Judicial</t>
  </si>
  <si>
    <t>5. Mejoramiento de Vivienda</t>
  </si>
  <si>
    <t xml:space="preserve">6. Mejoramiento de Barrios </t>
  </si>
  <si>
    <t>7. Urbanizaciones y Titulación</t>
  </si>
  <si>
    <t>8. Servicio al Ciudadano</t>
  </si>
  <si>
    <t>9.Gestión_Administrativa</t>
  </si>
  <si>
    <t>Administrar de manera eficiente y eficaz la infraestructura física, los bienes y servicios que requieran todos los procesos de la entidad como apoyo a su gestión, garantizando que se encuentren en óptimas condiciones para el cumplimiento y desarrollo de sus funciones.</t>
  </si>
  <si>
    <t>10. Gestión Financiera</t>
  </si>
  <si>
    <t>11. Gestión Documental</t>
  </si>
  <si>
    <t>Garantizar la disponibilidad de la información contenida en los documentos de archivo de las dependencias de la Caja de la Vivienda Popular.</t>
  </si>
  <si>
    <t>12. Gestión del Talento Humano</t>
  </si>
  <si>
    <t>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t>
  </si>
  <si>
    <t>13. Adquisición de Bienes y Servicios</t>
  </si>
  <si>
    <t>14. Gestión Tecnología de la Información y Comunicaciones</t>
  </si>
  <si>
    <t>15. Gestión del Control Interno Disciplinario</t>
  </si>
  <si>
    <t>16. Evaluación de la Gestión</t>
  </si>
  <si>
    <t>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t>
  </si>
  <si>
    <t xml:space="preserve">Responsable </t>
  </si>
  <si>
    <t>RESPONSABLE</t>
  </si>
  <si>
    <t xml:space="preserve">Jefe Oficina Asesora de Planeación </t>
  </si>
  <si>
    <t xml:space="preserve">Jefe Oficina Asesora de Comunicaciones </t>
  </si>
  <si>
    <t xml:space="preserve">Director Jurídico </t>
  </si>
  <si>
    <t>Director de Reasentamientos</t>
  </si>
  <si>
    <t>Director de Mejoramiento de Vivienda</t>
  </si>
  <si>
    <t>Director de Mejoramiento de Barrios</t>
  </si>
  <si>
    <t>Director de Urbanizaciones y Titulación</t>
  </si>
  <si>
    <t>Director de Gestión Corporativa y CID</t>
  </si>
  <si>
    <t xml:space="preserve">Subdirector Administrativo </t>
  </si>
  <si>
    <t>Subdirector Financiero</t>
  </si>
  <si>
    <t>Jefe Oficina de Tecnologías de la Información y las Comunicaciones</t>
  </si>
  <si>
    <t xml:space="preserve">Asesor de Control Interno </t>
  </si>
  <si>
    <t>Corresponde al número único que se le asigna a cada uno de los riesgos. Permite definir un consecutivo de riesgos.</t>
  </si>
  <si>
    <t>Utilice la lista de despliegue que se encuentra parametrizada. Seleccione el nombre del proceso al cual se le identificarán y valorarán los riesgos.</t>
  </si>
  <si>
    <t>Este campo es automático y corresponde al objetivo del proceso seleccionado.</t>
  </si>
  <si>
    <t>Utilice la lista de despliegue que se encuentra parametrizada. Seleccione el nombre del responsable del proceso al que se le identificarán y valorarán los riesgos.</t>
  </si>
  <si>
    <t>Probabilidad Inherente (%)</t>
  </si>
  <si>
    <r>
      <t xml:space="preserve">El archivo contiene las siguientes hojas:
-   </t>
    </r>
    <r>
      <rPr>
        <b/>
        <sz val="10"/>
        <rFont val="Arial"/>
        <family val="2"/>
      </rPr>
      <t>Hoja 1 Instructivo</t>
    </r>
    <r>
      <rPr>
        <sz val="10"/>
        <rFont val="Arial"/>
        <family val="2"/>
      </rPr>
      <t xml:space="preserve">
 -  </t>
    </r>
    <r>
      <rPr>
        <b/>
        <sz val="10"/>
        <rFont val="Arial"/>
        <family val="2"/>
      </rPr>
      <t xml:space="preserve">Hoja "208-PLA-Ft-78 Mapa Gestión: </t>
    </r>
    <r>
      <rPr>
        <sz val="10"/>
        <rFont val="Arial"/>
        <family val="2"/>
      </rPr>
      <t>Encontrará la totalidad de la estructura para la identificación y valoración de los riesgos por proceso, programa o proyecto, acorde con el nivel de desagregación que la entidad considere necesaria.</t>
    </r>
  </si>
  <si>
    <r>
      <t xml:space="preserve">Recuerde que el control se define como la medida que permite reducir o mitigar un riesgo. Defina el control (es) que atacan la causa raíz del riesgo, considere la estructura explicada en la guía: </t>
    </r>
    <r>
      <rPr>
        <b/>
        <sz val="10"/>
        <color theme="9" tint="-0.249977111117893"/>
        <rFont val="Arial"/>
        <family val="2"/>
      </rPr>
      <t>Responsable de ejecutar el control + Acción + Complemento</t>
    </r>
  </si>
  <si>
    <r>
      <t xml:space="preserve">ATRIBUTOS EFICIENCIA
</t>
    </r>
    <r>
      <rPr>
        <sz val="10"/>
        <rFont val="Arial"/>
        <family val="2"/>
      </rPr>
      <t>Tipo</t>
    </r>
  </si>
  <si>
    <r>
      <t xml:space="preserve">ATRIBUTOS EFICIENCIA
</t>
    </r>
    <r>
      <rPr>
        <sz val="10"/>
        <rFont val="Arial"/>
        <family val="2"/>
      </rPr>
      <t>Implementación</t>
    </r>
  </si>
  <si>
    <r>
      <t xml:space="preserve">ATRIBUTOS INFORMATIVOS
</t>
    </r>
    <r>
      <rPr>
        <sz val="10"/>
        <rFont val="Arial"/>
        <family val="2"/>
      </rPr>
      <t>Documentación</t>
    </r>
  </si>
  <si>
    <r>
      <t xml:space="preserve">ATRIBUTOS INFORMATIVOS
</t>
    </r>
    <r>
      <rPr>
        <sz val="10"/>
        <rFont val="Arial"/>
        <family val="2"/>
      </rPr>
      <t>Frecuencia</t>
    </r>
  </si>
  <si>
    <r>
      <t xml:space="preserve">Plan de Acción
</t>
    </r>
    <r>
      <rPr>
        <sz val="10"/>
        <rFont val="Arial"/>
        <family val="2"/>
      </rPr>
      <t xml:space="preserve">Responsable, fecha implementación, fecha seguimiento, seguimiento. </t>
    </r>
  </si>
  <si>
    <t>Teniendo en cuenta que ingresó la información de PROBABILIDAD e IMPACTO, la matriz automáticamente hará el cálculo para la zona de riesgo inherente</t>
  </si>
  <si>
    <r>
      <t xml:space="preserve">ATRIBUTOS INFORMATIVOS
</t>
    </r>
    <r>
      <rPr>
        <sz val="10"/>
        <rFont val="Arial"/>
        <family val="2"/>
      </rPr>
      <t>Evidencia</t>
    </r>
  </si>
  <si>
    <r>
      <t xml:space="preserve">ATRIBUTOS EFICIENCIA
</t>
    </r>
    <r>
      <rPr>
        <sz val="10"/>
        <rFont val="Arial"/>
        <family val="2"/>
      </rPr>
      <t>Calificación Controles</t>
    </r>
  </si>
  <si>
    <t>Impacto Residual Final (%)</t>
  </si>
  <si>
    <t>Teniendo en cuenta la información ingresada en el campo de Frecuencia con la cual se lleva a cabo la actividad, la matriz esta parametrizada para atribuir la zona de calor donde esta ubicada.</t>
  </si>
  <si>
    <t>Teniendo en cuenta la información ingresada en el campo de Frecuencia con la cual se lleva a cabo la actividad, la matriz esta parametrizada para atribuir el (%) correspondiente de acuerdo a la tabla de probabilidad</t>
  </si>
  <si>
    <t>Esta casilla no se diligencia, depende de la selección en la columna "Tipo"</t>
  </si>
  <si>
    <t>La matriz automáticamente hará el cálculo para el control analizado</t>
  </si>
  <si>
    <t>Teniendo en cuenta la información calculada en la probabilidad inherente y los controles aplicados para el riesgo, la matriz esta parametrizada para atribuir el (%) correspondiente de acuerdo a la tabla de probabilidad</t>
  </si>
  <si>
    <t>Teniendo en cuenta la información calculada en la probabilidad inherente y los controles aplicados para el riesgo, la matriz esta parametrizada para atribuir la zona de calor donde esta ubicada.</t>
  </si>
  <si>
    <t>Teniendo en cuenta la información seleccionada en el impacto inherente y los controles aplicados para el riesgo, la matriz esta parametrizada para atribuir la zona de calor donde esta ubicada.</t>
  </si>
  <si>
    <t>Teniendo en cuenta la información seleccionada en el impacto inherente y los controles aplicados para el riesgo, la matriz esta parametrizada para atribuir el (%) correspondiente de acuerdo a la tabla de probabilidad</t>
  </si>
  <si>
    <r>
      <t>La matriz automáticamente hará el cálculo, acorde con el control o controles definidos con sus atributos analizados, lo que permitirá establecer el</t>
    </r>
    <r>
      <rPr>
        <b/>
        <sz val="10"/>
        <color theme="9" tint="-0.249977111117893"/>
        <rFont val="Arial"/>
        <family val="2"/>
      </rPr>
      <t xml:space="preserve"> nivel de riesgo inherente</t>
    </r>
  </si>
  <si>
    <t>Describa cual es la evidencia que soporta la aplicación del control definido</t>
  </si>
  <si>
    <t>Ingrese el encargado de la ejecución real de la actividad de control de tratamiento del riesgo (en este campo solo deben ingresar cargos dentro de la entidad, no nombres propios, ni contratos de contratistas) puede ser un delegado definido por el responsable.</t>
  </si>
  <si>
    <t>Fecha en la cual inicia la aplicación de la actividad de control de tratamiento</t>
  </si>
  <si>
    <t>Fecha en la cual finaliza la aplicación de la actividad de control de tratamiento</t>
  </si>
  <si>
    <t>Defina el indicador o métrica numérica que permitirá definir las posibles desviaciones o el cumplimiento del objetivo de la actividad de control de tratamiento del riesgo.</t>
  </si>
  <si>
    <t>Responsable*</t>
  </si>
  <si>
    <t>Fecha Inicio*</t>
  </si>
  <si>
    <t>Fecha Finalización*</t>
  </si>
  <si>
    <t>Indicador*</t>
  </si>
  <si>
    <t>Seleccione estado de actividad</t>
  </si>
  <si>
    <t xml:space="preserve">Finalizado </t>
  </si>
  <si>
    <t>En Curso</t>
  </si>
  <si>
    <t>Contingencia*</t>
  </si>
  <si>
    <t>Defina la acción que se debe desarrollar ante un posible evento de materialización del riesgo. Esta debe ser la acción inmediata que hará el proceso una vez identifique la materialización de su riesgo.</t>
  </si>
  <si>
    <r>
      <t xml:space="preserve"> - </t>
    </r>
    <r>
      <rPr>
        <b/>
        <sz val="10"/>
        <rFont val="Arial"/>
        <family val="2"/>
      </rPr>
      <t xml:space="preserve"> Hoja "Tabla de probabilidad": </t>
    </r>
    <r>
      <rPr>
        <sz val="10"/>
        <rFont val="Arial"/>
        <family val="2"/>
      </rPr>
      <t>Tabla referente para todos los cálculos (no se diligencia)</t>
    </r>
  </si>
  <si>
    <r>
      <t xml:space="preserve"> - </t>
    </r>
    <r>
      <rPr>
        <b/>
        <sz val="10"/>
        <rFont val="Arial"/>
        <family val="2"/>
      </rPr>
      <t xml:space="preserve"> Hoja "Tabla de Impacto": </t>
    </r>
    <r>
      <rPr>
        <sz val="10"/>
        <rFont val="Arial"/>
        <family val="2"/>
      </rPr>
      <t>Tabla referente para todos los cálculos (no se diligencia)</t>
    </r>
  </si>
  <si>
    <t>La CVP define y actualiza su instrumento de riesgos de gestión con el propósito de facilitar el ejercicio de identificación, análisis, evaluación y seguimiento de los riesgos de gestión a los cuales se encuentra expuesta la entidad, el presente formato desarrolla un esquema completo acorde con los contenidos metodológicos de la Guía para la Administración del Riesgo y el diseño de controles V5, y adaptado a la POLÍTICA DE ADMINISTRACIÓN DEL RIESGO definida por la Entidad.</t>
  </si>
  <si>
    <t>Antes de iniciar con el diligenciamiento de la información en la matriz, se requiere haber avanzado en el análisis del proceso, su objetivo, alcance, actividades clave (Caracterización), considere los lineamientos establecidos en la Política de Riesgos de la CVP.</t>
  </si>
  <si>
    <t>Nro.</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</si>
  <si>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theme="9" tint="-0.249977111117893"/>
        <rFont val="Arial"/>
        <family val="2"/>
      </rPr>
      <t>POSIBILIDAD DE + Impacto para la entidad (Qué) + Causa Inmediata (Cómo) + Causa Raíz (Por qué)</t>
    </r>
  </si>
  <si>
    <t>Utilice la lista de despliegue que se encuentra parametrizada, le aparecerán las opciones: i)Daños Activos Físicos, ii)Ejecución y Administración de procesos, iii)Fallas Tecnológicas, iv)Relaciones Laborales, v)Usuarios, productos y practicas organizacionales.</t>
  </si>
  <si>
    <t>Defina el # de veces que se ejecuta la actividad durante el año, (Recuerde la probabilidad e ocurrencia del riesgo se define como el No. de veces que se pasa por el punto de riesgo en el periodo de 1 año). La matriz automáticamente hará el cálculo para el nivel de probabilidad inherente.</t>
  </si>
  <si>
    <t>Utilice la lista de despliegue que se encuentra parametrizada, le aparecerán las opciones de la tabla de Impacto. La matriz automáticamente hará el cálculo para el nivel de impacto inherente</t>
  </si>
  <si>
    <t>Corresponde al número único asignado para cada control dentro de cada riesgo</t>
  </si>
  <si>
    <t>Utilice la lista de despliegue que se encuentra parametrizada, le aparecerán las opciones: i)Preventivo, ii)Detectivo, iii)Correctivo.</t>
  </si>
  <si>
    <t>Utilice la lista de despliegue que se encuentra parametrizada, le aparecerán las opciones: i)Automático, ii)Manual.</t>
  </si>
  <si>
    <t>Utilice la lista de despliegue que se encuentra parametrizada, le aparecerán las opciones: i)Documentado, ii)Sin documentar.</t>
  </si>
  <si>
    <t>Utilice la lista de despliegue que se encuentra parametrizada, le aparecerán las opciones: i)Continua, ii)Aleatoria.</t>
  </si>
  <si>
    <t>Utilice la lista de despliegue que se encuentra parametrizada, le aparecerán las opciones: i)Con Registro, ii) Sin Registro.</t>
  </si>
  <si>
    <t>Utilice la lista de despliegue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</si>
  <si>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</si>
  <si>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Utilice la lista de despliegue que se encuentra parametrizada, le aparecerán las opciones: i)Finalizado, ii)En curso, la selección en este caso dependerá de las acciones del plan que se hayan establecido en cada caso.</t>
  </si>
  <si>
    <t>evalúa</t>
  </si>
  <si>
    <t>Reputacionales</t>
  </si>
  <si>
    <t>Ejecución y Administración de procesos</t>
  </si>
  <si>
    <t>El riesgo afecta la imagen de la entidad internamente, de conocimiento general, nivel interno, de junta directiva y accionistas y/o de proveedores</t>
  </si>
  <si>
    <t>El riesgo afecta la imagen de  la entidad con efecto publicitario sostenido a nivel de sector administrativo, nivel departamental o municipal</t>
  </si>
  <si>
    <t>Usuarios, productos y practicas</t>
  </si>
  <si>
    <r>
      <t xml:space="preserve">1. Gestión Estratégica </t>
    </r>
    <r>
      <rPr>
        <b/>
        <sz val="10"/>
        <color rgb="FF000000"/>
        <rFont val="Century Gothic"/>
        <family val="2"/>
      </rPr>
      <t>(PI 7696)</t>
    </r>
  </si>
  <si>
    <t>Fortalecer el modelo de gestión, la infraestructura operacional y los sistemas de información de la Caja de Vivienda Popular.</t>
  </si>
  <si>
    <t>4. Reasentamientos</t>
  </si>
  <si>
    <r>
      <t xml:space="preserve">4. Reasentamientos </t>
    </r>
    <r>
      <rPr>
        <b/>
        <sz val="10"/>
        <color rgb="FF000000"/>
        <rFont val="Century Gothic"/>
        <family val="2"/>
      </rPr>
      <t>(PI 7698)</t>
    </r>
  </si>
  <si>
    <t>Disminuir el número de hogares que habitan en predios localizados en zonas de Alto Riesgo no mitigable o los ordenados mediante sentencias judiciales o actos administrativos.</t>
  </si>
  <si>
    <r>
      <t xml:space="preserve">5. Mejoramiento de Vivienda </t>
    </r>
    <r>
      <rPr>
        <b/>
        <sz val="10"/>
        <color rgb="FF000000"/>
        <rFont val="Century Gothic"/>
        <family val="2"/>
      </rPr>
      <t>(PI 7680)</t>
    </r>
  </si>
  <si>
    <t>Implementar un instrumento de política pública distrital de mejoramiento y construcción de vivienda denominado Plan Terrazas.</t>
  </si>
  <si>
    <r>
      <t xml:space="preserve">6. Mejoramiento de Barrios  </t>
    </r>
    <r>
      <rPr>
        <b/>
        <sz val="10"/>
        <color rgb="FF000000"/>
        <rFont val="Century Gothic"/>
        <family val="2"/>
      </rPr>
      <t>(PI 7703)</t>
    </r>
  </si>
  <si>
    <t>Realizar mejoramiento integral de espacio público en ocho (8) territorios priorizados.</t>
  </si>
  <si>
    <r>
      <t xml:space="preserve">7. Urbanizaciones y Titulación </t>
    </r>
    <r>
      <rPr>
        <b/>
        <sz val="10"/>
        <color rgb="FF000000"/>
        <rFont val="Century Gothic"/>
        <family val="2"/>
      </rPr>
      <t>(PI 7684)</t>
    </r>
  </si>
  <si>
    <t>Realizar el acompañamiento técnico, jurídico y social a las familias asentadas VIS o VIP, con el fin de obtener un título de propiedad registrado y concretar la entrega de zonas de cesión obligatorias; facilitando el acceso a una ciudad legal.</t>
  </si>
  <si>
    <r>
      <t xml:space="preserve">14. Gestión Tecnología de la Información y Comunicaciones </t>
    </r>
    <r>
      <rPr>
        <b/>
        <sz val="10"/>
        <color rgb="FF000000"/>
        <rFont val="Century Gothic"/>
        <family val="2"/>
      </rPr>
      <t>(PI 7696)</t>
    </r>
  </si>
  <si>
    <t>Impacto*</t>
  </si>
  <si>
    <t>Causa Inmediata*</t>
  </si>
  <si>
    <t>Clasificación del Riesgo*</t>
  </si>
  <si>
    <t>No. Control*</t>
  </si>
  <si>
    <t>Descripción del Control*</t>
  </si>
  <si>
    <t>Tipo*</t>
  </si>
  <si>
    <t>Implementación*</t>
  </si>
  <si>
    <t>Documentación*</t>
  </si>
  <si>
    <t>Frecuencia*</t>
  </si>
  <si>
    <t>Evidencia*</t>
  </si>
  <si>
    <t>Tratamiento*</t>
  </si>
  <si>
    <t>Plan de Acción*</t>
  </si>
  <si>
    <t>Soporte / Evidencia*</t>
  </si>
  <si>
    <t>Estado*</t>
  </si>
  <si>
    <t>MONITOREO OFICINA ASESORA DE PLANEACIÓN - PRIMER CUATRIMESTRE</t>
  </si>
  <si>
    <t>SEGUIMIENTO ASESOR CONTROL INTERNO - PRIMER CUATRIMESTRE</t>
  </si>
  <si>
    <t>MONITOREO OFICINA ASESORA DE PLANEACIÓN - SEGUNDO CUATRIMESTRE</t>
  </si>
  <si>
    <t>SEGUIMIENTO ASESOR CONTROL INTERNO - SEGUNDO CUATRIMESTRE</t>
  </si>
  <si>
    <t>MONITOREO OFICINA ASESORA DE PLANEACIÓN - TERCER CUATRIMESTRE</t>
  </si>
  <si>
    <t>SEGUIMIENTO ASESOR CONTROL INTERNO - TERCER CUATRIMESTRE</t>
  </si>
  <si>
    <t>OBSERVACIÓN DEL CONTROL</t>
  </si>
  <si>
    <t>ESTADO DEL CONTROL</t>
  </si>
  <si>
    <t>OBSERVACIÓN DE LA ACTIVIDAD</t>
  </si>
  <si>
    <t>ESTADO DE LA ACTIVIDAD</t>
  </si>
  <si>
    <r>
      <t xml:space="preserve">Descripción del Riesgo*
</t>
    </r>
    <r>
      <rPr>
        <b/>
        <i/>
        <sz val="10"/>
        <color theme="1"/>
        <rFont val="Arial"/>
        <family val="2"/>
      </rPr>
      <t>¿Qué puede suceder?</t>
    </r>
  </si>
  <si>
    <r>
      <t xml:space="preserve">Criterios de impacto*
</t>
    </r>
    <r>
      <rPr>
        <i/>
        <sz val="10"/>
        <color theme="1"/>
        <rFont val="Arial"/>
        <family val="2"/>
      </rPr>
      <t xml:space="preserve">
¿Qué consecuencias puede tener su materialización?</t>
    </r>
  </si>
  <si>
    <r>
      <t xml:space="preserve">Frecuencia con la cual se realiza la actividad*
</t>
    </r>
    <r>
      <rPr>
        <i/>
        <sz val="10"/>
        <color theme="1"/>
        <rFont val="Arial"/>
        <family val="2"/>
      </rPr>
      <t xml:space="preserve">
¿Cuándo puede suceder?</t>
    </r>
  </si>
  <si>
    <r>
      <t xml:space="preserve">Causa Raíz*
</t>
    </r>
    <r>
      <rPr>
        <sz val="10"/>
        <color theme="1"/>
        <rFont val="Arial"/>
        <family val="2"/>
      </rPr>
      <t xml:space="preserve">
</t>
    </r>
    <r>
      <rPr>
        <i/>
        <sz val="10"/>
        <color theme="1"/>
        <rFont val="Arial"/>
        <family val="2"/>
      </rPr>
      <t>¿Cómo puede suceder?</t>
    </r>
  </si>
  <si>
    <t>Daños Activos Físicos/eventos externos</t>
  </si>
  <si>
    <t>Aceptar (Asumir)</t>
  </si>
  <si>
    <t>Compartir</t>
  </si>
  <si>
    <t>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t>
  </si>
  <si>
    <t>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t>
  </si>
  <si>
    <t>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t>
  </si>
  <si>
    <t>Reasentar hogares estratos 1 y 2 que se encuentran ubicados en zonas de alto riesgo no mitigable, recomendadas por el IDIGER y/o los ordenados mediante sentencias judiciales o actos administrativos y adquirir los predios y/o mejoras de acuerdo con la normatividad vigente.</t>
  </si>
  <si>
    <t>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t>
  </si>
  <si>
    <t>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t>
  </si>
  <si>
    <t>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t>
  </si>
  <si>
    <t>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t>
  </si>
  <si>
    <t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t>
  </si>
  <si>
    <t>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t>
  </si>
  <si>
    <t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t>
  </si>
  <si>
    <t>Seleccione la periodicidad</t>
  </si>
  <si>
    <t>Diario</t>
  </si>
  <si>
    <t>Semanal</t>
  </si>
  <si>
    <t>Mensual</t>
  </si>
  <si>
    <t>Bimestral</t>
  </si>
  <si>
    <t xml:space="preserve">Trimestral </t>
  </si>
  <si>
    <t>Cuatrimestral</t>
  </si>
  <si>
    <t>Semestral</t>
  </si>
  <si>
    <t>Anual</t>
  </si>
  <si>
    <t>Cada vez que se requiera</t>
  </si>
  <si>
    <t>Periodicidad*</t>
  </si>
  <si>
    <t>RESULTADO DEL INDICADOR DE LA ACTIVIDAD</t>
  </si>
  <si>
    <t>OBSERVACIÓN DE LA ACTIVIDAD DE TRATAMIENTO</t>
  </si>
  <si>
    <t>ESTADO DE LA ACCIÓN DE TRATAMIENTO</t>
  </si>
  <si>
    <t>% DE AVANCE DE LA ACTIVIDAD DE TRATAMIENTO</t>
  </si>
  <si>
    <t>Seguimiento Control</t>
  </si>
  <si>
    <t>Nombre de la Evidencia del Control (Nombre con el cual es cargada en la carpeta de evidencias)</t>
  </si>
  <si>
    <t xml:space="preserve">EL RESPONSABLE DEL PROCESO DEBE DILIGENCIAR EL SEGUIMIENTO A REPORTAR DE SUS CONTROLES Y ACTIVIDADES DE CONTROL DE TRATAMIENTO </t>
  </si>
  <si>
    <t>Segregación y autoridad*</t>
  </si>
  <si>
    <t>Propósito*</t>
  </si>
  <si>
    <t>Como se realiza la actividad de control*</t>
  </si>
  <si>
    <t>Que pasa con las observaciones o desviaciones*</t>
  </si>
  <si>
    <t>Evidencia de la ejecución del control*</t>
  </si>
  <si>
    <t>SUMA</t>
  </si>
  <si>
    <t>Criterio de Evaluación CONTROL</t>
  </si>
  <si>
    <t>Fortaleza del Control</t>
  </si>
  <si>
    <t>Criterio de evaluacion</t>
  </si>
  <si>
    <t>opcion de respuesta</t>
  </si>
  <si>
    <t>peso</t>
  </si>
  <si>
    <t>Fuerte</t>
  </si>
  <si>
    <t>Calificación entre 96 y 100</t>
  </si>
  <si>
    <t xml:space="preserve">1.1 Asignación del responsable </t>
  </si>
  <si>
    <t>Asignado</t>
  </si>
  <si>
    <t>Calificación entre 86 y 95</t>
  </si>
  <si>
    <t>No Asignado</t>
  </si>
  <si>
    <t>Débil</t>
  </si>
  <si>
    <t>Calificación entre 0 y 85</t>
  </si>
  <si>
    <t xml:space="preserve">1.2 Segregación y autoridad del responsable </t>
  </si>
  <si>
    <t>Adecuado</t>
  </si>
  <si>
    <t>Inadecuado</t>
  </si>
  <si>
    <t xml:space="preserve">2. Periodicidad </t>
  </si>
  <si>
    <t>Oportuna</t>
  </si>
  <si>
    <t>Inoportuna</t>
  </si>
  <si>
    <t xml:space="preserve">3. Propósito </t>
  </si>
  <si>
    <t>Prevenir</t>
  </si>
  <si>
    <t>Detectar</t>
  </si>
  <si>
    <t>No es un control</t>
  </si>
  <si>
    <t xml:space="preserve">4. Cómo se realiza la actividad de control </t>
  </si>
  <si>
    <t>Confiable</t>
  </si>
  <si>
    <t>No confiable</t>
  </si>
  <si>
    <t xml:space="preserve">5. Qué pasa con las observaciones o desviaciones </t>
  </si>
  <si>
    <t>Se investigan y resuelven oportunamente</t>
  </si>
  <si>
    <t>No se investigan y resuelven oportunamente</t>
  </si>
  <si>
    <t xml:space="preserve">6. Evidencia de la ejecución del control </t>
  </si>
  <si>
    <t>Completa</t>
  </si>
  <si>
    <t>Incompleta</t>
  </si>
  <si>
    <t>No existe</t>
  </si>
  <si>
    <t>Eficacia de los controles
(SI / NO)</t>
  </si>
  <si>
    <t>Seguimiento Actividad de Plan de Acciòn</t>
  </si>
  <si>
    <t xml:space="preserve">Resultado Indicador Plan de Acciòn (Columna AU) </t>
  </si>
  <si>
    <t>Nombre del Archivo que contiene la evidencia</t>
  </si>
  <si>
    <t>¿Se materializó el riesgo?
(SI/NO)</t>
  </si>
  <si>
    <t>Descripción de la materialización del riesgo</t>
  </si>
  <si>
    <t>Acciones generadas en la materialización del riesgo</t>
  </si>
  <si>
    <t>Fecha de Seguimiento</t>
  </si>
  <si>
    <t>Fecha de Monitoreo</t>
  </si>
  <si>
    <t>Versión: 8</t>
  </si>
  <si>
    <t>Vigente desde: Enero 2023</t>
  </si>
  <si>
    <t>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t>
  </si>
  <si>
    <t xml:space="preserve">Resultado Indicador Plan de Acciòn (Columna BK) </t>
  </si>
  <si>
    <t>MAPA RIESGOS DE CORRUPCIÓN</t>
  </si>
  <si>
    <t xml:space="preserve">CAJA DE LA VIVIENDA POPULAR </t>
  </si>
  <si>
    <t>VIGENCIA XXXX</t>
  </si>
  <si>
    <t>CONTROL DE CAMBIOS DE REGISTROS</t>
  </si>
  <si>
    <t>FECHA</t>
  </si>
  <si>
    <t>VERSIÓN</t>
  </si>
  <si>
    <t>PROCESO</t>
  </si>
  <si>
    <t>CAMBIO SOLICITADO</t>
  </si>
  <si>
    <t xml:space="preserve">NÚMERO RADICADO </t>
  </si>
  <si>
    <t>Pérdida de capacidad en la ejecución del proyecto</t>
  </si>
  <si>
    <t>No oportunidad en la planeación por falta de cultura organizacional para la planeación</t>
  </si>
  <si>
    <t xml:space="preserve">Posibilidad de afectación económica o reputacional por la  pérdida de la capacidad en la ejecución del proyecto de inversión debido a la no oportunidad en la planeación por falta de cultura organizacional para la planeación. </t>
  </si>
  <si>
    <t>El Director de Mejoramiento de Vivienda, durante el primer bimestre del 2023, hará entrega al equipo de líderes temáticos de los lineamientos para la construcción del plan operativo con sus respectivos equipos.
En caso de identificar desviaciones se identificara una muestra para la medición de las causales de reprocesos por fases del proceso (Prefactibilidad, Factibilidad, expedición de actos de reconocimiento y ejecución).</t>
  </si>
  <si>
    <t xml:space="preserve">Realizar balance semestral sobre el avance de  ejecución de metas en el cual se evidencien las medidas correctivas a tomar, cuando aplique.
</t>
  </si>
  <si>
    <t>Director Mejoramiento de Vivienda o a quien Designe</t>
  </si>
  <si>
    <t>Balance semestral de metas</t>
  </si>
  <si>
    <t xml:space="preserve">1 Balance semestral </t>
  </si>
  <si>
    <t>Incumplimiento de los fines sociales a nivel de planes de acción de las Políticas Públicas, planes sectoriales e intersectoriales así como con el objetivo misional de la Entidad</t>
  </si>
  <si>
    <t>Debido a la no implementación y entrega de las obras por la debilidad de los mecanismos para el alineamiento y control del proyecto</t>
  </si>
  <si>
    <t>Posibilidad de incumplimiento de los fines sociales a nivel de planes de acción de las Políticas Públicas, planes sectoriales y objetivo misional de la Entidad, debido al inadecuado acompañamiento técnico y social a los hogares durante la implementación de las mejoras en el rol de supervisores a la interventoría de las obras.</t>
  </si>
  <si>
    <t xml:space="preserve">El Director Mejoramiento de Vivienda o a quien designe realizará espacios de diálogo cada vez que se consideren necesarios y con la participación del equipo técnico de la Dirección de Mejoramiento de Vivienda, con el propósito de continuar con la implementación del plan de gestión social, generando los controles y medidas de acompañamiento técnico social que sean pertinentes en la fase de estructuración de los proyectos e implementación de las obras. </t>
  </si>
  <si>
    <t xml:space="preserve">Realizar balance del Plan de Gestión Social de la dirección Mejoramiento de Vivienda y presentar una propuesta de ajuste metodológico y pedagógico sobre el acompañamiento técnico y social que se brinda al hogar.
</t>
  </si>
  <si>
    <t>Balance Plan de Gestión Social</t>
  </si>
  <si>
    <t>Un (1) documento balance del Plan de Gestión Social</t>
  </si>
  <si>
    <t>Generar la alerta ante la Dirección y a las demás dependencias que de lugar para tomar las medidas pertinentes</t>
  </si>
  <si>
    <t>Retraso o incumplimiento de las metas institucionales</t>
  </si>
  <si>
    <t>Debido a la entrega inoportuna de los productos requeridos porque no se realizó el debido proceso de calidad.</t>
  </si>
  <si>
    <t>Posibilidad de pérdida económica o afectación reputacional por retraso o incumplimiento de las metas debido a la entrega inoportuna  de productos requeridos, por errores en la ejecución y la gestión de los procesos, porque no se realizó el debido control de calidad y/o por cambios en la normatividad</t>
  </si>
  <si>
    <t xml:space="preserve">El Director Mejoramiento de Vivienda o a quien designe, incorporará en la gestión del proyecto las mesas técnicas, cada vez que sea necesario, para la socialización de paquetes técnicos entregados entre estaciones de trabajo y/o para la entrega de lineamientos para la aplicación de criterios normativos y técnicos (lineamientos de diseño e ingeniería) que el equipo técnico debe tener en cuenta durante el proceso con el fin de evitar reprocesos. </t>
  </si>
  <si>
    <t>Realizar semestralmente una jornada de sensibilización con el personal de la Dirección de Mejoramiento de Vivienda sobre la aplicación de criterios normativos y técnicos (lineamientos de diseño e ingeniería) que el equipo técnico debe tener en cuenta durante el proceso para la optimización de tiempos y resultados</t>
  </si>
  <si>
    <t xml:space="preserve">Actas y Lista de asistencia </t>
  </si>
  <si>
    <t>Dos (2) jornadas de sensibilización sobre aplicación de criterios normativos y técnicos realizadas.</t>
  </si>
  <si>
    <t>Incumpliendo del trámite</t>
  </si>
  <si>
    <t>Debido a la deficiencia  en el control  de tiempos a partir de la debida forma de cada proceso.</t>
  </si>
  <si>
    <t>Posibilidad de incumpliendo de los tiempos máximos estipulados por la Ley para emitir un acto administrativo a las solicitudes de apoyo técnico y del Plan Terrazas.</t>
  </si>
  <si>
    <t>El Director Mejoramiento de Vivienda o a quien designe generará una base de seguimiento y control de tiempos en los procesos internos previos a la emisión de los actos administrativos (Desistimiento, actos de reconocimiento y/o licenciamiento)</t>
  </si>
  <si>
    <t xml:space="preserve">Generar una muestra trimestral del 5% de los procesos en curso para verificar el cumplimiento de los tiempos de norma. </t>
  </si>
  <si>
    <t>Trimestral</t>
  </si>
  <si>
    <t>Reporte del muestreo</t>
  </si>
  <si>
    <t>Reportes</t>
  </si>
  <si>
    <t>Informar ante la Oficina de Control Interno Disciplinario para que ellos tomen las medidas</t>
  </si>
  <si>
    <t xml:space="preserve">Ilegalidad del acto administrativo </t>
  </si>
  <si>
    <t>Debido a la interpretación errónea de la normatividad vigente por falta conocimiento del valor normativo superior a los preceptos constitucionales.</t>
  </si>
  <si>
    <t>Posibilidad de pérdida económica o afectación reputacional por ilegalidad del acto administrativo debido a la interpretación errónea de la normatividad vigente por falta de conocimiento del valor normativo superior a los preceptos constitucionales.</t>
  </si>
  <si>
    <t>El Director Mejoramiento de Vivienda o a quien designe realizará la incorporación de la actualización normativa en las jornadas de información, formación y alineación  semestrales del equipo de la DMV y de ser necesario la programación de mesas técnicas para la precisión del lineamiento normativo y jurídico.</t>
  </si>
  <si>
    <t>Realizar cada vez que se requiera jornadas de sensibilización con el personal de la Curaduría Pública Social  en cuanto a la actualización normativa del proceso.</t>
  </si>
  <si>
    <t>Lista de asistencia y/o acta y presentación</t>
  </si>
  <si>
    <t>Cada vez que se requiera realizar jornada de sensibilización normativa al equipo de la Curaduría Pública Social</t>
  </si>
  <si>
    <t>Generar las alertas necesarias a la OAP para la reformulación de manera inmediata del proyecto de inversión mediante una mesa de trabajo con la dirección o informar oportunamente la materialización del riesgo cuando aplique</t>
  </si>
  <si>
    <t xml:space="preserve">Falta de gestión de pagos de los recursos de la vigencia y de las reservas presupuestales por parte de los ordenadores de gasto y supervisores, previo cumplimiento de las obligaciones contractuales por parte de los contratistas
Falta de gestión en la depuración de pasivos exigibles, previo cumplimiento de las obligaciones contractuales por parte de los contratistas. 
</t>
  </si>
  <si>
    <t>Falta de seguimiento y control  del Plan Anual de Adquisiciones, por parte de los proyectos de inversión y gastos de funcionamiento</t>
  </si>
  <si>
    <t>Posibilidad de presentar falencias en la ejecución de compromisos y giros de los recursos programados en la vigencia, afectando drásticamente en el cumplimiento de las metas y generando rezagos por encima de lo establecido por parte de la Secretaria de Hacienda Distrital.</t>
  </si>
  <si>
    <t>Emitir informes de ejecución presupuestal a cada uno de los ordenadores de gasto sobre el comportamiento del presupuesto de gastos de la vigencia, giros, reservas presupuestales y pasivos exigibles con sus respectivas recomendaciones.</t>
  </si>
  <si>
    <t>Subdirector(a) Financiero(a)
Líder Profesional de Presupuesto</t>
  </si>
  <si>
    <t>Informes de seguimiento a la ejecución del presupuesto de gastos de la vigencia, giros, reservas presupuestales y pasivos exigibles</t>
  </si>
  <si>
    <t>12 Informes de seguimiento a la ejecución del presupuesto de gastos de la vigencia, giros, reservas presupuestales y pasivos exigibles</t>
  </si>
  <si>
    <t>Aplicación incorrecta de los principios de contabilidad
Aplicación inadecuada del criterio de clasificación del hecho económico establecido en el Marco Normativo para Entidades de Gobierno.
Realización de cálculos errados o aplicación de criterios de medición posterior que no corresponden al Marco Normativo para Entidades de Gobierno.
Falta de verificación o seguimiento de los registros contables
Adulteración, manipulación o duplicación de soportes y registros contables</t>
  </si>
  <si>
    <t>Los procesos generadores de información financiera no remiten los reportes o información establecida en los procedimientos o lo hacen de manera no oportuna o de manera inexacta.</t>
  </si>
  <si>
    <t>Posibilidad de generar información financiera sin las características fundamentales de relevancia y representación fiel establecidas en el Régimen de Contabilidad Pública</t>
  </si>
  <si>
    <t xml:space="preserve">Anualmente se enviará por parte del encargado del proceso, cronograma de sostenibilidad contable a las áreas generadoras de información financiera, el cual contiene las fechas de los diferentes reportes. </t>
  </si>
  <si>
    <t>Revisar selectivamente de manera mensual los hechos económicos reconocidos en el sistema de información de gestión contable.</t>
  </si>
  <si>
    <t>Subdirector Financiero y Contador</t>
  </si>
  <si>
    <t>Conciliaciones Interareas</t>
  </si>
  <si>
    <t>Doce (12) Conciliaciones Interareas</t>
  </si>
  <si>
    <t>Informar a la área fuente para que ajuste la información  reportada</t>
  </si>
  <si>
    <t>El contador realizará mensualmente el seguimiento y revisión aleatoria de los cálculos o aplicación de criterios. Realizar el seguimiento y revisión aleatoria de los cálculos o aplicación de los criterios de medición posterior que no corresponden al Marco Normativo para Entidades de Gobierno.</t>
  </si>
  <si>
    <t xml:space="preserve">Mensualmente se realizara la revisión selectiva de cuentas representativas del los estados financieros </t>
  </si>
  <si>
    <t xml:space="preserve">Subdirector(a) Financiero(a) o a quien Designe
</t>
  </si>
  <si>
    <t>Conciliaciones de cuentas representativas.</t>
  </si>
  <si>
    <t xml:space="preserve">48  conciliaciones de cuentas representativas </t>
  </si>
  <si>
    <t>El contador deberá efectuar de manera trimestral las conciliaciones necesarias para identificar las posibles diferencias de la información entre las áreas misionales de la Entidad y Financiera con el fin de establecer un mecanismo de control frente a los soportes y registros contables</t>
  </si>
  <si>
    <t xml:space="preserve">Aplicación incorrecta del instructivo 208-SFIN-In-03 PROT. SEGURIDAD TESORERIA DE LA CVP y del procedimiento 208 SFIN-Pr-11 OPERACIONES DE TESORERIA
</t>
  </si>
  <si>
    <t>Desconocimiento de las actividades contempladas en el instructivo 208-SFIN-In-03 PROT. SEGURIDAD TESORERIA DE LA CVP</t>
  </si>
  <si>
    <t xml:space="preserve">Probabilidad de fraude o practicas inadecuadas frente a la aplicación de los instructivos de protocolos de seguridad y de operaciones de tesorería. </t>
  </si>
  <si>
    <t>El tesorero realizará mensualmente el estado de Tesorería con el fin de llevar el control de los recursos, con base a la normatividad existente para tal fin</t>
  </si>
  <si>
    <t>Realizar de manera mensual por parte del profesional encargado las conciliaciones bancarias, mediante el cruce de información generada por el sistema Administrativo y Financiero SICAPITAL y la información reportada por los bancos</t>
  </si>
  <si>
    <t>Subdirector Financiero y/o Tesorero</t>
  </si>
  <si>
    <t xml:space="preserve">Conciliaciones Bancarias </t>
  </si>
  <si>
    <t xml:space="preserve">Doce (12) Conciliaciones Bancarias </t>
  </si>
  <si>
    <t>Informar al líder del proceso las posibles irregularidades para tomar la acciones a las que haya lugar.</t>
  </si>
  <si>
    <t>Baja ejecución del Plan Anual Mensualizado de Caja PAC de los recursos de vigencia y de reserva presupuestal.</t>
  </si>
  <si>
    <t>Posibilidad de omisión, preparación errada o retraso en el pago de los compromisos adquiridos por la Entidad</t>
  </si>
  <si>
    <t xml:space="preserve">El líder del proceso o a quien designe cada vez que sea necesario deberá verificar y revisar trimestralmente los recursos disponibles en el PAC para así garantizar los giros de vigencia como de reserva. En los casos de presentar desviaciones realizar mesas de trabajo con los enlaces financieros  y ordenadores de gasto para establecer las acciones necesarias para los giros con previo cumplimiento de las obligaciones contractuales y/o liquidación de contratos. Trimestralmente se deberá solicitar reprogramación de Plan Anual Mensualizado de Caja PAC. </t>
  </si>
  <si>
    <t>Emitir informes de programación y ejecución de PAC a cada uno de los ordenadores de gasto con sus respectivas recomendaciones.</t>
  </si>
  <si>
    <t>Subdirector(a) Financiero(a)
Líder Profesional de Pagos</t>
  </si>
  <si>
    <t>Informes de programación y ejecución de PAC</t>
  </si>
  <si>
    <t>Doce (12) Informes de programación y ejecución de PAC</t>
  </si>
  <si>
    <t xml:space="preserve">Evaluar alternativas tecnológicas que permitan armonizar las actividades con las diferentes áreas de la entidad </t>
  </si>
  <si>
    <t xml:space="preserve">Los malos hábitos de pago de los deudores de la CVP.
Aumento de la morosidad de las obligaciones crediticias colocadas en hogares vulnerables con ingresos precarios y cuya situación se agravo por la pandemia COVID 19.
</t>
  </si>
  <si>
    <t xml:space="preserve">Se otorgo créditos a familias que no contaban con la capacidad real de pago para cumplir con la obligación suscrita con la Caja de la Vivienda Popular </t>
  </si>
  <si>
    <t>Posibilidad de incumplimiento del saneamiento o de la recuperación de cartera .</t>
  </si>
  <si>
    <t>El líder del proceso o a quien designe, verifica mensualmente las obligaciones que son objeto del Acuerdo Distrital 857 de 2022. En caso de existir obligaciones pendientes de recibir los beneficios derivados del acuerdo, las identificará de acuerdo con la información disponible de la condición para su aplicación, a fin de iniciar el proceso de aplicación del descuento de intereses corriente y moratorios,  conforme al artículo 4° de la Resolución 055 de 2023 y mediante acto administrativo. 
Evidencia: Archivo Excel con las obligaciones identificadas y en el cual se determine el estado de cartera, monto del beneficio, la condición que cumple el deudor de conformidad con el artículo 4 de  la Resolución 055 de 2023, el monto del descuento a aplicar y el acto administrativo correspondiente que ordena la aplicación del beneficio.</t>
  </si>
  <si>
    <t>Adelantar el proceso de depuración extraordinaria de las partidas que cumplan los requisitos exigidos por cada causal, y de conformidad con el Reglamento Interno de Recaudo y Administración de Cartera, expidiendo el acto administrativo respectivo.</t>
  </si>
  <si>
    <t>Líder Profesional de Cartera</t>
  </si>
  <si>
    <t>Ficha Contable de Depuración Extraordinaria de Cartera
Acto Administrativo de Depuración Extraordinaria de Cartera</t>
  </si>
  <si>
    <t>Ficha Contable de Depuración Extraordinaria de Cartera
Acto Administrativo de Depuración Extraordinaria de Cartera</t>
  </si>
  <si>
    <t xml:space="preserve">Generar alertas al líder del proceso y todas las acciones a las que haya lugar. </t>
  </si>
  <si>
    <t xml:space="preserve">Ofrecer la suscripción de un acuerdo de pago a aquellos deudores que no son objeto de la depuración extraordinaria, en desarrollo del artículo 7° y 8° de la Resolución 055 de 2023, e iniciar la etapa de cobro persuasiva, administrativa y jurídica en caso de que persista la morosidad del deudor.  
</t>
  </si>
  <si>
    <t>Matriz de seguimiento de suscripción de acuerdos de pago y cobro persuasivo o judicial
 (una vez se haya suscrito el acuerdo de pago y si persiste la morosidad)</t>
  </si>
  <si>
    <t xml:space="preserve"> 
Matriz de seguimiento de suscripción de acuerdos de pago y cobro persuasivo o judicial
 (una vez se haya suscrito el acuerdo de pago y si persiste la morosidad</t>
  </si>
  <si>
    <t>Giro insuficiente de los recursos comprometidos para la vigencia.</t>
  </si>
  <si>
    <t>Los tiempos de ejecución de las actividades necesarias para el desarrollo del proceso de gestión de Comunicaciones.</t>
  </si>
  <si>
    <t>Posibilidad de afectación reputacional en la Entidad en la próxima vigencia por dejar de atender las solicitudes en la OAC frente a los tiempos de ejecución de las actividades necesarias para el desarrollo del proceso de gestión de Comunicaciones.</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</si>
  <si>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para el giro de los pagos. 
(Este control se aplica siempre que se tengan contratos en ejecución).</t>
  </si>
  <si>
    <t xml:space="preserve">Realizar mensualmente control mediante mesas de trabajo, reuniones, comités de redacción, etc para tratar los temas a solventar por peticiones o designaciones de la Dirección Gral y demás áreas misionales. Como mínimo un acta de registro de actividades y compromisos y sus seguimientos a acciones que recaen en los responsables designados por el jefe del área. </t>
  </si>
  <si>
    <t>Jefe Oficina Asesora de Comunicaciones</t>
  </si>
  <si>
    <t>ACTA DILIGENCIADA Código: 208-GD-Ft-06</t>
  </si>
  <si>
    <t>PUBLICACIÓN MENSUAL EN SERVIDOR OAC</t>
  </si>
  <si>
    <t>Generar las alertas necesarias a la OAP para la reformulación de manera inmediata de la acción mediante una mesa de trabajo con la dirección</t>
  </si>
  <si>
    <t>El profesional financiero valida  el cumplimiento de los pagos programados en el PAC, así como de las actividades programadas en el PAA, a través de una reunión con los profesionales de apoyo a la supervisión donde se evalúa que la planificación inicial de los recursos disponibles se esté ejecutando de acuerdo a lo programado en la respectiva anualidad.
Ante las posibles desviaciones del control, el Jefe de la Oficina Asesora de Comunicaciones genera las alertas necesarias a la OAP para la evaluación y formulación de soluciones frente a la posible materialización del riesgo mediante una mesa de trabajo con la dirección.</t>
  </si>
  <si>
    <t>Los tiempos de ejecución de las actividades necesarias para el desarrollo del proceso de mejoramiento de barrios.</t>
  </si>
  <si>
    <t>Posibilidad de afectación económica al presupuesto de la próxima vigencia por el giro insuficiente de los recursos comprometidos para la vigencia actual debido a los tiempos de ejecución de las actividades necesarias para el desarrollo del proceso de mejoramiento de barrios.</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</si>
  <si>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para el giro de los pagos. 
(Este control se aplica siempre que se tengan contratos en ejecución).
Ante las posibles desviaciones al control, la Directora de Mejoramiento de Barrios solicita a la Subdirección Financiera la reprogramación del PAC de conformidad a la programación de pagos dada por los contratistas.</t>
  </si>
  <si>
    <t>Socializar con el equipo de la DMB los trámites y requisitos necesarios para la liquidación de contratos</t>
  </si>
  <si>
    <t>Director Técnico de Mejoramiento de Barrios y/o a quien Designe</t>
  </si>
  <si>
    <t>Lista de asistencia</t>
  </si>
  <si>
    <t>1 Socialización</t>
  </si>
  <si>
    <t>Generar las alertas necesarias a la OAP para la reformulación de manera inmediata del proyecto de inversión mediante una mesa de trabajo con la dirección</t>
  </si>
  <si>
    <t>El profesional financiero valida trimestralmente el cumplimiento de los pagos programados en el PAC, así como de las actividades programadas en el PAA, a través de una reunión con los profesionales de apoyo a la supervisión donde se evalúa que la planificación inicial de los recursos disponibles se esté ejecutando de acuerdo a lo programado en la respectiva anualidad.
Ante las posibles desviaciones del control, la Directora de Mejoramiento de Barrios genera las alertas necesarias a la OAP para la evaluación y formulación de soluciones frente a la posible materialización del riesgo mediante una mesa de trabajo con la dirección.</t>
  </si>
  <si>
    <t xml:space="preserve">Realizar el seguimiento y control a la ejecución y giro de las reservas presupuestales y de los pasivos exigibles, a través de mesas de trabajo mensuales donde se registre el avance de las actividades necesarias para garantizar los giros respectivos . </t>
  </si>
  <si>
    <t>Acta de reunión</t>
  </si>
  <si>
    <t>Mesas de trabajo realizadas/Mesas de trabajo programadas</t>
  </si>
  <si>
    <t>6. Mejoramiento de Barrios  (PI 7703)</t>
  </si>
  <si>
    <t>Factores externos no mitigados o por negligencia del contratista no amonestada</t>
  </si>
  <si>
    <t>Indebida supervisión a los contratos</t>
  </si>
  <si>
    <t xml:space="preserve">Posibilidad de afectación reputacional y económica ante el cumplimiento de la meta en un porcentaje inferior al 80% por factores externos no mitigados o por negligencia del contratista no amonestada a causa de la indebida supervisión a los contratos </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</si>
  <si>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(Este control se aplica siempre que se tengan contratos en ejecución).
Ante las posibles desviaciones, se realiza  la reprogramación de cronogramas de ejecución o se generan los planes de contingencia pertinentes.</t>
  </si>
  <si>
    <t>Realizar 1 socialización a los equipos de trabajo de la DMB sobre los puntos de control establecidos en el procedimiento de Supervisión de Contratos para evitar posibles incumplimientos por parte de los contratistas de consultoría, obra e interventoría.</t>
  </si>
  <si>
    <t>La interventoría y/o la supervisión verifican, aprueban o generan visto bueno, según corresponda, a los productos e informes parciales entregados por los contratistas y el cumplimiento de las condiciones pactadas en los contratos, a través del informe de supervisión mensual. 
Ante las posibles desviaciones, el ordenador del gasto solicitará a la Dirección Corporativa y CID el inicio del procedimiento administrativo para la imposición de multas, sanciones y declaratorias de incumplimientos</t>
  </si>
  <si>
    <t xml:space="preserve">Realizar 1 socialización a los equipos de trabajo de la DMB, referente al procedimiento 208-DGC-Pr-19 IMPOSICIÓN DE MULTAS  para el inicio de procesos sancionatorios por presuntos incumplimientos  </t>
  </si>
  <si>
    <t xml:space="preserve">1 Sensibilización </t>
  </si>
  <si>
    <t>Incluir intervenciones no viables al proceso de Mejoramiento de Barrios</t>
  </si>
  <si>
    <t>Desarrollar las actividades de probabilidad fuera de los requerimientos establecidos en el procedimiento</t>
  </si>
  <si>
    <t>Posibilidad de afectación reputacional, ante la programación de las cantidades y costos de las metas en cada vigencia por incluir intervenciones no viables al proceso de Mejoramiento de Barrios debido al desarrollo de las actividades de probabilidad fuera de los requerimientos establecidos en el procedimiento</t>
  </si>
  <si>
    <t>Cada vez que se requiera, la Directora con el apoyo del equipo de trabajo de la DMB verifica la priorización, normatividad y reserva de las oportunidades identificadas de intervenciones en espacio publico a escala barrial, a través de comunicaciones oficiales donde se consulta a las entidades competentes sobre los aspectos técnicos o normativos de las intervenciones a viabilizar. 
Ante las posibles desviaciones, en el proceso de supervisión, el supervisor con el apoyo del equipo designado junto a la interventoría y consultoría realizarán el reconocimiento de las condiciones técnicas, SSTMA y sociales a las intervecionciones en espacio público a escala barrial, a través del Acta de Reconocimiento In situ de las intervenciones a realizar.</t>
  </si>
  <si>
    <t xml:space="preserve">Revisar aleatoriamente el expediente de una de las previabilidades realizadas durante la vigencia 2023. </t>
  </si>
  <si>
    <t xml:space="preserve">Acta de reunión </t>
  </si>
  <si>
    <t xml:space="preserve">1 Revisión </t>
  </si>
  <si>
    <t>Cada vez que se requiera, la Directora con el apoyo del equipo de trabajo de la DMB verifica la viabilidad Técnica, Social y SSTMA de las oportunidades identificadas de intervenciones en espacio publico a escala barrial, a través del diligenciamiento insitu de las fichas de probabilidad técnica, social y SSTMA.
Ante las posibles desviaciones,  en el proceso de supervisión, el supervisor con el apoyo del equipo designado junto a la interventoría y consultoría realizarán el reconocimiento de las condiciones técnicas, SSTMA y sociales a las intervecionciones en espacio público a escala barrial, a través del Acta de Reconocimiento In situ de las intervenciones a realizar.</t>
  </si>
  <si>
    <t xml:space="preserve">Realizar una socialización cada vez que sea necesario (de acuerdo al criterio del líder) a los profesionales responsables del procedimiento sobre las actividades y formatos del procedimiento </t>
  </si>
  <si>
    <t>Deficiente idoneidad, falta de experticia y competencia técnica requeridas para realizar los trabajos de aseguramiento y consultoría aprobados en el Plan Anual de Auditorías
Deficiencia en la calidad y trazabilidad de la información entregada a la Asesoría de Control Interno por parte de las demás dependencias
Comprensión inadecuada del tema a evaluar por parte del funcionario o contratista que realizará el trabajo de aseguramiento o consultoría</t>
  </si>
  <si>
    <t>Insuficiencia de personal idóneo para atender las actividades aprobadas en el Plan Anual de Auditorías</t>
  </si>
  <si>
    <t>Probabilidad de afectación reputacional porque la tercera línea de defensa: a) Genere conclusiones, hallazgos o recomendaciones que induzcan toma de decisiones poco acertadas o inefectivas y b) No genere oportunas y adecuadas alertas para corregir desviaciones en la gestión de los procesos; afectando de manera negativa el cumplimiento de los objetivos de la Caja de la Vivienda Popular</t>
  </si>
  <si>
    <t>Verificar cada vez que se requiera las necesidades de personal identificadas por el Asesor de Control Interno para el proceso de "Evaluación de la Gestión" y comunicar anualmente o cada vez que se requiera, al Director General y ordenador del gasto, las necesidades de personal para lograr cumplir con eficacia, eficiencia y efectividad el Plan Anual de Auditorías.
En caso de que el personal aprobado sea menor al solicitado, deberá ajustarse el Plan Anual de Auditorías y ser comunicada esta situación al Comité Institucional de Coordinación de Control interno.</t>
  </si>
  <si>
    <t>Requerir al responsable y tomar las medidas a que de lugar</t>
  </si>
  <si>
    <t>Verificar cada vez que se requiera la idoneidad técnica del personal mediante el proceso de selección de personal de planta, bien sea por convocatoria, por provisionalidad o encargamos mediante la definición de los perfiles necesarios para dar cumplimiento al Plan Anual de Auditorías. La Oficina de Talento Humano se encarga de gestionar la vinculación de personal idóneo.
En la evaluación de desempeño del personal de planta, se indican los correctivos a realizar y se informa a la Subdirección Administrativa en busca de la mejora del desempeño del funcionario.
Los futuros contratistas deben cumplir con el perfil requerido en los estudios previos. Si se contrata a alguna persona que, cumpliendo los requisitos, no demuestra idoneidad, se solicitará la mejora en los productos entregados y finalmente si no mejora, se solicitará la terminación del contrato, en última instancia se declarará el incumplimiento del contrato por parte del contratista.
En los casos que se presenten desviaciones la asesora de control interno se encarga de evaluar contratistas idóneos técnicamente, mediante el diseño de los perfiles y la revisión de las hojas de vida y cuando sea necesario, la aplicación de pruebas de conocimiento a futuros contratistas.</t>
  </si>
  <si>
    <t>Verificar y aprobar el plan de cada una de las auditorías de acuerdo con el Procedimiento "208-CI-Pr-01 Auditoria interna V7". El Asesor de control interno revisa la propuesta de plan de cada una de las auditorías hecha por los auditores, con el fin de verificar si cumplen los parámetros establecidos.</t>
  </si>
  <si>
    <t xml:space="preserve">Desconocimiento de los contratistas de servicio al ciudadano sobre los trámites y servicios e información relevante de cara a la ciudadanía, producida por las dependencias de la entidad </t>
  </si>
  <si>
    <t>Información desactualiza e incompleta por parte de las dependencias de la Caja de la Vivienda Popular</t>
  </si>
  <si>
    <t>Posibilidad de orientar de manera inadecuada a la ciudadanía sobre los trámites y servicios que ofrece la entidad</t>
  </si>
  <si>
    <t>Solicitar de manera mensual a las dependencias de la CVP, el suministro de información actualizada de los tramites y servicios que han sido modificados e información relevante que sea de interés para la ciudadanía.</t>
  </si>
  <si>
    <t>Socializar de manera mensual con los contratistas que hacen parte de Servicio al Ciudadano los tramites y servicios que han sido modificados e información relevante que sea de interés para la ciudadanía.</t>
  </si>
  <si>
    <t>Director de Gestión Corporativa y/o a quien Designe</t>
  </si>
  <si>
    <t xml:space="preserve">Correos electrónicos  socializando a  los contratistas los trámites y servicios que han sido modificados e información relevante que sea de interés para la ciudadanía. </t>
  </si>
  <si>
    <t>(No. de correos remitidos / No. de correos programados (12)) * 100</t>
  </si>
  <si>
    <t>Solicitar  a las dependencias la  información actualizada de los tramites y servicios que han sido modificados e información relevante que sea de interés para la ciudadanía.</t>
  </si>
  <si>
    <t>Ausencia de documentos en el expediente contractual (persona jurídica) durante la ejecución de contratos celebrados por la Entidad.</t>
  </si>
  <si>
    <t>Los supervisores de contrato no remiten la documentación completa al expediente contractual.</t>
  </si>
  <si>
    <t>Posibilidad de presentar afectación reputacional y económica ante la documentación faltante en algún expediente contractual</t>
  </si>
  <si>
    <t>El equipo del archivo de contratos debe verificar que el formato 208-DGC-Ft-90 Certificado inclusión documentos en expediente electrónico se encuentre registrado correctamente e ingresarlo al expediente contractual correspondiente.</t>
  </si>
  <si>
    <t>Realizar seguimiento al formato 208-DGC-Ft-90 Certificado inclusión documentos en expediente electrónico se encuentre registrado correctamente e ingresarlo al expediente contractual correspondiente.</t>
  </si>
  <si>
    <t>Seguimiento del formato 208-DGC-Ft-90</t>
  </si>
  <si>
    <t>(No. de seguimientos realizados / No. De seguimientos programados) * 100</t>
  </si>
  <si>
    <t xml:space="preserve">Solicitar a las dependencias el formato 208-DGC-Ft-90 Certificado inclusión documentos en expediente electrónico </t>
  </si>
  <si>
    <t>Ausencia de documentos publicados en el portal de contratación SECOP II</t>
  </si>
  <si>
    <t>Se realizó el cargue parcial de los documentos en el portal de contratación SECOP II</t>
  </si>
  <si>
    <t>Posibilidad de afectación económica o reputacional por el incumplimiento en la publicación de información de SECOP II</t>
  </si>
  <si>
    <t>Verificar que la información publicada en el portal de contratación SECOP II  esté completa de acuerdo con la solicitud del área solicitante.</t>
  </si>
  <si>
    <t>Realizar seguimiento a la información publicada en el portal de contratación SECOP II.</t>
  </si>
  <si>
    <t>Seguimiento a la información publicada en el portal de contratación SECOP II.</t>
  </si>
  <si>
    <t>Realizar modificación de la información publicada en el portal de contratación SECOP II</t>
  </si>
  <si>
    <t>Los supervisores de contrato no remiten el acta de liquidación en los términos señalados en la ley</t>
  </si>
  <si>
    <t>Falta de conocimiento de los contratos que requieren ser liquidados</t>
  </si>
  <si>
    <t>Posibilidad de afectación económica o reputacional por el incumplimiento en los términos señalados en la ley para la liquidación de los contratos</t>
  </si>
  <si>
    <t>Realizar seguimiento al vencimiento de los tiempos de las actas de liquidación.</t>
  </si>
  <si>
    <t xml:space="preserve">Realizar una alerta de los contratos posibles de incumplimiento de los términos señalados en la ley </t>
  </si>
  <si>
    <t xml:space="preserve">Alerta de los contratos posibles de incumplimiento de los términos señalados en la ley </t>
  </si>
  <si>
    <t>(No. de alertas realizadas / No. De alertas programadas) * 100</t>
  </si>
  <si>
    <t>Solicitar realizar acta de liquidación del contrato próximo a incumplir los términos señalados en la ley</t>
  </si>
  <si>
    <t>Fallas humanas de quien crea, modifica o elimina los documentos del SIG. 
Desconocimiento de los documentos que norman el manejo de los contenidos del Sistema Integrado de Gestión por parte de los responsables - enlaces de proceso 
No se han guardado correctamente los back-up por parte de la oficina encargada de salvaguardar la información del Sistema Integrado de Gestión.</t>
  </si>
  <si>
    <t>El instrumento implementado es excel y es sujeto de posibles fallas en la administración de la documentación del SIG</t>
  </si>
  <si>
    <t>Posibilidad de afectación reputacional por no contar con la información del Sistema de Gestión al momento de atender requerimientos y demandas de los entes de control y demás grupos de valor frente a búsqueda de documentos que evidencien la ejecución, seguimiento y control de las acciones a cargo de la Entidad.</t>
  </si>
  <si>
    <t>El responsable del proceso o a quien se le designe el desarrollo de la actividad debe actualizar, cada vez que se requiera, el Listado Maestro de Documentos y solicitar la publicación de la información actualizada en la carpeta de Calidad y, si aplica, en la Página Web de la entidad, con el fin de garantizar la disponibilidad y el acceso a la documentación del Sistema de Gestión, acorde a los requerimientos de los responsables de procesos. A fin de cada mes, se debe imprimir en pdf el archivo del Listado Maestro de Documentos en el que se evidencie el estado de actualización del mismo y permita validar la atención de las solicitudes de modificación y actualización realizadas en el mes.Mediante correo electrónico al líder del proceso, se confirma la publicación de la información y se reitera la responsabilidad por parte del líder del proceso de la revisión de los contenidos publicados y su socialización.
En los eventos que se no se pueda ejecutar el control se debera solicitar ante la oficina TIC, una backup del listado maestro de documentos del ultimo mes.</t>
  </si>
  <si>
    <t xml:space="preserve">Efectuar semestralmente una socialización con los enlaces de procesos para medir la apropiación de los temas documentales del Sistema de Gestión (rutas y manejo correcto de la información del SIG, entre otras), con los servidores y colaboradores de la entidad </t>
  </si>
  <si>
    <t xml:space="preserve">Jefe Oficina Asesora de Planeación y Equipo de trabajo que Designe </t>
  </si>
  <si>
    <t>Lista de asistencia y/o acta y/o presentación</t>
  </si>
  <si>
    <t>1 Socialización semestral</t>
  </si>
  <si>
    <t>Generar una mesa de trabajo con el líder del proceso que realiza la solicitud para validar las alternativas de recuperación para el documento solicitado</t>
  </si>
  <si>
    <t>El equipo de calidad de la OAP debe evaluar semestralmente, mediante una mesa de trabajo del equipo de la OAP, los lineamientos para la estandarización, organización, manejo y control de la información del Sistema de Gestión de la CVP, con el propósito de garantizar la disponibilidad y el acceso a la documentación del 
Sistema de Gestión.
En los casos que se identifiquen desviaciones en el propósito de garantizar la disponibilidad y el acceso a la documentación del Sistema de Gestión, se deberan definir estrategias y acciones que permitan mitigar las brechas identificadas.</t>
  </si>
  <si>
    <t xml:space="preserve">Solicitar ante el proceso de gestión del Talento Humano la inclusión dentro del Plan Anual de Capacitación y en la actividad de Inducción y Reinducción una socialización sobre  los temas documentales del Sistema de Gestión (rutas y manejo correcto de la información del SIG, entre otras), con los servidores y colaboradores de la entidad </t>
  </si>
  <si>
    <t xml:space="preserve">Memorando ORFEO </t>
  </si>
  <si>
    <t xml:space="preserve">1 Memorando ORFEO </t>
  </si>
  <si>
    <t>Desde la OAP, el equipo de Calidad debe enviar un memorando de manera semestral, donde se solicite a cada lider de proceso: verificar que la información publicada dentro de las subcarpetas del SIG (carperta calidad) de su proceso, sea presisa, este completa, relevante, accequible y corresponda a la ultimas versiones vigentes.
En los casos que los lideres de proceso, identifiquen alguna inconsistencia o errores en la publicación cada lider de proceso debera infomar mediante memorando a la oficina Asesora de Planeación y solicitar su ajuste respectivo de manera justificada.</t>
  </si>
  <si>
    <t>1. Gestión Estratégica (PI 7696)</t>
  </si>
  <si>
    <t xml:space="preserve">
Reprocesos que se genera con la información reportada por los gerentes de los proyectos de inversión.
Fallas humanas en el registro y consolidación de la información suministrada por los gerentes de los proyectos de inversión de la Entidad. 
Alta rotación de personal por parte de los proyectos de inversión.
Baja apropiación ante la importancia de la información reportada</t>
  </si>
  <si>
    <t>Incumplimiento de la información reportada, por parte de los gerentes de los proyectos de inversión, en cuanto a oportunidad en la entrega y cobertura de los componentes, lo cual dificulta una oportuna y correcta revisión de datos, información y consolidación.</t>
  </si>
  <si>
    <t>Posibilidad de pérdida reputacional por el incumplimiento en los resultados previstos en los proyectos de inversion, afectando el cumplimiento de los compromisos adquiridos en el Plan de Desarrollo Distrital, debido a deficiencias en el reporte, consolidación y análisis de la información requerida para la definición del alcance real del proyecto</t>
  </si>
  <si>
    <t>El equipo de la OAP deberá validar y consolidar mensualmente la integridad de la información reportada de cada área, por parte de los enlaces de los proyectos de inversión de la OAP, en el FUSS ( Formato Único de Seguimiento Sectorial) y ubicar en la carpeta la última versión emitida por las áreas y el consolidado, a fin que se encuentre disponible. 
Si la información recibida en el FUSS no cumple con los requisitos de calidad, claridad, coherencia y pertinencia de la información reportada, se solicita la revisión del informe y se realizan los ajustes de tal manera que cumpla con los requerimientos establecidos.</t>
  </si>
  <si>
    <t>Enviar al inicio de la vigencia por parte de la jefe de la Oficina Asesora de Planeación, un memorando indicando los plazos oportunos para la presentación mensual de los FUSS con los criterios de calidad, claridad, coherencia y pertinencia de la información reportada.</t>
  </si>
  <si>
    <t>Gestión Estratégica</t>
  </si>
  <si>
    <t>1 Memorando radicado</t>
  </si>
  <si>
    <t>Generar notas aclaratorias en el siguiente reporte presentado, con respecto al error evidenciado</t>
  </si>
  <si>
    <t xml:space="preserve">Presentar de manera mensual ante el Comité Directivo los resultados consolidados por parte de la OAP mediante el tablero de control correspondiente al seguimiento y avance de las metas Plan de Desarrollo reportadas en el FUSS, para su analisis y toma de deciciones por parte de este comite.  </t>
  </si>
  <si>
    <t>Tablero de control reportado ante Comité.</t>
  </si>
  <si>
    <t>12 tableros de control</t>
  </si>
  <si>
    <t>Desde la OAP se realizara un muestreo aleatorio simple cada vez que se considere necesario a las bases o carpetas definidas por los lideres de proyectos para validar la pertinencia de los soportes conservados (repositorio y sistemas de información), con las solicitudes presentadas, con el proposito de validar que las evidencias correspondan a la información reportada por lo lideres de los proyectos de inversión.
En los eventos que se identifiquen inconsistencias en la información se debera reportar de manera inmediarta al lider del proyecto para que justifique el caso.</t>
  </si>
  <si>
    <t xml:space="preserve">Desinterés en temas ambientales de funcionarios y visitantes.
 Escasa participación de las dependencias en las actividades de carácter ambiental </t>
  </si>
  <si>
    <t>Desconocimiento de la importancia de la gestión ambiental en el desarrollo de todas las actividades de la entidad</t>
  </si>
  <si>
    <t>Posibilidad de afectación reputacional por generar incumplimiento a la normatividad ambiental que rige la formulación, implementación, seguimiento y control del  Plan de Acción  PIGA.</t>
  </si>
  <si>
    <t xml:space="preserve">Mensualmente, el referente ambiental realiza seguimiento al cumplimiento del Plan de Acción Anual del Plan Institucional de Gestión Ambiental (PIGA), y genera un reporte de avance del cumplimiento del mismo, el cual se incluye en el FUSS - Informe de seguimiento mensual a la ejecución de las actividades a cargo de la OAP en el marco del proyecto de inversión 7696.
Si se evidencian retrasos o incumplimiento de las actividades programadas, se procede a hacer una mesa de trabajo para analizar las causas del retraso y evaluar su reprogramación.
</t>
  </si>
  <si>
    <t>Realizar estrategias de educación ambiental dirigidas a los funcionarios  y contratistas de la entidad sobre los programas ambientales del PIGA</t>
  </si>
  <si>
    <t>Delegado ambiental por parte de la Oficina Asesora de Planeación</t>
  </si>
  <si>
    <t>Presentación o lista de asistencia</t>
  </si>
  <si>
    <t>1 Actividad trimestral</t>
  </si>
  <si>
    <t xml:space="preserve">15. Gestión de Control Disciplinario Interno </t>
  </si>
  <si>
    <t>Deficiencia en la evaluación de las etapas en el desarrollo de las actuaciones disciplinarias.</t>
  </si>
  <si>
    <t>Expedición de actos administrativos favoreciendo o desfavoreciendo en la expedición de los actos administrativos</t>
  </si>
  <si>
    <t>Producir una sanción errada</t>
  </si>
  <si>
    <t xml:space="preserve">Posibilidad de expedir actos administrativos sin el debido proceso favoreciendo o desfavoreciendo a terceros por parte de la Oficina de Control Disciplinario Interno </t>
  </si>
  <si>
    <t>Realizar reuniones extraordinarias, para adoptar las medidas tendientes a corregir la actuación  disciplinaria a que haya lugar  y  poner en conocimiento de la autoridad competente a  afectos de iniciar las acciones que correspondan</t>
  </si>
  <si>
    <t>Verificar el Número de procesos disciplinarios en curso y estado actual en el cual se encuentran, de manera mensual mediante mesas de trabajo.</t>
  </si>
  <si>
    <t xml:space="preserve">Jefe de Oficina de Control Disciplinario Interno </t>
  </si>
  <si>
    <t>(No. de mesas de trabajo realizados / 11 mesas de trabajo programadas) * 100</t>
  </si>
  <si>
    <t>Realizar reuniones extraordinarias, cuando se requiera para verificar el estado de los procesos y su etapa actual. Que logre evitar beneficiar a los sujetos procesales dentro de las actuaciones disciplinarias contrariando lo señalado en la ley.</t>
  </si>
  <si>
    <t>Ausencia de sanciones ejemplarizantes.</t>
  </si>
  <si>
    <t>Falta de revisión de las normativas y leyes aplicables a la CVP en cuestiones TIC</t>
  </si>
  <si>
    <t>Omisión y / o desconocimiento de las leyes o normas que se generen en materia de TICs</t>
  </si>
  <si>
    <t>Posibilidad de afectación económica o reputacional
por la desactualización de  las herramientas de gestión de las tecnologías de la información y las comunicaciones, dado que constantemente se actualizan y despliegan Leyes, Normas, Lineamientos.</t>
  </si>
  <si>
    <t>El encargado por el Jefe Oficina de Tecnologías de la Información y las Comunicaciones, revisa y actualiza si es necesario el Nomograma de la Oficina TIC, de manera mensual donde evidencie el 100% de la normatividad vigente en el marco de la gestión de las tecnologías de la información y las comunicaciones aplicable a la Caja de la Vivienda Popular.</t>
  </si>
  <si>
    <t>Se socializará al equipo de la Oficina TIC el proceso para la revisión del marco normativo en los documentos del proceso TIC que sean generados y/o actualizados por parte de los responsables de los servicios de TI.</t>
  </si>
  <si>
    <t>Jefe Oficina TIC</t>
  </si>
  <si>
    <t>Memorando Actualización Reporte Normograma-Acta Actualización Normograma</t>
  </si>
  <si>
    <t>1 Socialización realizada</t>
  </si>
  <si>
    <t>14. Gestión Tecnología de la Información y Comunicaciones (PI 7696)</t>
  </si>
  <si>
    <t>No hay asignación de recursos para los procesos de contratación para el manteniemiento de la infraestructura</t>
  </si>
  <si>
    <t xml:space="preserve"> No asignar los recursos para los procesos de contratación para el mantenimiento, la actualización y continuidad de los servicios tecnológicos de la CVP</t>
  </si>
  <si>
    <t>Posibilidad de pérdida económica o afectación reputacional en los eventos que se presenten falla y/o falta de herramientas y/o elementos tecnológicos o indisponibilidad de los mismos, por factores internos o externos, que afecten el normal desarrollo de las labores diarias en la CVP</t>
  </si>
  <si>
    <t xml:space="preserve">De manera anual el delegado por parte del Jefe Oficina de Tecnologías de la Información y las Comunicaciones, propenderá por asignar los recursos para los procesos de contratación para el mantenimiento, la actualización y continuidad de los servicios tecnológicos de la CVP.  
En caso de identificar desviaciones deberán realizar la solicitud para el PAA, justificando esta modificación.
</t>
  </si>
  <si>
    <t>Desarrollar una reunión mensual donde se pueda realizar el seguimiento a la ejecución del plan anual de adquisiciones o contratos realizados.</t>
  </si>
  <si>
    <t>Acta de reunión mensual</t>
  </si>
  <si>
    <t>Numero de reuniones mensuales / 1 reunión mensual propuesta</t>
  </si>
  <si>
    <t>Incumplimiento de la normatividad vigente</t>
  </si>
  <si>
    <t>No se cuenta con personal de planta que lidere, cuente con los conocimientos  y permita la continuidad de las actividades estipuladas dentro del SG SST</t>
  </si>
  <si>
    <t xml:space="preserve">Posibilidad de incumplir las normas establecidas para la implementación del Sistem de Gestión de Seguridad y Salud en el Trabajo. </t>
  </si>
  <si>
    <t>El responsable del SG SST debera realizar revisión continua de la normatividad vigente del SG SST</t>
  </si>
  <si>
    <t>Realizar la evaluación inicial del SG SST y establecer el Plan de mejoramiento</t>
  </si>
  <si>
    <t>Responsable del SG SST con las competencias establecidas en la normatividad vigente</t>
  </si>
  <si>
    <t>Evaluación del SG SST</t>
  </si>
  <si>
    <t xml:space="preserve">Una evaluación inicial de la implementación del SG SST </t>
  </si>
  <si>
    <t xml:space="preserve">Baja asistencia y participación del personal en los eventos de bienestar y capacitación programados </t>
  </si>
  <si>
    <t xml:space="preserve">Falta de compromiso por parte de los servidores públicos con los eventos de bienestar y capacitación programados </t>
  </si>
  <si>
    <t>Posibilidad de baja participación del personal de la entidad en las actividades de bienestar y capacitación de gestión.</t>
  </si>
  <si>
    <t xml:space="preserve">El Servidor Público firma una carta de compromiso de capacitación </t>
  </si>
  <si>
    <t>Realizar invitaciones focalizadas  a través de los diferentes medios de comunicación dispuestos por la Entidad</t>
  </si>
  <si>
    <t xml:space="preserve">Profesional designado por la Subdirección Administrativa </t>
  </si>
  <si>
    <t xml:space="preserve">Invitaciones realizadas </t>
  </si>
  <si>
    <t>Ocurrencia de accidentes, incidentes de trabajo y posibles enfermedades laborales</t>
  </si>
  <si>
    <t>Generación de accidentes, incidentes de trabajo y posibles enfermedades laborales</t>
  </si>
  <si>
    <t>Posibilidad de ocurrencia de accidentes, incidentes de trabajo y posibles enfermedades laborales</t>
  </si>
  <si>
    <t xml:space="preserve">El responsable del SG SST mantendre al día las afiliaciones a la Administradora de Riesgos profesionales ARL, de los servidores publicos y contratistas </t>
  </si>
  <si>
    <t xml:space="preserve">Realizar inducción y reinducción a los servidores públicos y contratistas enfatizando los riesgos a los que estan expuestos en el desarrollo de sus funciones o labores habituales. </t>
  </si>
  <si>
    <t xml:space="preserve">Listas de Asistencia </t>
  </si>
  <si>
    <t xml:space="preserve"># de servidores públicos y contratistas con Inducción o reinducción / # total de personal servidores públicos y contratistas de la Entidad </t>
  </si>
  <si>
    <t>El responsable del SG SST hara entrega oportuna de los Elementos de Protección Personal a los servidores públicos</t>
  </si>
  <si>
    <t>Debilidad en los controles de verificación para el pago obligaciones parafiscales, seguridad social  y/o liquidaciones definitivas de los servidores públicos</t>
  </si>
  <si>
    <t>Desconocimiento de la normatividad vigente.</t>
  </si>
  <si>
    <t>Posibilidad de pérdida económica o afectación reputacional por causación de intereses o multas debido al pago extemporáneo de la seguridad social o inconsistencias en las liquidaciones definitivas.</t>
  </si>
  <si>
    <t>El designado por parte del Subdirector (a) Administrativo (a) deberá validar en el sistema de información que los pagos fueron correctamente aplicados por el Grupo de Gestión Financiera el último día hábil del mes (mensualmente) o antes de la fecha límite que defina la normatividad vigente.</t>
  </si>
  <si>
    <t>Verificación mensual de la Nómina, los resúmenes y la relación de autorización de pagos para cada periodo, cotejando la información contra lo reportado en pagos de seguridad social y liquidaciones definitivas de presentarse.</t>
  </si>
  <si>
    <t xml:space="preserve">Personal  designado por la Subdirección Administrativa para el manejo de la nomina  </t>
  </si>
  <si>
    <t xml:space="preserve">Reporte pago de la seguridad social </t>
  </si>
  <si>
    <t># de pagos de seguridad social y/o liquidaciones definitivas sin inconsistencia / # de pagos de seguridad social y/o liquidaciones definitivas reportadas y pagadas.</t>
  </si>
  <si>
    <t>No cumplimiento a los parámetros y/o metodología establecida para la organización y manejo de los archivos.</t>
  </si>
  <si>
    <t>Posibilidad de no cumplimir la normatividad vigente  y/o las directrices o metodología establecida para la organización y manejo de los archivos.</t>
  </si>
  <si>
    <t xml:space="preserve">El responsable del archivo y los documentos de la Entidad verifica minimo 2 veces en el año el normograma del proceso. </t>
  </si>
  <si>
    <t xml:space="preserve">Revisar y actualizar 2 veces en el año el normograma del proceso </t>
  </si>
  <si>
    <t xml:space="preserve">Normograma del proceso de Gestión Documental  revisado y actualizado </t>
  </si>
  <si>
    <t xml:space="preserve"># de veces actualizado el normograma / 2 veces actualizado el normograma en el año </t>
  </si>
  <si>
    <t xml:space="preserve">Daño de los acervos documentales de la Entidad por contaminación, inadecuadas condiciones fisico - quimicas o mala manipulación de los mismos.  </t>
  </si>
  <si>
    <t>No se cuenta con una planeación, ni formulación adecuada de los diferentes instrumentos archivisticos del proceso.</t>
  </si>
  <si>
    <t xml:space="preserve">Posibilidad de afectación o deterioro de los documentos de archivo fisicos por la inadecuada conservación o manipulación de los mismos en los procesos tecnicos de consulta y prestamo. </t>
  </si>
  <si>
    <t xml:space="preserve">El Personal del Proceso de Gestión Documental y/o Delegado documental de cada dependencia verifica  el estado de los expedientes en el momento de la entrega por parte del personal al que le fue prestado, teniendo en cuenta los criterios establecidos por la normatividad vigente. </t>
  </si>
  <si>
    <t>Establecer el cronograma para ejecutar la limpieza y desinfección del archivo</t>
  </si>
  <si>
    <t>El Personal del Proceso de Gestión Documental y/o Delegado documental de cada dependencia</t>
  </si>
  <si>
    <t>Cronograma establecido</t>
  </si>
  <si>
    <t>Un cronograma establecido</t>
  </si>
  <si>
    <t xml:space="preserve">El Personal del Proceso de Gestión Documental y/o Delegado documental de cada dependencia establecera un cronograma para desarrollar las actividades de Limpieza y Desinfección siguiendo las directrices establecidas dentro del Instructivo de Limpieza y Desinfección y del Programa de Conservación.  </t>
  </si>
  <si>
    <t xml:space="preserve">Inadecuada manipulación de los acervos documentales </t>
  </si>
  <si>
    <t xml:space="preserve">Falta de socialización y comprención normativa por parte de servidores públicos y contratistas </t>
  </si>
  <si>
    <t>Posibilidad de contaminación de los funcionarios de la entidad  con posibles agentes patógenos</t>
  </si>
  <si>
    <t>El responsable del SG SST Identifica los peligros, evalua y valora los riesgo para el personal que trabaja en el proceso de gestión Documental</t>
  </si>
  <si>
    <t xml:space="preserve">Revisar y Actualizar la Matriz de Identificación de Peligros, Evaluación y Valoración de Riesgos  del personal que labora en el proceso de Gestión Documental </t>
  </si>
  <si>
    <t xml:space="preserve">El responsable del SG SST </t>
  </si>
  <si>
    <t xml:space="preserve">Matriz Matriz de Identificación de Peligros, Evaluación y Valoración de Riesgos  del personal que labora en el proceso de Gestión Documental actualizada </t>
  </si>
  <si>
    <t xml:space="preserve">El responsable del SG SST entrega Elementos de Protección Personal adecuados a las funciones desempeñadas </t>
  </si>
  <si>
    <t xml:space="preserve"> Deficiente planeación de los compromisos.</t>
  </si>
  <si>
    <t xml:space="preserve">Falta  conocimiento en los procesos y la normatividad vigente </t>
  </si>
  <si>
    <t>Posibilidad de no ejecución del Programa Anual de Caja Proyectado</t>
  </si>
  <si>
    <t xml:space="preserve">El responsable designado para el manejo de la caja menor por la Subdirección Administrativa realiza arqueos y liquidaciones mensuales como seguimiento del manejo y el cumplimiento de la resolución.  </t>
  </si>
  <si>
    <t xml:space="preserve">Socializar mensualmente las cifras de ejecución del PAC. </t>
  </si>
  <si>
    <t xml:space="preserve">El responsable del manejo de la Caja Menor </t>
  </si>
  <si>
    <t>208-SADM-Ft-66 Solicitud de Caja Menor
208-SADM-Ft-67
Legalización de Caja Menor
208-SAND-Ft-70
Relación de pagos efectuados</t>
  </si>
  <si>
    <t xml:space="preserve"># de reportes realizados/12 reportes realizados en l año </t>
  </si>
  <si>
    <t xml:space="preserve">Desactualización del inventario </t>
  </si>
  <si>
    <t>No actualización oportuna y continua de las existencias de bienes muebles e intangibles de la entidad.</t>
  </si>
  <si>
    <t>Posibilidad de no contar con un inventario actualizado que refleje la realidad de las existencias de bienes muebles o intangibles de la entidad.</t>
  </si>
  <si>
    <t>El responsable del Inventario actualizara continuamente la plataforma destinada SI CAPITAL, consignado la información en los modulos  correspondientes SAI y SAE</t>
  </si>
  <si>
    <t xml:space="preserve">Levantar toma física del inventario en toda la entidad, por lo menos una vez al año </t>
  </si>
  <si>
    <t>El responsable del Inventario de bienes muebles e intangibles</t>
  </si>
  <si>
    <t>Formato 208-GA-Ft-130 Revisión toma física de inventario individual por dependencias</t>
  </si>
  <si>
    <t>Una toma fisica del inventario realizada en el año</t>
  </si>
  <si>
    <t xml:space="preserve">Incremento del Inventario de Bienes Inmuebles de la Entidad </t>
  </si>
  <si>
    <t>Imposibilidad de entrega de Bienes Inmuebles por impedimento de las Entidades que deben recibir</t>
  </si>
  <si>
    <t>Posibilidad de afectación economica y administrativa por la imposibilidad de entrega de Bienes Inmuebles a las Entidades correspondientes</t>
  </si>
  <si>
    <t xml:space="preserve">El Profesional designado por la Subdirección Administrativa lleva un control del Inventario de los Bienes Inmuebles correspondientes a la Caja de Vivienda Popular </t>
  </si>
  <si>
    <t xml:space="preserve">Gestionar mesas de trabajo con las dependencias y entidades involucradas en el proceso de entrega de Bienes Inmuebles de la Caja de Vivienda Popular a otras Entidades </t>
  </si>
  <si>
    <t xml:space="preserve">Oficios Radicados </t>
  </si>
  <si>
    <t>Una mesa de trabajo gestionada</t>
  </si>
  <si>
    <t>Fecha de Actualización:  16/01/2024    _Versión  01</t>
  </si>
  <si>
    <t>Catastrofico</t>
  </si>
  <si>
    <t>Informar al líder del proceso las posibles irregularidades para tomar la acciones a las que haya lugar</t>
  </si>
  <si>
    <t>El jefe de la OAPdebe reiterar mediante memorando ORFEO de manera trimestral a cada uno de los lideres de los proyectos de inversión que deberan gatantizar  la conservación de las evidencias del cumplimiento de la meta de los proyectos de inversión y la calidad de la información aca reportada de acuerdo a las solicitudes remitidas a la Oficina Asesora de Planeación, mediante su repositorio de información compartido con la OAP. Como evidencia para este control el lider del proceso debera generar de manera mensual un correo a la OAP reiterando la ruta de la carpeta y certificando la calidad y coherencia de la informacion reportada.
En los eventos que se presente problemas con la conservación de la las evidencias del cumplimiento de la meta de los proyectos de inversión y la calidad de la información, se debera solicirtar un backup ante la oficina de TIC.</t>
  </si>
  <si>
    <t>El líder del proceso o a quien designe deberá realizar mensualmente seguimiento y control al Plan Anual de Adquisiciones. Realizar el seguimiento y control de cada uno de los procesos contractuales generando alertas para una mejor toma de decisiones. 
En caso de presentar desviaciones se realizarán mesas de trabajo o planes de contingencia para corregir imprevistos. Realizar mensualmente la depuración de los pasivos exigibles. Realizar planes y mesas de trabajo para la depuración de los pasivos exigibles, liquidando y haciendo los tramites correspondientes para el giro y/o liberación de los recursos.
En los eventos de encontrar desviaciones se deberán realizar planes de contingencia para los contratos que son susceptibles de liquidación, giro y/o liberación de recursos</t>
  </si>
  <si>
    <t>Aplicación inadecuada de la normatividad vigente, que puede generar pérdida de Procesos Judiciales o sanciones.</t>
  </si>
  <si>
    <t>Posibilidad de afectación económica y reputacional por presentar desactualización en la normatividad vigente o en la falta de verificación de los conceptos emitidos por parte de los profesionales adscritos a la Dirección, debido al constante cambio normativo.</t>
  </si>
  <si>
    <t>El Director Jurídico y/o a quien designe debe revisar mensualmente la "Matriz de Conceptos", en la que se verifica que los Conceptos emitidos durante el mes se encuentren incluidos en la Matriz y que los existentes se encuentren actualizados frente a los cambios normativos que se presenten. En caso de encontrar diferencias se deberá proceder a la actualización inmediata de la matriz de conceptos.</t>
  </si>
  <si>
    <t>Realizar la actualización conceptual y su inclusión en la matriz de conceptos</t>
  </si>
  <si>
    <t>Rotación de los Abogados Apoderados.
Desactualización de SIPROJ - WEB.</t>
  </si>
  <si>
    <t>Falta de seguimiento y control de los Procesos asignados.</t>
  </si>
  <si>
    <t>Posibilidad de afectación reputacional ante el evento que  los procesos Jurídicos puedan quedar desprotegidos ante cualquier actuación que se presente, por falta de seguimiento, debido a la rotación que se presenta de Abogados Apoderados.</t>
  </si>
  <si>
    <t>El líder del proceso mensualmente delega a un encargado para validar en la Matriz de Procesos Judiciales que no se encuentre ningún proceso sin apoderado. En caso de identificar que algún proceso se encuentra sin apoderado se procederá a informar el líder de proceso para que sea asignado de manera inmediato abogado al proceso.</t>
  </si>
  <si>
    <t>Evaluar la situación actual del proceso y asignar un nuevo abogado para el mismo.</t>
  </si>
  <si>
    <t>Cuando se cambia el Secretario del Comité, no se realiza inducción a puesto de trabajo.</t>
  </si>
  <si>
    <t>Desconocimiento normativo</t>
  </si>
  <si>
    <t>Posibilidad de incumplir la periodicidad en que el Comité de Conciliaciones se debe reunir (teniendo en cuenta lo establecido en el artículo 2.2.4.3.1.2.4. del Decreto 1069 de 2015 y así como lo contenido en el Acuerdo 001 de 2021 de la Caja de la Vivienda Popular, en especial lo relativo a los Capítulos II y V</t>
  </si>
  <si>
    <t>Mensualmente el líder del proceso o a quien designe deberá validar que el comité sesione dos veces por mes y serán presentados los casos donde se puedan realizar algún tipo de conciliación o sus avances. Si se evidencia que como mínimo faltando 4 días hábiles para la terminación del mes, el comité no ha sesionado se generara un correo de alarma para programar la sesión dentro del periodo</t>
  </si>
  <si>
    <t>Semestralmente con los abogados nuevos que ingresen al equipo de trabajo se deberá sensibilizar el protocolo 208-DJ-Ft-53 PROTOCOLO DE INDUCCIÓN Y ENTRENAMIENTO PUESTO DE TRABAJO - V1.</t>
  </si>
  <si>
    <t>Director Jurídico y/o a quien Designe</t>
  </si>
  <si>
    <t>Presentación y/o  listas de asistencia</t>
  </si>
  <si>
    <t>1 Sensibilización realizada</t>
  </si>
  <si>
    <t>Generar alerta y plan de seguimiento al cronograma del comité para evitar la ocurrencia por lo menos 4 días antes de finalizar el mes.</t>
  </si>
  <si>
    <t xml:space="preserve">Ingreso de documentos de recomendación por diferentes canales sin control.
La no existencia de una carpeta donde se unifiquen por vigencia todos los documentos de recomendación </t>
  </si>
  <si>
    <t>Los documentos de recomendación sin radicar en un sistema de información</t>
  </si>
  <si>
    <t>Posibilidad de afectación reputacional al no atender los documentos de recomendación debido a la falta de seguimiento.</t>
  </si>
  <si>
    <t>Cada vez que lleguen los documentos de recomendación se deben radicar en el Orfeo y el profesional técnico lo clasificará según la tipología en nuevo, adenda o informativo, para iniciar el trámite por el aplicativo misional de la Dirección y su respectivo archivo en el expediente.
En caso de encontrar desviación se solicitará el registro de información en el Sistema de Reasentamientos del Distrito, que administra el IDIGER</t>
  </si>
  <si>
    <t xml:space="preserve">Socializar y verificar cuatrimestralmente con  los equipos técnicos y de gestión documental las actividades del procedimiento relacionadas con la radicación de los documentos de recomendación en Orfeo y la clasificación y archivo en el expediente.    </t>
  </si>
  <si>
    <t>Director de Reasentamientos y a quien Designe</t>
  </si>
  <si>
    <t xml:space="preserve">3 socializaciones y verificaciones realizadas </t>
  </si>
  <si>
    <t>El Director de Reasentamientos solicitará la radicación inmediata del documento de recomendación en el Orfeo para iniciar el trámite, cuando se identifique que éste no ingresó por éste sistema</t>
  </si>
  <si>
    <t xml:space="preserve">Socializar y verificar cuatrimestralmente con el equipo técnico las actividades del procedimiento relacionadas con la etapa de Ingreso al Programa. </t>
  </si>
  <si>
    <t>Realizar las actuaciones administrativas o jurídicas que sean procedentes</t>
  </si>
  <si>
    <t>Socializar y verificar cuatrmestralmente a todos colaboradores, que integran los componentes jurídico, técnico, social y financiero, las actividades de los procedimientos donde se indica la elaboración de los informes interdisciplinarios de procesos en curso, antes de continuar con el proceso de reasentamientos.</t>
  </si>
  <si>
    <t xml:space="preserve">Socializar y verificar cuatrimestralmente con equipo jurídico los puntos de control de los procedimientos donde se verifica la información registrada en el Informe de Factibilidad, o Informe Interdisciplinario Procesos en Curso y valor del avalúo, para elaborar la resolución que asigna un instrumento financiero (recursos o especie) o una oferta de compra de predio recomendado y/o mejora. </t>
  </si>
  <si>
    <t>Actualizar mensualmente el Tablero de Control con la información de cada uno de los componentes (jurídico, técnico, social y financiero) de los procesos que se presentan a la Mesa Técnica de Reasentamientos</t>
  </si>
  <si>
    <t xml:space="preserve">Tablero de Control con estado de los procesos presentado en Mesa Técnica </t>
  </si>
  <si>
    <t>1 Tablero de Control actualizado</t>
  </si>
  <si>
    <t>Actualizar mensualmente el Tablero de Control con la información de los beneficiarios de Relocalización Transitoria, verificando el cumplimiento de requisitos.</t>
  </si>
  <si>
    <t>Tablero de Control actualizado con la información de los beneficiarios de ayuda de relocalización</t>
  </si>
  <si>
    <t>El documento de recomendación presenta inexactitud o hay una indebida interpretación de la información de los predios recomendados.
No se verifica con la Entidad que recomienda la información de los predios. 
No se realiza una verificación en terreno y georreferenciada de los predios antes de iniciar el Reasentamiento. 
Procesos en curso previos a la expedición del Decreto 330 de 2020 y Resolución 2073 de 2021. que no cumplían los requisitos.  
No se tiene toda la información de los procesos actualizada en el sistema de información o las bases de datos.
Las condiciones jurídicas, sociales y técnicas de las familias y los predios son dinámicas.</t>
  </si>
  <si>
    <t>Predios que ingresan al Programa sin el cumplimiento de requisitos
Información del proceso en curso sin análisis, actualización y consolidación.</t>
  </si>
  <si>
    <t xml:space="preserve">Posibilidad de afectación reputacional por iniciar un reasentamiento o dar continuidad a uno sin el cumplimiento de los requisitos de ingreso, evaluación y aprobación y selección dela acción </t>
  </si>
  <si>
    <t>Siempre que se vaya a iniciar un proceso de reasentamientos, el profesional técnico de Reas presentará a la Mesa Técnica de Reasentamientos el documento de recomendación, previa verificación en terreno de los predios recomendados, la georreferenciación y la confirmación de datos de solicitud. 
En caso de encontrar desviaciones en el control, el referente técnico al momento de realizar la visita al predio verificará que la información de éste coincida con lo indicado en el documento de recomendación.</t>
  </si>
  <si>
    <t>Siempre que se vaya a dar continuidad a un proceso en curso, el equipo interdisciplinario, asignado por EDT al proceso, elaborará el Informe Interdisciplinario de Procesos en Curso, con la información analizada y actualizada, y lo pasará a Mesa Técnica de Reasentamientos para la revisión y aprobación de la continuidad a las acciones.   
En caso de encontrar desviaciones en el control, los referentes jurídico o financiero al momento de hacer la revisión de los actos administrativos o tramitar las solicitudes de CDP, RP o desembolsos, verificarán el cumplimiento de los requisitos.</t>
  </si>
  <si>
    <t>4. Reasentamientos (PI 7698)</t>
  </si>
  <si>
    <t>No se tiene analizada, actualizada y consolidada la información del identificador/beneficiario/proceso
Procesos en curso y/o con saldos previos a la expedición del Decreto 330 de 2020 y Resolución 2073 de 2021</t>
  </si>
  <si>
    <t>Falta de corresponsabilidad de los hogares en cuanto al cumplimiento de los requisitos legales previstos para su reubicación y búsqueda de su alternativa habitacional definitiva</t>
  </si>
  <si>
    <t>Posibilidad de afectación reputacional y económica por encontrar persistencia en la situación de los beneficiarios, lo que origina la vinculación al programa de reasentamientos en periodos superiores a 3 años.</t>
  </si>
  <si>
    <t xml:space="preserve">Siempre que se vaya a elaborar una resolución, que asigna a un beneficiario un instrumento financiero (recursos o especie) o una oferta de compra de predio recomendado o mejora, el profesional jurídico deberá revisar la información registrada en el Informe de Factibilidad o Informe Interdisciplinario Procesos en Curso y valor del avalúo. 
En caso de encontrar desviaciones en el control, los  referentes jurídico y financiero al momento de hacer la revisión del acto administrativo y solicitar el desembolso de los recursos, verificarán el cumplimiento de requisitos. </t>
  </si>
  <si>
    <t>Mensualmente, el equipo jurídico  de Relocalización de Reas verificará la documentación y el cumplimiento de requisitos de los beneficiarios de Relocalización Transitoria y el profesional financiero registrará la información en el Tablero de Control, para viabilizar la continuidad en el proceso.
En caso de encontrar desviaciones en el control, el referente juridico y financiero al momento de hacer la revisión final para el pago de la Ayuda de Relocalización verifica el cumplimiento de Requisitos.</t>
  </si>
  <si>
    <t>Siempre que se vaya a realizar un desembolso el profesional financiero revisará la información necesaria para dar trámite al giro, considerando las condiciones, requisitos establecidos en los actos administrativos o documentos previos, y solicitará el Informe Interdisciplinario de Proceso en Curso o elaborará el Informe Interdisciplinario para pago de excedentes, verificando que el beneficiario cumpla con los requisitos.
En caso de encontrar desviaciones en el control, los referentes jurídico y financiero al momento de hacer la revisión de los actos administrativos o tramitar las solicitudes de  desembolsos, verificarán el cumplimiento de los requisitos.</t>
  </si>
  <si>
    <t>7. Urbanizaciones y Titulación (PI 7684)</t>
  </si>
  <si>
    <t xml:space="preserve">Demora en la revisión y falta de análisis de la información suministrada, en los componentes social, validación FONVIVIENDA, técnico y jurídico. </t>
  </si>
  <si>
    <t>Falta de seguimiento a los procesos que se encuentran en curso para la titulación. La titulación es un proceso rogado donde se requiere la voluntad del beneficiario para el lleno de los requisitos legales.</t>
  </si>
  <si>
    <t>Posibilidad de afectación reputacional por que el proceso de transferencia no se culmine dentro de los tiempos establecidos y las metas proyectadas, debido a la insuficiencia de los documentos necesarios para dar continuidad y  a la falta de  corresponsabilidad de los ciudadanos en su proceso de titulación.</t>
  </si>
  <si>
    <t xml:space="preserve">El coordinador social o el funcionario que designe, entregara un reporte mensual en Excel, generado mediante el SIMA. En este se puede evidenciar el acompañamiento social realizado, para la consecución de información y documentos que  permiten la continuidad del proceso. </t>
  </si>
  <si>
    <t>Generar mensualmente un informe por componente y funcionario  para identificar los tiempos  que los expedientes permanecen en cada uno.</t>
  </si>
  <si>
    <t>Director de Urbanización y Titulación y/o a quien Designe</t>
  </si>
  <si>
    <t>Informe en formato Excel entregado por el funcionario encargado del reparto.</t>
  </si>
  <si>
    <t>11 Informes en formato Excel entregado por el funcionario encargado del reparto, para toda la vigencia</t>
  </si>
  <si>
    <t>Informar a la Directora de Urbanizaciones y Titulación acerca de los procesos que presentan demoras y sus posibles causas, a fin de tomar las medidas necesarias de acuerdo a la complejidad del problema</t>
  </si>
  <si>
    <t xml:space="preserve">Mensualmente el funcionario encargado del reparto, entregara un reporte en Excel, generado mediante el aplicativo para tal fin, donde se evidencia  el seguimiento realizado al flujo de los expedientes en el componente social, técnico y jurídico. 
En caso de encontrar diferencias se procederá  a la devolución del expediente al encargado del reparto para la corrección en el componente respectivo. </t>
  </si>
  <si>
    <t>Desarrollo extemporáneo de la acciones establecidas en el plan de mejoramiento, para los hallazgos encontrados en las  auditorias de la Contraloría de Bogotá D.C.</t>
  </si>
  <si>
    <t xml:space="preserve">Falta de continuidad en el seguimiento  de los    hallazgos identificados   en el Plan de Mejoramiento Contraloría y cierre de las acciones establecidas para estos procesos. </t>
  </si>
  <si>
    <t>Posibilidad de afectación reputacional ante el incumplimiento de las acciones diseñadas, para los hallazgos detectados por la Contraloría de Bogotá D.C. a cargo de la Dirección de Urbanizaciones y Titulación.</t>
  </si>
  <si>
    <t>El funcionario delegado para tal fin, realizara la Formulación del Plan de Mejoramiento, de acuerdo al procedimiento de gestión de la mejora 208-CI-Pr-05, cada vez que se requiera.  Vincular a los funcionarios responsables en esta etapa,  permite que reconozcan las acciones y tiempos establecidos para el cierre de los hallazgos.  
En caso de encontrar desviaciones se procederá con planes de contingencia para el desarrollo de las acciones dentro de los plazos establecidos</t>
  </si>
  <si>
    <t xml:space="preserve">
Desarrollar trimestralmente mesas de trabajo, con los funcionarios responsables de ejecutar las acciones, para el seguimiento al cumplimiento de las mismas dentro de los tiempos y en las condiciones establecidas en el Plan de Mejoramiento de  Contraloría de Bogotá D.C.</t>
  </si>
  <si>
    <t>Directora de Urbanización y Titulación y/o a quien Designe</t>
  </si>
  <si>
    <t>Actas de mesas de trabajo</t>
  </si>
  <si>
    <t>4 Actas de mesas de trabajo</t>
  </si>
  <si>
    <t>Informar inmediatamente a la Directora de Urbanizaciones y Titulación, la posibilidad de incumplimiento de alguna acción, quien a su vez pondrá en conocimiento a la oficina de control interno para tomar las medidas necesarias</t>
  </si>
  <si>
    <t xml:space="preserve">La Fiduciaria da respuesta tardía  a los requerimientos de carácter financiero y administrativo solicitados por el Fideicomitente (CVP)  </t>
  </si>
  <si>
    <t>Falta de control por parte del Fideicomitente (CVP)</t>
  </si>
  <si>
    <t xml:space="preserve">Posibilidad de afectación económica o reputacional por el incumplimiento y respuesta tardía requerimientos de carácter financiero y administrativo solicitados por el Fideicomitente (CVP) </t>
  </si>
  <si>
    <t>Cada vez que se requiera el líder del proceso  o a quien delegue la tarea, deberá exigir el cumplimiento del Manual Operativo, Contable y de Contratación Derivada, para que la Fiduciaria de respuesta oportuna a los diferentes requerimientos y trámites solicitados por el Fideicomitente a través de solicitudes escritas y/o correos electrónicos previo al vencimiento del término inicialmente pactado.</t>
  </si>
  <si>
    <t xml:space="preserve">Realizar una alerta a los incumplimientos de los términos señalados en el Manual Operativo Contable y de Contratación Derivada, con respecto a los requerimientos de índole administrativos y financieros solicitados por el Fideicomitente. </t>
  </si>
  <si>
    <t xml:space="preserve">Alerta a los incumplimientos de los términos señalados en el Manual Operativo Contable y de Contratación Derivada, con respecto a los requerimientos de índole administrativos y financieros solicitados por el Fideicomitente. </t>
  </si>
  <si>
    <t>(No. de alertas realizadas</t>
  </si>
  <si>
    <t>Solicitar a la Fiduciaria el reporte de la información solicitada por medio de correo electrónico o videollamada.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</si>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</sst>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164" formatCode="#,##0_ ;\-#,##0\ "/>
    <numFmt numFmtId="165" formatCode="#,##0;[Red]#,##0"/>
    <numFmt numFmtId="166" formatCode="dd/mm/yyyy;@"/>
  </numFmts>
  <fonts count="64" x14ac:knownFonts="1">
    <font>
      <sz val="11"/>
      <color theme="1"/>
      <name val="Calibri"/>
      <family val="2"/>
      <scheme val="minor"/>
    </font>
    <font>
      <sz val="10"/>
      <color rgb="FF000000"/>
      <name val="Arial Narrow"/>
      <family val="2"/>
    </font>
    <font>
      <b/>
      <sz val="11"/>
      <color theme="1"/>
      <name val="Arial Narrow"/>
      <family val="2"/>
    </font>
    <font>
      <sz val="10"/>
      <color theme="1"/>
      <name val="Calibri"/>
      <family val="2"/>
      <scheme val="minor"/>
    </font>
    <font>
      <sz val="18"/>
      <name val="Arial"/>
      <family val="2"/>
    </font>
    <font>
      <b/>
      <sz val="20"/>
      <color rgb="FF000000"/>
      <name val="Arial Narrow"/>
      <family val="2"/>
    </font>
    <font>
      <sz val="20"/>
      <color rgb="FF000000"/>
      <name val="Arial Narrow"/>
      <family val="2"/>
    </font>
    <font>
      <sz val="20"/>
      <color rgb="FFFFFFFF"/>
      <name val="Arial Narrow"/>
      <family val="2"/>
    </font>
    <font>
      <sz val="11"/>
      <color theme="1"/>
      <name val="Calibri"/>
      <family val="2"/>
      <scheme val="minor"/>
    </font>
    <font>
      <sz val="11"/>
      <name val="Calibri"/>
      <family val="2"/>
      <scheme val="minor"/>
    </font>
    <font>
      <b/>
      <sz val="18"/>
      <color theme="1"/>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b/>
      <sz val="12"/>
      <name val="Arial Narrow"/>
      <family val="2"/>
    </font>
    <font>
      <b/>
      <sz val="9"/>
      <color theme="1"/>
      <name val="Arial Narrow"/>
      <family val="2"/>
    </font>
    <font>
      <sz val="10"/>
      <name val="Arial"/>
      <family val="2"/>
    </font>
    <font>
      <sz val="12"/>
      <name val="Times New Roman"/>
      <family val="1"/>
    </font>
    <font>
      <b/>
      <sz val="10"/>
      <name val="Arial"/>
      <family val="2"/>
    </font>
    <font>
      <b/>
      <sz val="9"/>
      <color indexed="81"/>
      <name val="Tahoma"/>
      <family val="2"/>
    </font>
    <font>
      <sz val="9"/>
      <color indexed="81"/>
      <name val="Tahoma"/>
      <family val="2"/>
    </font>
    <font>
      <sz val="9"/>
      <color theme="1"/>
      <name val="Arial"/>
      <family val="2"/>
    </font>
    <font>
      <b/>
      <sz val="11"/>
      <color theme="1"/>
      <name val="Calibri"/>
      <family val="2"/>
      <scheme val="minor"/>
    </font>
    <font>
      <sz val="20"/>
      <color theme="1"/>
      <name val="Calibri"/>
      <family val="2"/>
      <scheme val="minor"/>
    </font>
    <font>
      <b/>
      <sz val="11"/>
      <color rgb="FFFFFFFF"/>
      <name val="Century Gothic"/>
      <family val="2"/>
    </font>
    <font>
      <sz val="11"/>
      <name val="Calibri"/>
      <family val="2"/>
    </font>
    <font>
      <sz val="10"/>
      <color rgb="FF000000"/>
      <name val="Century Gothic"/>
      <family val="2"/>
    </font>
    <font>
      <sz val="10"/>
      <color theme="1"/>
      <name val="Century Gothic"/>
      <family val="2"/>
    </font>
    <font>
      <sz val="10"/>
      <color theme="1"/>
      <name val="Arial"/>
      <family val="2"/>
    </font>
    <font>
      <b/>
      <sz val="10"/>
      <color theme="1"/>
      <name val="Arial"/>
      <family val="2"/>
    </font>
    <font>
      <sz val="11"/>
      <color rgb="FF000000"/>
      <name val="Century Gothic"/>
      <family val="2"/>
    </font>
    <font>
      <sz val="9"/>
      <color rgb="FF000000"/>
      <name val="Arial"/>
      <family val="2"/>
    </font>
    <font>
      <b/>
      <u/>
      <sz val="10"/>
      <name val="Arial"/>
      <family val="2"/>
    </font>
    <font>
      <sz val="10"/>
      <color rgb="FF000000"/>
      <name val="Arial"/>
      <family val="2"/>
    </font>
    <font>
      <b/>
      <sz val="10"/>
      <color theme="9" tint="-0.249977111117893"/>
      <name val="Arial"/>
      <family val="2"/>
    </font>
    <font>
      <b/>
      <sz val="20"/>
      <color theme="1"/>
      <name val="Arial Narrow"/>
      <family val="2"/>
    </font>
    <font>
      <sz val="20"/>
      <name val="Arial"/>
      <family val="2"/>
    </font>
    <font>
      <sz val="20"/>
      <color theme="0"/>
      <name val="Calibri"/>
      <family val="2"/>
      <scheme val="minor"/>
    </font>
    <font>
      <sz val="20"/>
      <name val="Calibri"/>
      <family val="2"/>
      <scheme val="minor"/>
    </font>
    <font>
      <sz val="20"/>
      <color rgb="FFFF0000"/>
      <name val="Arial Narrow"/>
      <family val="2"/>
    </font>
    <font>
      <sz val="20"/>
      <color rgb="FFFF0000"/>
      <name val="Calibri"/>
      <family val="2"/>
      <scheme val="minor"/>
    </font>
    <font>
      <sz val="20"/>
      <color rgb="FF030303"/>
      <name val="Arial"/>
      <family val="2"/>
    </font>
    <font>
      <b/>
      <sz val="10"/>
      <color rgb="FF000000"/>
      <name val="Century Gothic"/>
      <family val="2"/>
    </font>
    <font>
      <b/>
      <i/>
      <sz val="10"/>
      <color theme="1"/>
      <name val="Arial"/>
      <family val="2"/>
    </font>
    <font>
      <i/>
      <sz val="10"/>
      <color theme="1"/>
      <name val="Arial"/>
      <family val="2"/>
    </font>
    <font>
      <b/>
      <sz val="11.5"/>
      <color rgb="FF373936"/>
      <name val="Arial"/>
      <family val="2"/>
    </font>
    <font>
      <b/>
      <sz val="8"/>
      <color theme="1"/>
      <name val="Arial"/>
      <family val="2"/>
    </font>
    <font>
      <sz val="8"/>
      <color theme="1"/>
      <name val="Arial"/>
      <family val="2"/>
    </font>
    <font>
      <sz val="10"/>
      <color rgb="FF373936"/>
      <name val="Arial"/>
      <family val="2"/>
    </font>
    <font>
      <b/>
      <sz val="26"/>
      <color rgb="FFFF0000"/>
      <name val="Arial"/>
      <family val="2"/>
    </font>
    <font>
      <b/>
      <sz val="12"/>
      <color rgb="FF000000"/>
      <name val="Arial"/>
      <family val="2"/>
    </font>
    <font>
      <b/>
      <sz val="10"/>
      <color rgb="FFFF0000"/>
      <name val="Arial"/>
      <family val="2"/>
    </font>
    <font>
      <b/>
      <sz val="14"/>
      <color theme="1"/>
      <name val="Arial"/>
      <family val="2"/>
    </font>
    <font>
      <b/>
      <sz val="14"/>
      <name val="Arial"/>
      <family val="2"/>
    </font>
    <font>
      <b/>
      <sz val="12"/>
      <name val="Arial"/>
      <family val="2"/>
    </font>
    <font>
      <sz val="11"/>
      <color rgb="FF000000"/>
      <name val="Calibri"/>
      <family val="2"/>
    </font>
    <font>
      <b/>
      <sz val="16"/>
      <color theme="1"/>
      <name val="Arial"/>
      <family val="2"/>
    </font>
    <font>
      <sz val="12"/>
      <name val="Arial"/>
      <family val="2"/>
    </font>
    <font>
      <sz val="18"/>
      <color theme="1"/>
      <name val="Arial"/>
      <family val="2"/>
    </font>
    <font>
      <b/>
      <sz val="16"/>
      <name val="Arial"/>
      <family val="2"/>
    </font>
    <font>
      <b/>
      <sz val="20"/>
      <name val="Arial"/>
      <family val="2"/>
    </font>
  </fonts>
  <fills count="40">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1F3864"/>
        <bgColor rgb="FF1F3864"/>
      </patternFill>
    </fill>
    <fill>
      <patternFill patternType="solid">
        <fgColor theme="6" tint="0.39997558519241921"/>
        <bgColor indexed="64"/>
      </patternFill>
    </fill>
    <fill>
      <patternFill patternType="solid">
        <fgColor theme="3" tint="0.79998168889431442"/>
        <bgColor indexed="64"/>
      </patternFill>
    </fill>
    <fill>
      <patternFill patternType="solid">
        <fgColor rgb="FF375623"/>
        <bgColor rgb="FF375623"/>
      </patternFill>
    </fill>
    <fill>
      <patternFill patternType="solid">
        <fgColor theme="0"/>
        <bgColor rgb="FF1F3864"/>
      </patternFill>
    </fill>
    <fill>
      <patternFill patternType="solid">
        <fgColor theme="5" tint="0.59999389629810485"/>
        <bgColor rgb="FF385623"/>
      </patternFill>
    </fill>
    <fill>
      <patternFill patternType="solid">
        <fgColor theme="5" tint="0.59999389629810485"/>
        <bgColor rgb="FFC55A11"/>
      </patternFill>
    </fill>
    <fill>
      <patternFill patternType="solid">
        <fgColor theme="4" tint="0.59999389629810485"/>
        <bgColor rgb="FFC55A11"/>
      </patternFill>
    </fill>
    <fill>
      <patternFill patternType="solid">
        <fgColor theme="7" tint="0.59999389629810485"/>
        <bgColor rgb="FFC55A11"/>
      </patternFill>
    </fill>
    <fill>
      <patternFill patternType="solid">
        <fgColor theme="4" tint="0.59999389629810485"/>
        <bgColor rgb="FF385623"/>
      </patternFill>
    </fill>
    <fill>
      <patternFill patternType="solid">
        <fgColor theme="7" tint="0.59999389629810485"/>
        <bgColor rgb="FF385623"/>
      </patternFill>
    </fill>
    <fill>
      <patternFill patternType="solid">
        <fgColor theme="5" tint="0.59999389629810485"/>
        <bgColor rgb="FFFFFFFF"/>
      </patternFill>
    </fill>
    <fill>
      <patternFill patternType="solid">
        <fgColor theme="4" tint="0.59999389629810485"/>
        <bgColor rgb="FFFFFFFF"/>
      </patternFill>
    </fill>
    <fill>
      <patternFill patternType="solid">
        <fgColor theme="7" tint="0.59999389629810485"/>
        <b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8D8D8"/>
        <bgColor rgb="FFD8D8D8"/>
      </patternFill>
    </fill>
    <fill>
      <patternFill patternType="solid">
        <fgColor rgb="FFFFFFFF"/>
        <bgColor rgb="FFFFFFFF"/>
      </patternFill>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rgb="FFFFFFFF"/>
      </patternFill>
    </fill>
    <fill>
      <patternFill patternType="solid">
        <fgColor theme="4" tint="0.39997558519241921"/>
        <bgColor rgb="FFFFFFFF"/>
      </patternFill>
    </fill>
    <fill>
      <patternFill patternType="solid">
        <fgColor theme="7" tint="0.39997558519241921"/>
        <bgColor rgb="FFFFFFFF"/>
      </patternFill>
    </fill>
    <fill>
      <patternFill patternType="solid">
        <fgColor theme="5"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0"/>
        <bgColor rgb="FFD8D8D8"/>
      </patternFill>
    </fill>
  </fills>
  <borders count="81">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rgb="FFFFFFFF"/>
      </left>
      <right style="medium">
        <color rgb="FFFFFFFF"/>
      </right>
      <top style="medium">
        <color rgb="FFFFFFFF"/>
      </top>
      <bottom style="medium">
        <color rgb="FFFFFFFF"/>
      </bottom>
      <diagonal/>
    </border>
    <border>
      <left style="mediumDashed">
        <color rgb="FFF4B084"/>
      </left>
      <right style="mediumDashed">
        <color rgb="FFF4B084"/>
      </right>
      <top style="mediumDashed">
        <color rgb="FFF4B084"/>
      </top>
      <bottom style="mediumDashed">
        <color rgb="FFF4B084"/>
      </bottom>
      <diagonal/>
    </border>
    <border>
      <left style="dashed">
        <color theme="5" tint="0.39994506668294322"/>
      </left>
      <right style="dashed">
        <color theme="5" tint="0.39994506668294322"/>
      </right>
      <top style="dashed">
        <color theme="5" tint="0.39994506668294322"/>
      </top>
      <bottom style="dashed">
        <color theme="5" tint="0.39994506668294322"/>
      </bottom>
      <diagonal/>
    </border>
    <border>
      <left style="mediumDashed">
        <color rgb="FFF4B084"/>
      </left>
      <right style="mediumDashed">
        <color rgb="FFF4B084"/>
      </right>
      <top/>
      <bottom style="mediumDashed">
        <color rgb="FFF4B08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dashed">
        <color rgb="FFFFC000"/>
      </right>
      <top style="medium">
        <color indexed="64"/>
      </top>
      <bottom style="dashed">
        <color rgb="FFFFC000"/>
      </bottom>
      <diagonal/>
    </border>
    <border>
      <left style="dashed">
        <color rgb="FFFFC000"/>
      </left>
      <right style="medium">
        <color indexed="64"/>
      </right>
      <top style="medium">
        <color indexed="64"/>
      </top>
      <bottom style="dashed">
        <color rgb="FFFFC000"/>
      </bottom>
      <diagonal/>
    </border>
    <border>
      <left style="medium">
        <color indexed="64"/>
      </left>
      <right style="dashed">
        <color rgb="FFFFC000"/>
      </right>
      <top style="dashed">
        <color rgb="FFFFC000"/>
      </top>
      <bottom style="dashed">
        <color rgb="FFFFC000"/>
      </bottom>
      <diagonal/>
    </border>
    <border>
      <left style="dashed">
        <color rgb="FFFFC000"/>
      </left>
      <right style="medium">
        <color indexed="64"/>
      </right>
      <top style="dashed">
        <color rgb="FFFFC000"/>
      </top>
      <bottom style="dashed">
        <color rgb="FFFFC000"/>
      </bottom>
      <diagonal/>
    </border>
    <border>
      <left style="medium">
        <color indexed="64"/>
      </left>
      <right style="dashed">
        <color rgb="FFFFC000"/>
      </right>
      <top style="dashed">
        <color rgb="FFFFC000"/>
      </top>
      <bottom style="medium">
        <color indexed="64"/>
      </bottom>
      <diagonal/>
    </border>
    <border>
      <left style="dashed">
        <color rgb="FFFFC000"/>
      </left>
      <right style="medium">
        <color indexed="64"/>
      </right>
      <top style="dashed">
        <color rgb="FFFFC000"/>
      </top>
      <bottom style="medium">
        <color indexed="64"/>
      </bottom>
      <diagonal/>
    </border>
    <border>
      <left style="dashed">
        <color theme="9" tint="-0.24994659260841701"/>
      </left>
      <right/>
      <top style="dashed">
        <color theme="9" tint="-0.24994659260841701"/>
      </top>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thin">
        <color indexed="64"/>
      </left>
      <right/>
      <top style="thin">
        <color indexed="64"/>
      </top>
      <bottom/>
      <diagonal/>
    </border>
    <border>
      <left/>
      <right style="thin">
        <color indexed="64"/>
      </right>
      <top style="thin">
        <color indexed="64"/>
      </top>
      <bottom/>
      <diagonal/>
    </border>
    <border>
      <left style="dashed">
        <color rgb="FFFFC000"/>
      </left>
      <right/>
      <top/>
      <bottom style="dashed">
        <color rgb="FFFFC000"/>
      </bottom>
      <diagonal/>
    </border>
    <border>
      <left/>
      <right/>
      <top/>
      <bottom style="dashed">
        <color rgb="FFFFC000"/>
      </bottom>
      <diagonal/>
    </border>
    <border>
      <left/>
      <right style="dashed">
        <color rgb="FFFFC000"/>
      </right>
      <top/>
      <bottom style="dashed">
        <color rgb="FFFFC000"/>
      </bottom>
      <diagonal/>
    </border>
    <border>
      <left style="dashed">
        <color rgb="FFFFC000"/>
      </left>
      <right style="dashed">
        <color rgb="FFFFC000"/>
      </right>
      <top style="dashed">
        <color theme="9" tint="-0.24994659260841701"/>
      </top>
      <bottom/>
      <diagonal/>
    </border>
    <border>
      <left style="dashed">
        <color rgb="FFFFC000"/>
      </left>
      <right/>
      <top/>
      <bottom/>
      <diagonal/>
    </border>
    <border>
      <left/>
      <right style="dashed">
        <color rgb="FFFFC000"/>
      </right>
      <top/>
      <bottom/>
      <diagonal/>
    </border>
    <border>
      <left style="dashed">
        <color rgb="FFFFC000"/>
      </left>
      <right style="dashed">
        <color rgb="FFFFC000"/>
      </right>
      <top style="dashed">
        <color rgb="FFFFC000"/>
      </top>
      <bottom/>
      <diagonal/>
    </border>
    <border>
      <left style="thick">
        <color rgb="FFFFC000"/>
      </left>
      <right/>
      <top style="thick">
        <color rgb="FFFFC000"/>
      </top>
      <bottom style="dashed">
        <color rgb="FFFFC000"/>
      </bottom>
      <diagonal/>
    </border>
    <border>
      <left/>
      <right/>
      <top style="thick">
        <color rgb="FFFFC000"/>
      </top>
      <bottom style="dashed">
        <color rgb="FFFFC000"/>
      </bottom>
      <diagonal/>
    </border>
    <border>
      <left/>
      <right style="thick">
        <color rgb="FFFFC000"/>
      </right>
      <top style="thick">
        <color rgb="FFFFC000"/>
      </top>
      <bottom style="dashed">
        <color rgb="FFFFC000"/>
      </bottom>
      <diagonal/>
    </border>
    <border>
      <left style="dashed">
        <color rgb="FFFFC000"/>
      </left>
      <right style="dashed">
        <color rgb="FFFFC000"/>
      </right>
      <top style="dashed">
        <color rgb="FFFFC000"/>
      </top>
      <bottom style="dashed">
        <color rgb="FFFFC000"/>
      </bottom>
      <diagonal/>
    </border>
    <border>
      <left style="thick">
        <color rgb="FFFFC000"/>
      </left>
      <right style="dashed">
        <color rgb="FFFFC000"/>
      </right>
      <top style="dashed">
        <color rgb="FFFFC000"/>
      </top>
      <bottom/>
      <diagonal/>
    </border>
    <border>
      <left style="dashed">
        <color rgb="FFFFC000"/>
      </left>
      <right style="thick">
        <color rgb="FFFFC000"/>
      </right>
      <top style="dashed">
        <color rgb="FFFFC000"/>
      </top>
      <bottom/>
      <diagonal/>
    </border>
  </borders>
  <cellStyleXfs count="6">
    <xf numFmtId="0" fontId="0" fillId="0" borderId="0"/>
    <xf numFmtId="9" fontId="8" fillId="0" borderId="0" applyFont="0" applyFill="0" applyBorder="0" applyAlignment="0" applyProtection="0"/>
    <xf numFmtId="0" fontId="19" fillId="0" borderId="0"/>
    <xf numFmtId="0" fontId="20" fillId="0" borderId="0"/>
    <xf numFmtId="0" fontId="3" fillId="0" borderId="0"/>
    <xf numFmtId="41" fontId="8" fillId="0" borderId="0" applyFont="0" applyFill="0" applyBorder="0" applyAlignment="0" applyProtection="0"/>
  </cellStyleXfs>
  <cellXfs count="488">
    <xf numFmtId="0" fontId="0" fillId="0" borderId="0" xfId="0"/>
    <xf numFmtId="0" fontId="3" fillId="0" borderId="0" xfId="0" applyFont="1"/>
    <xf numFmtId="0" fontId="1" fillId="0" borderId="1" xfId="0" applyFont="1" applyBorder="1" applyAlignment="1">
      <alignment horizontal="left" vertical="center" wrapText="1" indent="1" readingOrder="1"/>
    </xf>
    <xf numFmtId="0" fontId="4" fillId="0" borderId="0" xfId="0" applyFont="1" applyAlignment="1">
      <alignment horizontal="center" vertical="center" wrapText="1"/>
    </xf>
    <xf numFmtId="0" fontId="5" fillId="5" borderId="0" xfId="0" applyFont="1" applyFill="1" applyAlignment="1">
      <alignment horizontal="center" vertical="center" wrapText="1" readingOrder="1"/>
    </xf>
    <xf numFmtId="0" fontId="6" fillId="4" borderId="11" xfId="0" applyFont="1" applyFill="1" applyBorder="1" applyAlignment="1">
      <alignment horizontal="center" vertical="center" wrapText="1" readingOrder="1"/>
    </xf>
    <xf numFmtId="0" fontId="6" fillId="0" borderId="11" xfId="0" applyFont="1" applyBorder="1" applyAlignment="1">
      <alignment horizontal="justify" vertical="center" wrapText="1" readingOrder="1"/>
    </xf>
    <xf numFmtId="9" fontId="6" fillId="0" borderId="11" xfId="0" applyNumberFormat="1" applyFont="1" applyBorder="1" applyAlignment="1">
      <alignment horizontal="center" vertical="center" wrapText="1" readingOrder="1"/>
    </xf>
    <xf numFmtId="0" fontId="6" fillId="6" borderId="1" xfId="0" applyFont="1" applyFill="1" applyBorder="1" applyAlignment="1">
      <alignment horizontal="center" vertical="center" wrapText="1" readingOrder="1"/>
    </xf>
    <xf numFmtId="0" fontId="6" fillId="0" borderId="1" xfId="0" applyFont="1" applyBorder="1" applyAlignment="1">
      <alignment horizontal="justify" vertical="center" wrapText="1" readingOrder="1"/>
    </xf>
    <xf numFmtId="9" fontId="6" fillId="0" borderId="1" xfId="0" applyNumberFormat="1" applyFont="1" applyBorder="1" applyAlignment="1">
      <alignment horizontal="center" vertical="center" wrapText="1" readingOrder="1"/>
    </xf>
    <xf numFmtId="0" fontId="6" fillId="3" borderId="1" xfId="0" applyFont="1" applyFill="1" applyBorder="1" applyAlignment="1">
      <alignment horizontal="center" vertical="center" wrapText="1" readingOrder="1"/>
    </xf>
    <xf numFmtId="0" fontId="6" fillId="7" borderId="1" xfId="0" applyFont="1" applyFill="1" applyBorder="1" applyAlignment="1">
      <alignment horizontal="center" vertical="center" wrapText="1" readingOrder="1"/>
    </xf>
    <xf numFmtId="0" fontId="7" fillId="8" borderId="1" xfId="0" applyFont="1" applyFill="1" applyBorder="1" applyAlignment="1">
      <alignment horizontal="center" vertical="center" wrapText="1" readingOrder="1"/>
    </xf>
    <xf numFmtId="0" fontId="0" fillId="2" borderId="0" xfId="0" applyFill="1"/>
    <xf numFmtId="0" fontId="3" fillId="2" borderId="0" xfId="0" applyFont="1" applyFill="1"/>
    <xf numFmtId="0" fontId="12" fillId="2" borderId="0" xfId="0" applyFont="1" applyFill="1"/>
    <xf numFmtId="0" fontId="13" fillId="2" borderId="19" xfId="0" applyFont="1" applyFill="1" applyBorder="1" applyAlignment="1">
      <alignment horizontal="center" vertical="center" wrapText="1" readingOrder="1"/>
    </xf>
    <xf numFmtId="0" fontId="14" fillId="2" borderId="19" xfId="0" applyFont="1" applyFill="1" applyBorder="1" applyAlignment="1">
      <alignment horizontal="justify" vertical="center" wrapText="1" readingOrder="1"/>
    </xf>
    <xf numFmtId="9" fontId="13" fillId="2" borderId="27" xfId="0" applyNumberFormat="1" applyFont="1" applyFill="1" applyBorder="1" applyAlignment="1">
      <alignment horizontal="center" vertical="center" wrapText="1" readingOrder="1"/>
    </xf>
    <xf numFmtId="0" fontId="13" fillId="2" borderId="18" xfId="0" applyFont="1" applyFill="1" applyBorder="1" applyAlignment="1">
      <alignment horizontal="center" vertical="center" wrapText="1" readingOrder="1"/>
    </xf>
    <xf numFmtId="0" fontId="14" fillId="2" borderId="18" xfId="0" applyFont="1" applyFill="1" applyBorder="1" applyAlignment="1">
      <alignment horizontal="justify" vertical="center" wrapText="1" readingOrder="1"/>
    </xf>
    <xf numFmtId="9" fontId="13" fillId="2" borderId="23" xfId="0" applyNumberFormat="1" applyFont="1" applyFill="1" applyBorder="1" applyAlignment="1">
      <alignment horizontal="center" vertical="center" wrapText="1" readingOrder="1"/>
    </xf>
    <xf numFmtId="0" fontId="18" fillId="2" borderId="0" xfId="0" applyFont="1" applyFill="1"/>
    <xf numFmtId="0" fontId="13" fillId="10" borderId="29" xfId="0" applyFont="1" applyFill="1" applyBorder="1" applyAlignment="1">
      <alignment horizontal="center" vertical="center" wrapText="1" readingOrder="1"/>
    </xf>
    <xf numFmtId="0" fontId="13" fillId="10" borderId="30" xfId="0" applyFont="1" applyFill="1" applyBorder="1" applyAlignment="1">
      <alignment horizontal="center" vertical="center" wrapText="1" readingOrder="1"/>
    </xf>
    <xf numFmtId="0" fontId="9" fillId="2" borderId="0" xfId="0" applyFont="1" applyFill="1"/>
    <xf numFmtId="0" fontId="2" fillId="2" borderId="0" xfId="0" applyFont="1" applyFill="1" applyAlignment="1">
      <alignment horizontal="left" vertical="center"/>
    </xf>
    <xf numFmtId="9" fontId="0" fillId="0" borderId="0" xfId="1" applyFont="1"/>
    <xf numFmtId="0" fontId="26" fillId="0" borderId="0" xfId="0" applyFont="1"/>
    <xf numFmtId="9" fontId="6" fillId="4" borderId="11" xfId="0" applyNumberFormat="1" applyFont="1" applyFill="1" applyBorder="1" applyAlignment="1">
      <alignment horizontal="center" vertical="center" wrapText="1" readingOrder="1"/>
    </xf>
    <xf numFmtId="9" fontId="6" fillId="6" borderId="1" xfId="0" applyNumberFormat="1" applyFont="1" applyFill="1" applyBorder="1" applyAlignment="1">
      <alignment horizontal="center" vertical="center" wrapText="1" readingOrder="1"/>
    </xf>
    <xf numFmtId="9" fontId="6" fillId="3" borderId="1" xfId="0" applyNumberFormat="1" applyFont="1" applyFill="1" applyBorder="1" applyAlignment="1">
      <alignment horizontal="center" vertical="center" wrapText="1" readingOrder="1"/>
    </xf>
    <xf numFmtId="9" fontId="6" fillId="7" borderId="1" xfId="0" applyNumberFormat="1" applyFont="1" applyFill="1" applyBorder="1" applyAlignment="1">
      <alignment horizontal="center" vertical="center" wrapText="1" readingOrder="1"/>
    </xf>
    <xf numFmtId="9" fontId="7" fillId="8" borderId="1" xfId="0" applyNumberFormat="1" applyFont="1" applyFill="1" applyBorder="1" applyAlignment="1">
      <alignment horizontal="center" vertical="center" wrapText="1" readingOrder="1"/>
    </xf>
    <xf numFmtId="0" fontId="27" fillId="12" borderId="0" xfId="0" applyFont="1" applyFill="1" applyAlignment="1">
      <alignment horizontal="center" vertical="center" wrapText="1"/>
    </xf>
    <xf numFmtId="0" fontId="28" fillId="0" borderId="0" xfId="0" applyFont="1"/>
    <xf numFmtId="0" fontId="7" fillId="2" borderId="1" xfId="0" applyFont="1" applyFill="1" applyBorder="1" applyAlignment="1">
      <alignment horizontal="center" vertical="center" wrapText="1" readingOrder="1"/>
    </xf>
    <xf numFmtId="0" fontId="25" fillId="0" borderId="0" xfId="0" applyFont="1" applyAlignment="1">
      <alignment horizontal="center"/>
    </xf>
    <xf numFmtId="10" fontId="3" fillId="2" borderId="0" xfId="0" applyNumberFormat="1" applyFont="1" applyFill="1"/>
    <xf numFmtId="0" fontId="13" fillId="14" borderId="18" xfId="0" applyFont="1" applyFill="1" applyBorder="1" applyAlignment="1">
      <alignment horizontal="center" vertical="center" wrapText="1" readingOrder="1"/>
    </xf>
    <xf numFmtId="0" fontId="14" fillId="14" borderId="18" xfId="0" applyFont="1" applyFill="1" applyBorder="1" applyAlignment="1">
      <alignment horizontal="justify" vertical="center" wrapText="1" readingOrder="1"/>
    </xf>
    <xf numFmtId="10" fontId="14" fillId="14" borderId="23" xfId="0" applyNumberFormat="1" applyFont="1" applyFill="1" applyBorder="1" applyAlignment="1">
      <alignment horizontal="center" vertical="center" wrapText="1" readingOrder="1"/>
    </xf>
    <xf numFmtId="9" fontId="14" fillId="14" borderId="23" xfId="0" applyNumberFormat="1" applyFont="1" applyFill="1" applyBorder="1" applyAlignment="1">
      <alignment horizontal="center" vertical="center" wrapText="1" readingOrder="1"/>
    </xf>
    <xf numFmtId="0" fontId="13" fillId="14" borderId="25" xfId="0" applyFont="1" applyFill="1" applyBorder="1" applyAlignment="1">
      <alignment horizontal="center" vertical="center" wrapText="1" readingOrder="1"/>
    </xf>
    <xf numFmtId="0" fontId="14" fillId="14" borderId="25" xfId="0" applyFont="1" applyFill="1" applyBorder="1" applyAlignment="1">
      <alignment horizontal="justify" vertical="center" wrapText="1" readingOrder="1"/>
    </xf>
    <xf numFmtId="0" fontId="27" fillId="15" borderId="49" xfId="0" applyFont="1" applyFill="1" applyBorder="1" applyAlignment="1">
      <alignment horizontal="center" vertical="center" wrapText="1"/>
    </xf>
    <xf numFmtId="0" fontId="29" fillId="5" borderId="50" xfId="0" applyFont="1" applyFill="1" applyBorder="1" applyAlignment="1">
      <alignment vertical="center" wrapText="1"/>
    </xf>
    <xf numFmtId="0" fontId="30" fillId="0" borderId="51" xfId="0" applyFont="1" applyBorder="1" applyAlignment="1">
      <alignment horizontal="justify" vertical="center" wrapText="1"/>
    </xf>
    <xf numFmtId="0" fontId="29" fillId="5" borderId="52" xfId="0" applyFont="1" applyFill="1" applyBorder="1" applyAlignment="1">
      <alignment vertical="center" wrapText="1"/>
    </xf>
    <xf numFmtId="0" fontId="31" fillId="0" borderId="2" xfId="0" applyFont="1" applyBorder="1" applyAlignment="1" applyProtection="1">
      <alignment horizontal="justify" vertical="top" wrapText="1"/>
      <protection locked="0"/>
    </xf>
    <xf numFmtId="0" fontId="31" fillId="2" borderId="0" xfId="0" applyFont="1" applyFill="1"/>
    <xf numFmtId="0" fontId="32" fillId="11" borderId="9" xfId="0" applyFont="1" applyFill="1" applyBorder="1" applyAlignment="1">
      <alignment horizontal="center" vertical="center"/>
    </xf>
    <xf numFmtId="0" fontId="31" fillId="0" borderId="2" xfId="0" applyFont="1" applyBorder="1" applyAlignment="1">
      <alignment horizontal="center" vertical="top"/>
    </xf>
    <xf numFmtId="0" fontId="31" fillId="0" borderId="2" xfId="0" applyFont="1" applyBorder="1" applyAlignment="1" applyProtection="1">
      <alignment horizontal="center" vertical="top" textRotation="90"/>
      <protection locked="0"/>
    </xf>
    <xf numFmtId="9" fontId="31" fillId="0" borderId="2" xfId="1" applyFont="1" applyBorder="1" applyAlignment="1" applyProtection="1">
      <alignment horizontal="center" vertical="top"/>
      <protection hidden="1"/>
    </xf>
    <xf numFmtId="9" fontId="31" fillId="0" borderId="2" xfId="0" applyNumberFormat="1" applyFont="1" applyBorder="1" applyAlignment="1" applyProtection="1">
      <alignment horizontal="center" vertical="top"/>
      <protection hidden="1"/>
    </xf>
    <xf numFmtId="0" fontId="31" fillId="0" borderId="2" xfId="0" applyFont="1" applyBorder="1" applyAlignment="1" applyProtection="1">
      <alignment horizontal="justify" vertical="top"/>
      <protection locked="0"/>
    </xf>
    <xf numFmtId="0" fontId="24" fillId="0" borderId="0" xfId="0" applyFont="1" applyAlignment="1">
      <alignment vertical="center"/>
    </xf>
    <xf numFmtId="0" fontId="34" fillId="0" borderId="0" xfId="0" applyFont="1" applyAlignment="1">
      <alignment vertical="center"/>
    </xf>
    <xf numFmtId="0" fontId="21" fillId="0" borderId="34"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0" borderId="0" xfId="0" applyFont="1" applyAlignment="1">
      <alignment vertical="center"/>
    </xf>
    <xf numFmtId="0" fontId="19" fillId="0" borderId="12" xfId="2" quotePrefix="1" applyBorder="1" applyAlignment="1">
      <alignment vertical="top" wrapText="1"/>
    </xf>
    <xf numFmtId="0" fontId="19" fillId="0" borderId="0" xfId="2" quotePrefix="1" applyAlignment="1">
      <alignment vertical="top" wrapText="1"/>
    </xf>
    <xf numFmtId="0" fontId="19" fillId="0" borderId="13" xfId="2" quotePrefix="1" applyBorder="1" applyAlignment="1">
      <alignment vertical="top" wrapText="1"/>
    </xf>
    <xf numFmtId="0" fontId="19" fillId="2" borderId="12" xfId="2" applyFill="1" applyBorder="1"/>
    <xf numFmtId="0" fontId="19" fillId="2" borderId="13" xfId="2" applyFill="1" applyBorder="1"/>
    <xf numFmtId="0" fontId="19" fillId="2" borderId="14" xfId="2" applyFill="1" applyBorder="1"/>
    <xf numFmtId="0" fontId="19" fillId="2" borderId="16" xfId="2" applyFill="1" applyBorder="1"/>
    <xf numFmtId="0" fontId="19" fillId="2" borderId="15" xfId="2" applyFill="1" applyBorder="1"/>
    <xf numFmtId="0" fontId="21" fillId="2" borderId="0" xfId="0" applyFont="1" applyFill="1" applyAlignment="1">
      <alignment horizontal="left" vertical="center" wrapText="1"/>
    </xf>
    <xf numFmtId="0" fontId="21" fillId="9" borderId="57" xfId="3" applyFont="1" applyFill="1" applyBorder="1" applyAlignment="1">
      <alignment horizontal="center" vertical="center" wrapText="1"/>
    </xf>
    <xf numFmtId="0" fontId="21" fillId="9" borderId="58" xfId="2" applyFont="1" applyFill="1" applyBorder="1" applyAlignment="1">
      <alignment horizontal="center" vertical="center"/>
    </xf>
    <xf numFmtId="0" fontId="32" fillId="16" borderId="59" xfId="0" applyFont="1" applyFill="1" applyBorder="1" applyAlignment="1">
      <alignment horizontal="left" vertical="center"/>
    </xf>
    <xf numFmtId="0" fontId="36" fillId="2" borderId="60" xfId="0" applyFont="1" applyFill="1" applyBorder="1" applyAlignment="1">
      <alignment horizontal="justify" vertical="center" wrapText="1"/>
    </xf>
    <xf numFmtId="0" fontId="21" fillId="2" borderId="59" xfId="0" applyFont="1" applyFill="1" applyBorder="1" applyAlignment="1">
      <alignment vertical="center" wrapText="1"/>
    </xf>
    <xf numFmtId="0" fontId="19" fillId="2" borderId="60" xfId="2" applyFill="1" applyBorder="1" applyAlignment="1">
      <alignment vertical="center" wrapText="1"/>
    </xf>
    <xf numFmtId="0" fontId="19" fillId="2" borderId="60" xfId="2" applyFill="1" applyBorder="1" applyAlignment="1">
      <alignment horizontal="justify" vertical="center" wrapText="1"/>
    </xf>
    <xf numFmtId="0" fontId="32" fillId="2" borderId="59" xfId="0" applyFont="1" applyFill="1" applyBorder="1" applyAlignment="1">
      <alignment horizontal="left" vertical="center" wrapText="1"/>
    </xf>
    <xf numFmtId="0" fontId="32" fillId="16" borderId="59" xfId="0" applyFont="1" applyFill="1" applyBorder="1" applyAlignment="1">
      <alignment horizontal="left" vertical="center" wrapText="1"/>
    </xf>
    <xf numFmtId="0" fontId="21" fillId="2" borderId="61" xfId="0" applyFont="1" applyFill="1" applyBorder="1" applyAlignment="1">
      <alignment vertical="center" wrapText="1"/>
    </xf>
    <xf numFmtId="0" fontId="21" fillId="2" borderId="62" xfId="0" applyFont="1" applyFill="1" applyBorder="1" applyAlignment="1">
      <alignment vertical="center" wrapText="1"/>
    </xf>
    <xf numFmtId="0" fontId="26" fillId="2" borderId="0" xfId="0" applyFont="1" applyFill="1"/>
    <xf numFmtId="0" fontId="39" fillId="2" borderId="0" xfId="0" applyFont="1" applyFill="1" applyAlignment="1">
      <alignment horizontal="center" vertical="center" wrapText="1"/>
    </xf>
    <xf numFmtId="0" fontId="40" fillId="2" borderId="0" xfId="0" applyFont="1" applyFill="1"/>
    <xf numFmtId="0" fontId="6" fillId="0" borderId="11" xfId="0" applyFont="1" applyBorder="1" applyAlignment="1">
      <alignment horizontal="center" vertical="center" wrapText="1" readingOrder="1"/>
    </xf>
    <xf numFmtId="0" fontId="6" fillId="0" borderId="1" xfId="0" applyFont="1" applyBorder="1" applyAlignment="1">
      <alignment horizontal="center" vertical="center" wrapText="1" readingOrder="1"/>
    </xf>
    <xf numFmtId="0" fontId="6" fillId="2" borderId="0" xfId="0" applyFont="1" applyFill="1" applyAlignment="1">
      <alignment horizontal="justify" vertical="center" wrapText="1" readingOrder="1"/>
    </xf>
    <xf numFmtId="0" fontId="38" fillId="2" borderId="0" xfId="0" applyFont="1" applyFill="1" applyAlignment="1">
      <alignment vertical="center"/>
    </xf>
    <xf numFmtId="0" fontId="41" fillId="2" borderId="0" xfId="0" applyFont="1" applyFill="1"/>
    <xf numFmtId="0" fontId="40" fillId="0" borderId="0" xfId="0" applyFont="1"/>
    <xf numFmtId="0" fontId="6" fillId="0" borderId="0" xfId="0" applyFont="1" applyAlignment="1">
      <alignment horizontal="justify" vertical="center" wrapText="1" readingOrder="1"/>
    </xf>
    <xf numFmtId="0" fontId="42" fillId="0" borderId="0" xfId="0" applyFont="1" applyAlignment="1">
      <alignment vertical="center"/>
    </xf>
    <xf numFmtId="0" fontId="26" fillId="0" borderId="0" xfId="0" pivotButton="1" applyFont="1"/>
    <xf numFmtId="0" fontId="43" fillId="0" borderId="0" xfId="0" applyFont="1"/>
    <xf numFmtId="0" fontId="44" fillId="0" borderId="0" xfId="0" applyFont="1"/>
    <xf numFmtId="0" fontId="41" fillId="0" borderId="0" xfId="0" applyFont="1"/>
    <xf numFmtId="0" fontId="32" fillId="11" borderId="3" xfId="0" applyFont="1" applyFill="1" applyBorder="1" applyAlignment="1">
      <alignment horizontal="center" vertical="center"/>
    </xf>
    <xf numFmtId="9" fontId="31" fillId="2" borderId="2" xfId="0" applyNumberFormat="1" applyFont="1" applyFill="1" applyBorder="1" applyAlignment="1">
      <alignment horizontal="center"/>
    </xf>
    <xf numFmtId="0" fontId="33" fillId="0" borderId="0" xfId="0" applyFont="1" applyAlignment="1">
      <alignment wrapText="1"/>
    </xf>
    <xf numFmtId="0" fontId="29" fillId="5" borderId="52" xfId="0" applyFont="1" applyFill="1" applyBorder="1" applyAlignment="1" applyProtection="1">
      <alignment vertical="center" wrapText="1"/>
      <protection locked="0"/>
    </xf>
    <xf numFmtId="0" fontId="30" fillId="0" borderId="51" xfId="0" applyFont="1" applyBorder="1" applyAlignment="1" applyProtection="1">
      <alignment horizontal="justify" vertical="center" wrapText="1"/>
      <protection locked="0"/>
    </xf>
    <xf numFmtId="0" fontId="27" fillId="15" borderId="64" xfId="0" applyFont="1" applyFill="1" applyBorder="1" applyAlignment="1">
      <alignment horizontal="center" vertical="center" wrapText="1"/>
    </xf>
    <xf numFmtId="0" fontId="33" fillId="29" borderId="65" xfId="0" applyFont="1" applyFill="1" applyBorder="1" applyAlignment="1">
      <alignment vertical="center" wrapText="1"/>
    </xf>
    <xf numFmtId="0" fontId="33" fillId="30" borderId="0" xfId="0" applyFont="1" applyFill="1" applyAlignment="1">
      <alignment wrapText="1"/>
    </xf>
    <xf numFmtId="0" fontId="0" fillId="30" borderId="0" xfId="0" applyFill="1"/>
    <xf numFmtId="0" fontId="48" fillId="0" borderId="18" xfId="0" applyFont="1" applyBorder="1" applyAlignment="1">
      <alignment horizontal="center" vertical="center" wrapText="1"/>
    </xf>
    <xf numFmtId="0" fontId="49" fillId="4" borderId="66" xfId="0" applyFont="1" applyFill="1" applyBorder="1" applyAlignment="1">
      <alignment vertical="center" wrapText="1"/>
    </xf>
    <xf numFmtId="0" fontId="50" fillId="31" borderId="66" xfId="0" applyFont="1" applyFill="1" applyBorder="1" applyAlignment="1">
      <alignment vertical="center" wrapText="1"/>
    </xf>
    <xf numFmtId="0" fontId="50" fillId="31" borderId="36" xfId="0" applyFont="1" applyFill="1" applyBorder="1" applyAlignment="1">
      <alignment vertical="center" wrapText="1"/>
    </xf>
    <xf numFmtId="0" fontId="50" fillId="31" borderId="67" xfId="0" applyFont="1" applyFill="1" applyBorder="1" applyAlignment="1">
      <alignment vertical="center" wrapText="1"/>
    </xf>
    <xf numFmtId="0" fontId="51" fillId="0" borderId="18" xfId="0" applyFont="1" applyBorder="1" applyAlignment="1">
      <alignment vertical="center" wrapText="1"/>
    </xf>
    <xf numFmtId="0" fontId="51" fillId="0" borderId="18" xfId="0" applyFont="1" applyBorder="1" applyAlignment="1">
      <alignment horizontal="center" vertical="center" wrapText="1"/>
    </xf>
    <xf numFmtId="0" fontId="49" fillId="32" borderId="43" xfId="0" applyFont="1" applyFill="1" applyBorder="1" applyAlignment="1">
      <alignment vertical="center" wrapText="1"/>
    </xf>
    <xf numFmtId="0" fontId="51" fillId="0" borderId="18" xfId="0" applyFont="1" applyBorder="1" applyAlignment="1">
      <alignment horizontal="justify" vertical="center" wrapText="1"/>
    </xf>
    <xf numFmtId="0" fontId="49" fillId="8" borderId="48" xfId="0" applyFont="1" applyFill="1" applyBorder="1" applyAlignment="1">
      <alignment vertical="center" wrapText="1"/>
    </xf>
    <xf numFmtId="0" fontId="31" fillId="2" borderId="0" xfId="0" applyFont="1" applyFill="1" applyProtection="1">
      <protection hidden="1"/>
    </xf>
    <xf numFmtId="41" fontId="31" fillId="2" borderId="0" xfId="5" applyFont="1" applyFill="1" applyProtection="1">
      <protection hidden="1"/>
    </xf>
    <xf numFmtId="41" fontId="31" fillId="2" borderId="0" xfId="5" applyFont="1" applyFill="1" applyBorder="1" applyProtection="1">
      <protection hidden="1"/>
    </xf>
    <xf numFmtId="0" fontId="52" fillId="2" borderId="0" xfId="0" applyFont="1" applyFill="1" applyAlignment="1" applyProtection="1">
      <alignment vertical="center"/>
      <protection hidden="1"/>
    </xf>
    <xf numFmtId="0" fontId="21" fillId="26" borderId="74" xfId="0" applyFont="1" applyFill="1" applyBorder="1" applyAlignment="1" applyProtection="1">
      <alignment horizontal="center" vertical="center" wrapText="1"/>
      <protection hidden="1"/>
    </xf>
    <xf numFmtId="0" fontId="21" fillId="36" borderId="74" xfId="0" applyFont="1" applyFill="1" applyBorder="1" applyAlignment="1" applyProtection="1">
      <alignment horizontal="center" vertical="center" wrapText="1"/>
      <protection hidden="1"/>
    </xf>
    <xf numFmtId="0" fontId="21" fillId="27" borderId="74" xfId="0" applyFont="1" applyFill="1" applyBorder="1" applyAlignment="1" applyProtection="1">
      <alignment horizontal="center" vertical="center" wrapText="1"/>
      <protection hidden="1"/>
    </xf>
    <xf numFmtId="0" fontId="21" fillId="37" borderId="74" xfId="0" applyFont="1" applyFill="1" applyBorder="1" applyAlignment="1" applyProtection="1">
      <alignment horizontal="center" vertical="center" wrapText="1"/>
      <protection hidden="1"/>
    </xf>
    <xf numFmtId="0" fontId="21" fillId="28" borderId="74" xfId="0" applyFont="1" applyFill="1" applyBorder="1" applyAlignment="1" applyProtection="1">
      <alignment horizontal="center" vertical="center" wrapText="1"/>
      <protection hidden="1"/>
    </xf>
    <xf numFmtId="0" fontId="21" fillId="38" borderId="74" xfId="0" applyFont="1" applyFill="1" applyBorder="1" applyAlignment="1" applyProtection="1">
      <alignment horizontal="center" vertical="center" wrapText="1"/>
      <protection hidden="1"/>
    </xf>
    <xf numFmtId="9" fontId="31" fillId="0" borderId="2" xfId="1" applyFont="1" applyFill="1" applyBorder="1" applyAlignment="1" applyProtection="1">
      <alignment horizontal="center" vertical="center" wrapText="1"/>
      <protection hidden="1"/>
    </xf>
    <xf numFmtId="9" fontId="31" fillId="2" borderId="2" xfId="1" applyFont="1" applyFill="1" applyBorder="1" applyAlignment="1" applyProtection="1">
      <alignment vertical="center" wrapText="1"/>
      <protection hidden="1"/>
    </xf>
    <xf numFmtId="9" fontId="31" fillId="2" borderId="2" xfId="1" applyFont="1" applyFill="1" applyBorder="1" applyAlignment="1" applyProtection="1">
      <alignment horizontal="center" vertical="center" wrapText="1"/>
      <protection hidden="1"/>
    </xf>
    <xf numFmtId="9" fontId="32" fillId="0" borderId="2" xfId="1" applyFont="1" applyFill="1" applyBorder="1" applyAlignment="1" applyProtection="1">
      <alignment vertical="center" wrapText="1"/>
      <protection hidden="1"/>
    </xf>
    <xf numFmtId="41" fontId="31" fillId="0" borderId="2" xfId="5" applyFont="1" applyFill="1" applyBorder="1" applyAlignment="1" applyProtection="1">
      <alignment vertical="center" wrapText="1"/>
      <protection hidden="1"/>
    </xf>
    <xf numFmtId="1" fontId="31" fillId="2" borderId="2" xfId="5" applyNumberFormat="1" applyFont="1" applyFill="1" applyBorder="1" applyAlignment="1" applyProtection="1">
      <alignment horizontal="center" vertical="center" wrapText="1"/>
      <protection hidden="1"/>
    </xf>
    <xf numFmtId="9" fontId="31" fillId="0" borderId="2" xfId="1" applyFont="1" applyFill="1" applyBorder="1" applyAlignment="1" applyProtection="1">
      <alignment vertical="center" wrapText="1"/>
      <protection hidden="1"/>
    </xf>
    <xf numFmtId="41" fontId="31" fillId="2" borderId="2" xfId="5" applyFont="1" applyFill="1" applyBorder="1" applyAlignment="1" applyProtection="1">
      <alignment vertical="center" wrapText="1"/>
      <protection hidden="1"/>
    </xf>
    <xf numFmtId="14" fontId="31" fillId="0" borderId="2" xfId="1" applyNumberFormat="1" applyFont="1" applyFill="1" applyBorder="1" applyAlignment="1" applyProtection="1">
      <alignment horizontal="center" vertical="center" wrapText="1"/>
      <protection hidden="1"/>
    </xf>
    <xf numFmtId="1" fontId="31" fillId="0" borderId="2" xfId="5" applyNumberFormat="1" applyFont="1" applyFill="1" applyBorder="1" applyAlignment="1" applyProtection="1">
      <alignment vertical="center" wrapText="1"/>
      <protection hidden="1"/>
    </xf>
    <xf numFmtId="9" fontId="32" fillId="0" borderId="2" xfId="1" applyFont="1" applyFill="1" applyBorder="1" applyAlignment="1" applyProtection="1">
      <alignment horizontal="center" vertical="center" wrapText="1"/>
      <protection hidden="1"/>
    </xf>
    <xf numFmtId="9" fontId="31" fillId="0" borderId="2" xfId="1" applyFont="1" applyFill="1" applyBorder="1" applyAlignment="1" applyProtection="1">
      <alignment horizontal="justify" vertical="center" wrapText="1"/>
      <protection hidden="1"/>
    </xf>
    <xf numFmtId="164" fontId="31" fillId="0" borderId="2" xfId="5" applyNumberFormat="1" applyFont="1" applyFill="1" applyBorder="1" applyAlignment="1" applyProtection="1">
      <alignment horizontal="center" vertical="center" wrapText="1"/>
      <protection hidden="1"/>
    </xf>
    <xf numFmtId="0" fontId="31" fillId="0" borderId="2" xfId="0" applyFont="1" applyBorder="1" applyAlignment="1" applyProtection="1">
      <alignment horizontal="center" vertical="center"/>
      <protection hidden="1"/>
    </xf>
    <xf numFmtId="10" fontId="31" fillId="2" borderId="2" xfId="5" applyNumberFormat="1" applyFont="1" applyFill="1" applyBorder="1" applyAlignment="1" applyProtection="1">
      <alignment vertical="center" wrapText="1"/>
      <protection hidden="1"/>
    </xf>
    <xf numFmtId="41" fontId="31" fillId="2" borderId="2" xfId="5" applyFont="1" applyFill="1" applyBorder="1" applyAlignment="1" applyProtection="1">
      <alignment horizontal="center" vertical="center" wrapText="1"/>
      <protection hidden="1"/>
    </xf>
    <xf numFmtId="9" fontId="31" fillId="2" borderId="2" xfId="1" applyFont="1" applyFill="1" applyBorder="1" applyAlignment="1" applyProtection="1">
      <alignment horizontal="justify" vertical="center" wrapText="1"/>
      <protection hidden="1"/>
    </xf>
    <xf numFmtId="0" fontId="31" fillId="2" borderId="2" xfId="5" applyNumberFormat="1" applyFont="1" applyFill="1" applyBorder="1" applyAlignment="1" applyProtection="1">
      <alignment vertical="center" wrapText="1"/>
      <protection hidden="1"/>
    </xf>
    <xf numFmtId="0" fontId="31" fillId="0" borderId="2" xfId="1" applyNumberFormat="1" applyFont="1" applyFill="1" applyBorder="1" applyAlignment="1" applyProtection="1">
      <alignment horizontal="center" vertical="center" wrapText="1"/>
      <protection hidden="1"/>
    </xf>
    <xf numFmtId="9" fontId="31" fillId="0" borderId="2" xfId="1" applyFont="1" applyFill="1" applyBorder="1" applyAlignment="1" applyProtection="1">
      <alignment wrapText="1"/>
      <protection hidden="1"/>
    </xf>
    <xf numFmtId="9" fontId="31" fillId="0" borderId="2" xfId="1" applyFont="1" applyFill="1" applyBorder="1" applyAlignment="1" applyProtection="1">
      <alignment horizontal="left" vertical="center" wrapText="1"/>
      <protection hidden="1"/>
    </xf>
    <xf numFmtId="2" fontId="54" fillId="0" borderId="2" xfId="1" applyNumberFormat="1" applyFont="1" applyFill="1" applyBorder="1" applyAlignment="1" applyProtection="1">
      <alignment horizontal="center" vertical="top" wrapText="1"/>
      <protection hidden="1"/>
    </xf>
    <xf numFmtId="9" fontId="31" fillId="0" borderId="2" xfId="1" applyFont="1" applyFill="1" applyBorder="1" applyAlignment="1" applyProtection="1">
      <alignment vertical="top" wrapText="1"/>
      <protection hidden="1"/>
    </xf>
    <xf numFmtId="9" fontId="32" fillId="0" borderId="2" xfId="1" applyFont="1" applyFill="1" applyBorder="1" applyAlignment="1" applyProtection="1">
      <alignment vertical="top" wrapText="1"/>
      <protection hidden="1"/>
    </xf>
    <xf numFmtId="165" fontId="31" fillId="0" borderId="2" xfId="1" applyNumberFormat="1" applyFont="1" applyFill="1" applyBorder="1" applyAlignment="1" applyProtection="1">
      <alignment horizontal="center" vertical="center" wrapText="1"/>
      <protection hidden="1"/>
    </xf>
    <xf numFmtId="0" fontId="31" fillId="2" borderId="2" xfId="0" applyFont="1" applyFill="1" applyBorder="1" applyProtection="1">
      <protection hidden="1"/>
    </xf>
    <xf numFmtId="9" fontId="31" fillId="2" borderId="2" xfId="0" applyNumberFormat="1" applyFont="1" applyFill="1" applyBorder="1" applyAlignment="1">
      <alignment horizontal="center" vertical="center"/>
    </xf>
    <xf numFmtId="0" fontId="31" fillId="2" borderId="2" xfId="0" applyFont="1" applyFill="1" applyBorder="1" applyAlignment="1">
      <alignment horizontal="center" vertical="center"/>
    </xf>
    <xf numFmtId="0" fontId="25" fillId="11" borderId="78" xfId="0" applyFont="1" applyFill="1" applyBorder="1" applyAlignment="1">
      <alignment horizontal="center" vertical="center"/>
    </xf>
    <xf numFmtId="0" fontId="57" fillId="2" borderId="18" xfId="0" applyFont="1" applyFill="1" applyBorder="1" applyAlignment="1">
      <alignment horizontal="center" vertical="center"/>
    </xf>
    <xf numFmtId="16" fontId="0" fillId="2" borderId="78" xfId="0" applyNumberFormat="1" applyFill="1" applyBorder="1" applyAlignment="1">
      <alignment horizontal="center" vertical="center"/>
    </xf>
    <xf numFmtId="0" fontId="0" fillId="2" borderId="78" xfId="0" applyFill="1" applyBorder="1" applyAlignment="1">
      <alignment horizontal="center" vertical="center"/>
    </xf>
    <xf numFmtId="0" fontId="58" fillId="2" borderId="78" xfId="0" applyFont="1" applyFill="1" applyBorder="1"/>
    <xf numFmtId="0" fontId="58" fillId="2" borderId="78" xfId="0" applyFont="1" applyFill="1" applyBorder="1" applyAlignment="1">
      <alignment horizontal="justify" vertical="center" wrapText="1"/>
    </xf>
    <xf numFmtId="1" fontId="58" fillId="2" borderId="78" xfId="0" applyNumberFormat="1" applyFont="1" applyFill="1" applyBorder="1" applyAlignment="1">
      <alignment horizontal="center" vertical="center"/>
    </xf>
    <xf numFmtId="1" fontId="0" fillId="2" borderId="78" xfId="0" applyNumberFormat="1" applyFill="1" applyBorder="1" applyAlignment="1">
      <alignment horizontal="center" vertical="center"/>
    </xf>
    <xf numFmtId="0" fontId="0" fillId="2" borderId="78" xfId="0" applyFill="1" applyBorder="1"/>
    <xf numFmtId="0" fontId="0" fillId="2" borderId="78" xfId="0" applyFill="1" applyBorder="1" applyAlignment="1">
      <alignment horizontal="justify" vertical="center" wrapText="1"/>
    </xf>
    <xf numFmtId="0" fontId="0" fillId="2" borderId="78" xfId="0" applyFill="1" applyBorder="1" applyAlignment="1">
      <alignment vertical="center"/>
    </xf>
    <xf numFmtId="0" fontId="0" fillId="2" borderId="78" xfId="0" applyFill="1" applyBorder="1" applyAlignment="1">
      <alignment vertical="center" wrapText="1"/>
    </xf>
    <xf numFmtId="16" fontId="0" fillId="2" borderId="78" xfId="0" applyNumberFormat="1" applyFill="1" applyBorder="1" applyAlignment="1">
      <alignment horizontal="right" vertical="center" wrapText="1"/>
    </xf>
    <xf numFmtId="0" fontId="0" fillId="2" borderId="78" xfId="0" applyFill="1" applyBorder="1" applyAlignment="1">
      <alignment horizontal="center" vertical="center" wrapText="1"/>
    </xf>
    <xf numFmtId="1" fontId="0" fillId="2" borderId="78" xfId="0" applyNumberFormat="1" applyFill="1" applyBorder="1" applyAlignment="1">
      <alignment horizontal="left" vertical="center" wrapText="1"/>
    </xf>
    <xf numFmtId="1" fontId="0" fillId="2" borderId="78" xfId="0" applyNumberFormat="1" applyFill="1" applyBorder="1" applyAlignment="1">
      <alignment horizontal="center" vertical="center" wrapText="1"/>
    </xf>
    <xf numFmtId="0" fontId="0" fillId="2" borderId="0" xfId="0" applyFill="1" applyAlignment="1">
      <alignment horizontal="center" vertical="center"/>
    </xf>
    <xf numFmtId="9" fontId="32" fillId="0" borderId="5" xfId="1" applyFont="1" applyFill="1" applyBorder="1" applyAlignment="1" applyProtection="1">
      <alignment horizontal="center" vertical="center" wrapText="1"/>
      <protection hidden="1"/>
    </xf>
    <xf numFmtId="0" fontId="32" fillId="11" borderId="4" xfId="0" applyFont="1" applyFill="1" applyBorder="1" applyAlignment="1">
      <alignment horizontal="center" vertical="center" textRotation="90" wrapText="1"/>
    </xf>
    <xf numFmtId="0" fontId="32" fillId="11" borderId="4" xfId="0" applyFont="1" applyFill="1" applyBorder="1" applyAlignment="1">
      <alignment horizontal="center" vertical="center" textRotation="90"/>
    </xf>
    <xf numFmtId="0" fontId="31" fillId="2" borderId="2" xfId="0" applyFont="1" applyFill="1" applyBorder="1" applyAlignment="1" applyProtection="1">
      <alignment horizontal="center" vertical="center" wrapText="1"/>
      <protection hidden="1"/>
    </xf>
    <xf numFmtId="0" fontId="31" fillId="2" borderId="2" xfId="0" applyFont="1" applyFill="1" applyBorder="1" applyAlignment="1" applyProtection="1">
      <alignment horizontal="justify" vertical="center" wrapText="1"/>
      <protection hidden="1"/>
    </xf>
    <xf numFmtId="14" fontId="31" fillId="2" borderId="2" xfId="1" applyNumberFormat="1" applyFont="1" applyFill="1" applyBorder="1" applyAlignment="1" applyProtection="1">
      <alignment vertical="center" wrapText="1"/>
      <protection hidden="1"/>
    </xf>
    <xf numFmtId="0" fontId="31" fillId="0" borderId="2" xfId="0" applyFont="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hidden="1"/>
    </xf>
    <xf numFmtId="0" fontId="31" fillId="0" borderId="2" xfId="0" applyFont="1" applyBorder="1" applyAlignment="1">
      <alignment horizontal="center" vertical="center"/>
    </xf>
    <xf numFmtId="0" fontId="31" fillId="39" borderId="2" xfId="0" applyFont="1" applyFill="1" applyBorder="1" applyAlignment="1" applyProtection="1">
      <alignment horizontal="center" vertical="center" wrapText="1"/>
      <protection hidden="1"/>
    </xf>
    <xf numFmtId="0" fontId="31" fillId="30" borderId="2" xfId="0" applyFont="1" applyFill="1" applyBorder="1" applyAlignment="1" applyProtection="1">
      <alignment horizontal="center" vertical="center" wrapText="1"/>
      <protection hidden="1"/>
    </xf>
    <xf numFmtId="14" fontId="31" fillId="2" borderId="2" xfId="1" applyNumberFormat="1" applyFont="1" applyFill="1" applyBorder="1" applyAlignment="1" applyProtection="1">
      <alignment horizontal="center" vertical="center" wrapText="1"/>
      <protection hidden="1"/>
    </xf>
    <xf numFmtId="14" fontId="36" fillId="2" borderId="2" xfId="0" applyNumberFormat="1" applyFont="1" applyFill="1" applyBorder="1" applyAlignment="1" applyProtection="1">
      <alignment horizontal="justify" vertical="center" wrapText="1"/>
      <protection hidden="1"/>
    </xf>
    <xf numFmtId="0" fontId="31" fillId="0" borderId="2" xfId="0" applyFont="1" applyBorder="1" applyAlignment="1" applyProtection="1">
      <alignment horizontal="justify" vertical="center" wrapText="1"/>
      <protection hidden="1"/>
    </xf>
    <xf numFmtId="0" fontId="31" fillId="0" borderId="2" xfId="0" applyFont="1" applyBorder="1" applyAlignment="1" applyProtection="1">
      <alignment horizontal="center" vertical="top" textRotation="90" wrapText="1"/>
      <protection locked="0"/>
    </xf>
    <xf numFmtId="0" fontId="31" fillId="2" borderId="2" xfId="0" applyFont="1" applyFill="1" applyBorder="1" applyAlignment="1">
      <alignment horizontal="center" vertical="top" textRotation="90" wrapText="1"/>
    </xf>
    <xf numFmtId="0" fontId="31" fillId="0" borderId="2" xfId="0" applyFont="1" applyBorder="1" applyAlignment="1" applyProtection="1">
      <alignment horizontal="center" vertical="center" textRotation="90"/>
      <protection locked="0"/>
    </xf>
    <xf numFmtId="9" fontId="31" fillId="0" borderId="2" xfId="1" applyFont="1" applyBorder="1" applyAlignment="1" applyProtection="1">
      <alignment horizontal="center" vertical="center"/>
      <protection hidden="1"/>
    </xf>
    <xf numFmtId="9" fontId="31" fillId="0" borderId="2" xfId="0" applyNumberFormat="1" applyFont="1" applyBorder="1" applyAlignment="1" applyProtection="1">
      <alignment horizontal="center" vertical="center"/>
      <protection hidden="1"/>
    </xf>
    <xf numFmtId="0" fontId="31" fillId="0" borderId="2" xfId="0" applyFont="1" applyBorder="1" applyAlignment="1" applyProtection="1">
      <alignment horizontal="justify" vertical="center" wrapText="1"/>
      <protection locked="0"/>
    </xf>
    <xf numFmtId="0" fontId="31" fillId="0" borderId="2" xfId="0" applyFont="1" applyBorder="1" applyAlignment="1" applyProtection="1">
      <alignment horizontal="justify" vertical="center"/>
      <protection locked="0"/>
    </xf>
    <xf numFmtId="0" fontId="31" fillId="2" borderId="2" xfId="0" applyFont="1" applyFill="1" applyBorder="1" applyAlignment="1" applyProtection="1">
      <alignment vertical="center"/>
      <protection hidden="1"/>
    </xf>
    <xf numFmtId="0" fontId="36" fillId="30" borderId="2" xfId="0" applyFont="1" applyFill="1" applyBorder="1" applyAlignment="1" applyProtection="1">
      <alignment horizontal="center" vertical="center" wrapText="1"/>
      <protection hidden="1"/>
    </xf>
    <xf numFmtId="0" fontId="31" fillId="2" borderId="2" xfId="0" applyFont="1" applyFill="1" applyBorder="1" applyAlignment="1" applyProtection="1">
      <alignment horizontal="justify" vertical="top" wrapText="1"/>
      <protection locked="0"/>
    </xf>
    <xf numFmtId="0" fontId="19" fillId="0" borderId="2" xfId="0" applyFont="1" applyBorder="1" applyAlignment="1" applyProtection="1">
      <alignment horizontal="left" vertical="center" wrapText="1"/>
      <protection hidden="1"/>
    </xf>
    <xf numFmtId="1" fontId="19" fillId="2" borderId="2" xfId="0" applyNumberFormat="1" applyFont="1" applyFill="1" applyBorder="1" applyAlignment="1" applyProtection="1">
      <alignment horizontal="center"/>
      <protection hidden="1"/>
    </xf>
    <xf numFmtId="0" fontId="31" fillId="0" borderId="2" xfId="0" applyFont="1" applyBorder="1" applyAlignment="1" applyProtection="1">
      <alignment horizontal="center" vertical="center" textRotation="90" wrapText="1"/>
      <protection locked="0"/>
    </xf>
    <xf numFmtId="0" fontId="31" fillId="2" borderId="2" xfId="0" applyFont="1" applyFill="1" applyBorder="1" applyAlignment="1">
      <alignment horizontal="center" vertical="top"/>
    </xf>
    <xf numFmtId="0" fontId="31" fillId="2" borderId="2" xfId="0" applyFont="1" applyFill="1" applyBorder="1" applyAlignment="1" applyProtection="1">
      <alignment horizontal="center" vertical="top" textRotation="90"/>
      <protection locked="0"/>
    </xf>
    <xf numFmtId="9" fontId="31" fillId="2" borderId="2" xfId="1" applyFont="1" applyFill="1" applyBorder="1" applyAlignment="1" applyProtection="1">
      <alignment horizontal="center" vertical="top"/>
      <protection hidden="1"/>
    </xf>
    <xf numFmtId="9" fontId="31" fillId="2" borderId="2" xfId="0" applyNumberFormat="1" applyFont="1" applyFill="1" applyBorder="1" applyAlignment="1" applyProtection="1">
      <alignment horizontal="center" vertical="top"/>
      <protection hidden="1"/>
    </xf>
    <xf numFmtId="0" fontId="31" fillId="2" borderId="2" xfId="0" applyFont="1" applyFill="1" applyBorder="1" applyAlignment="1" applyProtection="1">
      <alignment horizontal="center" vertical="top" textRotation="90" wrapText="1"/>
      <protection locked="0"/>
    </xf>
    <xf numFmtId="0" fontId="31" fillId="2" borderId="2" xfId="0" applyFont="1" applyFill="1" applyBorder="1" applyAlignment="1" applyProtection="1">
      <alignment horizontal="justify" vertical="top"/>
      <protection locked="0"/>
    </xf>
    <xf numFmtId="0" fontId="31" fillId="2" borderId="2" xfId="0" applyFont="1" applyFill="1" applyBorder="1" applyAlignment="1">
      <alignment horizontal="center" vertical="center" wrapText="1"/>
    </xf>
    <xf numFmtId="0" fontId="24" fillId="0" borderId="2" xfId="0" applyFont="1" applyBorder="1" applyAlignment="1" applyProtection="1">
      <alignment horizontal="center" vertical="top" textRotation="90"/>
      <protection locked="0"/>
    </xf>
    <xf numFmtId="9" fontId="24" fillId="0" borderId="2" xfId="1" applyFont="1" applyBorder="1" applyAlignment="1" applyProtection="1">
      <alignment horizontal="center" vertical="top"/>
      <protection hidden="1"/>
    </xf>
    <xf numFmtId="9" fontId="24" fillId="0" borderId="2" xfId="0" applyNumberFormat="1" applyFont="1" applyBorder="1" applyAlignment="1" applyProtection="1">
      <alignment horizontal="center" vertical="top"/>
      <protection hidden="1"/>
    </xf>
    <xf numFmtId="0" fontId="50" fillId="0" borderId="2" xfId="0" applyFont="1" applyBorder="1" applyAlignment="1" applyProtection="1">
      <alignment horizontal="center" vertical="top" textRotation="90"/>
      <protection locked="0"/>
    </xf>
    <xf numFmtId="9" fontId="24" fillId="2" borderId="2" xfId="0" applyNumberFormat="1" applyFont="1" applyFill="1" applyBorder="1" applyAlignment="1">
      <alignment horizontal="center"/>
    </xf>
    <xf numFmtId="0" fontId="24" fillId="0" borderId="2" xfId="0" applyFont="1" applyBorder="1" applyAlignment="1" applyProtection="1">
      <alignment horizontal="justify" vertical="top" wrapText="1"/>
      <protection locked="0"/>
    </xf>
    <xf numFmtId="9" fontId="26" fillId="2" borderId="0" xfId="0" applyNumberFormat="1" applyFont="1" applyFill="1"/>
    <xf numFmtId="9" fontId="19" fillId="0" borderId="2" xfId="1" applyFont="1" applyFill="1" applyBorder="1" applyAlignment="1" applyProtection="1">
      <alignment vertical="center" wrapText="1"/>
      <protection hidden="1"/>
    </xf>
    <xf numFmtId="0" fontId="31" fillId="0" borderId="2" xfId="0" applyFont="1" applyBorder="1" applyAlignment="1" applyProtection="1">
      <alignment vertical="center" wrapText="1"/>
      <protection locked="0"/>
    </xf>
    <xf numFmtId="0" fontId="31" fillId="0" borderId="2" xfId="0" applyFont="1" applyBorder="1" applyAlignment="1" applyProtection="1">
      <alignment vertical="top" wrapText="1"/>
      <protection locked="0"/>
    </xf>
    <xf numFmtId="0" fontId="19" fillId="0" borderId="2" xfId="0" applyFont="1" applyBorder="1" applyAlignment="1" applyProtection="1">
      <alignment horizontal="center" vertical="center"/>
      <protection hidden="1"/>
    </xf>
    <xf numFmtId="0" fontId="19" fillId="0" borderId="2" xfId="0" applyFont="1" applyBorder="1" applyAlignment="1" applyProtection="1">
      <alignment vertical="center" wrapText="1"/>
      <protection hidden="1"/>
    </xf>
    <xf numFmtId="166" fontId="31" fillId="2" borderId="2" xfId="1" applyNumberFormat="1" applyFont="1" applyFill="1" applyBorder="1" applyAlignment="1" applyProtection="1">
      <alignment vertical="center" wrapText="1"/>
      <protection hidden="1"/>
    </xf>
    <xf numFmtId="166" fontId="31" fillId="2" borderId="2" xfId="0" applyNumberFormat="1" applyFont="1" applyFill="1" applyBorder="1" applyAlignment="1" applyProtection="1">
      <alignment horizontal="justify" vertical="top" wrapText="1"/>
      <protection locked="0"/>
    </xf>
    <xf numFmtId="166" fontId="31" fillId="39" borderId="2" xfId="0" applyNumberFormat="1" applyFont="1" applyFill="1" applyBorder="1" applyAlignment="1" applyProtection="1">
      <alignment horizontal="center" vertical="center" wrapText="1"/>
      <protection hidden="1"/>
    </xf>
    <xf numFmtId="166" fontId="31" fillId="30" borderId="2" xfId="0" applyNumberFormat="1" applyFont="1" applyFill="1" applyBorder="1" applyAlignment="1" applyProtection="1">
      <alignment horizontal="center" vertical="center" wrapText="1"/>
      <protection hidden="1"/>
    </xf>
    <xf numFmtId="166" fontId="31" fillId="0" borderId="2" xfId="1" applyNumberFormat="1" applyFont="1" applyFill="1" applyBorder="1" applyAlignment="1" applyProtection="1">
      <alignment vertical="center" wrapText="1"/>
      <protection hidden="1"/>
    </xf>
    <xf numFmtId="166" fontId="31" fillId="2" borderId="2" xfId="1" applyNumberFormat="1" applyFont="1" applyFill="1" applyBorder="1" applyAlignment="1" applyProtection="1">
      <alignment horizontal="center" vertical="center" wrapText="1"/>
      <protection hidden="1"/>
    </xf>
    <xf numFmtId="166" fontId="31" fillId="0" borderId="2" xfId="1" applyNumberFormat="1" applyFont="1" applyFill="1" applyBorder="1" applyAlignment="1" applyProtection="1">
      <alignment horizontal="center" vertical="center" wrapText="1"/>
      <protection hidden="1"/>
    </xf>
    <xf numFmtId="166" fontId="36" fillId="2" borderId="2" xfId="0" applyNumberFormat="1" applyFont="1" applyFill="1" applyBorder="1" applyAlignment="1" applyProtection="1">
      <alignment horizontal="center" vertical="center" wrapText="1"/>
      <protection hidden="1"/>
    </xf>
    <xf numFmtId="166" fontId="31" fillId="0" borderId="2" xfId="0" applyNumberFormat="1" applyFont="1" applyBorder="1" applyAlignment="1" applyProtection="1">
      <alignment horizontal="center" vertical="center" wrapText="1"/>
      <protection locked="0"/>
    </xf>
    <xf numFmtId="166" fontId="36" fillId="30" borderId="2" xfId="0" applyNumberFormat="1" applyFont="1" applyFill="1" applyBorder="1" applyAlignment="1" applyProtection="1">
      <alignment horizontal="center" vertical="center" wrapText="1"/>
      <protection hidden="1"/>
    </xf>
    <xf numFmtId="166" fontId="31" fillId="0" borderId="2" xfId="1" applyNumberFormat="1" applyFont="1" applyFill="1" applyBorder="1" applyAlignment="1" applyProtection="1">
      <alignment horizontal="left" vertical="center" wrapText="1"/>
      <protection hidden="1"/>
    </xf>
    <xf numFmtId="166" fontId="19" fillId="0" borderId="2" xfId="0" applyNumberFormat="1" applyFont="1" applyBorder="1" applyAlignment="1" applyProtection="1">
      <alignment horizontal="center" vertical="center" wrapText="1"/>
      <protection hidden="1"/>
    </xf>
    <xf numFmtId="166" fontId="19" fillId="0" borderId="2" xfId="1" applyNumberFormat="1" applyFont="1" applyFill="1" applyBorder="1" applyAlignment="1" applyProtection="1">
      <alignment vertical="center" wrapText="1"/>
      <protection hidden="1"/>
    </xf>
    <xf numFmtId="0" fontId="32" fillId="11" borderId="4" xfId="0" applyFont="1" applyFill="1" applyBorder="1" applyAlignment="1">
      <alignment vertical="center" textRotation="90" wrapText="1"/>
    </xf>
    <xf numFmtId="17" fontId="32" fillId="18" borderId="79" xfId="0" applyNumberFormat="1" applyFont="1" applyFill="1" applyBorder="1" applyAlignment="1" applyProtection="1">
      <alignment horizontal="center" vertical="center" wrapText="1"/>
      <protection hidden="1"/>
    </xf>
    <xf numFmtId="17" fontId="32" fillId="18" borderId="74" xfId="0" applyNumberFormat="1" applyFont="1" applyFill="1" applyBorder="1" applyAlignment="1" applyProtection="1">
      <alignment horizontal="center" vertical="center" wrapText="1"/>
      <protection hidden="1"/>
    </xf>
    <xf numFmtId="41" fontId="32" fillId="18" borderId="74" xfId="5" applyFont="1" applyFill="1" applyBorder="1" applyAlignment="1" applyProtection="1">
      <alignment horizontal="center" vertical="center" wrapText="1"/>
      <protection hidden="1"/>
    </xf>
    <xf numFmtId="41" fontId="32" fillId="18" borderId="80" xfId="5" applyFont="1" applyFill="1" applyBorder="1" applyAlignment="1" applyProtection="1">
      <alignment horizontal="center" vertical="center" wrapText="1"/>
      <protection hidden="1"/>
    </xf>
    <xf numFmtId="17" fontId="32" fillId="19" borderId="79" xfId="0" applyNumberFormat="1" applyFont="1" applyFill="1" applyBorder="1" applyAlignment="1" applyProtection="1">
      <alignment horizontal="center" vertical="center" wrapText="1"/>
      <protection hidden="1"/>
    </xf>
    <xf numFmtId="17" fontId="32" fillId="19" borderId="74" xfId="0" applyNumberFormat="1" applyFont="1" applyFill="1" applyBorder="1" applyAlignment="1" applyProtection="1">
      <alignment horizontal="center" vertical="center" wrapText="1"/>
      <protection hidden="1"/>
    </xf>
    <xf numFmtId="41" fontId="32" fillId="19" borderId="74" xfId="5" applyFont="1" applyFill="1" applyBorder="1" applyAlignment="1" applyProtection="1">
      <alignment horizontal="center" vertical="center" wrapText="1"/>
      <protection hidden="1"/>
    </xf>
    <xf numFmtId="41" fontId="32" fillId="19" borderId="80" xfId="5" applyFont="1" applyFill="1" applyBorder="1" applyAlignment="1" applyProtection="1">
      <alignment horizontal="center" vertical="center" wrapText="1"/>
      <protection hidden="1"/>
    </xf>
    <xf numFmtId="17" fontId="32" fillId="20" borderId="79" xfId="0" applyNumberFormat="1" applyFont="1" applyFill="1" applyBorder="1" applyAlignment="1" applyProtection="1">
      <alignment horizontal="center" vertical="center" wrapText="1"/>
      <protection hidden="1"/>
    </xf>
    <xf numFmtId="17" fontId="32" fillId="20" borderId="74" xfId="0" applyNumberFormat="1" applyFont="1" applyFill="1" applyBorder="1" applyAlignment="1" applyProtection="1">
      <alignment horizontal="center" vertical="center" wrapText="1"/>
      <protection hidden="1"/>
    </xf>
    <xf numFmtId="41" fontId="32" fillId="20" borderId="74" xfId="5" applyFont="1" applyFill="1" applyBorder="1" applyAlignment="1" applyProtection="1">
      <alignment horizontal="center" vertical="center" wrapText="1"/>
      <protection hidden="1"/>
    </xf>
    <xf numFmtId="41" fontId="32" fillId="20" borderId="80" xfId="5" applyFont="1" applyFill="1" applyBorder="1" applyAlignment="1" applyProtection="1">
      <alignment horizontal="center" vertical="center" wrapText="1"/>
      <protection hidden="1"/>
    </xf>
    <xf numFmtId="41" fontId="31" fillId="0" borderId="5" xfId="5" applyFont="1" applyFill="1" applyBorder="1" applyAlignment="1" applyProtection="1">
      <alignment vertical="center" wrapText="1"/>
      <protection hidden="1"/>
    </xf>
    <xf numFmtId="0" fontId="19" fillId="0" borderId="2" xfId="0" applyFont="1" applyBorder="1" applyAlignment="1" applyProtection="1">
      <alignment horizontal="center" vertical="center" wrapText="1"/>
      <protection locked="0"/>
    </xf>
    <xf numFmtId="9" fontId="31" fillId="0" borderId="2" xfId="1" applyFont="1" applyFill="1" applyBorder="1" applyAlignment="1" applyProtection="1">
      <alignment horizontal="center" vertical="top"/>
      <protection hidden="1"/>
    </xf>
    <xf numFmtId="9" fontId="31" fillId="0" borderId="2" xfId="0" applyNumberFormat="1" applyFont="1" applyBorder="1" applyAlignment="1">
      <alignment horizontal="center"/>
    </xf>
    <xf numFmtId="0" fontId="31" fillId="0" borderId="2" xfId="0" applyFont="1" applyBorder="1" applyAlignment="1">
      <alignment horizontal="center" vertical="top" textRotation="90" wrapText="1"/>
    </xf>
    <xf numFmtId="9" fontId="32" fillId="0" borderId="4" xfId="1" applyFont="1" applyFill="1" applyBorder="1" applyAlignment="1" applyProtection="1">
      <alignment horizontal="center" vertical="center" wrapText="1"/>
      <protection hidden="1"/>
    </xf>
    <xf numFmtId="0" fontId="31" fillId="0" borderId="0" xfId="0" applyFont="1"/>
    <xf numFmtId="9" fontId="31" fillId="0" borderId="5" xfId="1" applyFont="1" applyFill="1" applyBorder="1" applyAlignment="1" applyProtection="1">
      <alignment vertical="center" wrapText="1"/>
      <protection hidden="1"/>
    </xf>
    <xf numFmtId="9" fontId="31" fillId="0" borderId="5" xfId="5" applyNumberFormat="1" applyFont="1" applyFill="1" applyBorder="1" applyAlignment="1" applyProtection="1">
      <alignment horizontal="center" vertical="center" wrapText="1"/>
      <protection hidden="1"/>
    </xf>
    <xf numFmtId="0" fontId="31" fillId="0" borderId="5" xfId="0" applyFont="1" applyBorder="1" applyProtection="1">
      <protection hidden="1"/>
    </xf>
    <xf numFmtId="0" fontId="31" fillId="0" borderId="2" xfId="0" applyFont="1" applyBorder="1" applyProtection="1">
      <protection hidden="1"/>
    </xf>
    <xf numFmtId="14" fontId="31" fillId="0" borderId="2" xfId="1" applyNumberFormat="1" applyFont="1" applyFill="1" applyBorder="1" applyAlignment="1" applyProtection="1">
      <alignment vertical="center" wrapText="1"/>
      <protection hidden="1"/>
    </xf>
    <xf numFmtId="9" fontId="31" fillId="0" borderId="4" xfId="1" applyFont="1" applyFill="1" applyBorder="1" applyAlignment="1" applyProtection="1">
      <alignment vertical="center" wrapText="1"/>
      <protection hidden="1"/>
    </xf>
    <xf numFmtId="9" fontId="31" fillId="0" borderId="8" xfId="1" applyFont="1" applyFill="1" applyBorder="1" applyAlignment="1" applyProtection="1">
      <alignment vertical="center" wrapText="1"/>
      <protection hidden="1"/>
    </xf>
    <xf numFmtId="9" fontId="32" fillId="0" borderId="4" xfId="1" applyFont="1" applyFill="1" applyBorder="1" applyAlignment="1" applyProtection="1">
      <alignment vertical="center" wrapText="1"/>
      <protection hidden="1"/>
    </xf>
    <xf numFmtId="9" fontId="32" fillId="0" borderId="8" xfId="1" applyFont="1" applyFill="1" applyBorder="1" applyAlignment="1" applyProtection="1">
      <alignment vertical="center" wrapText="1"/>
      <protection hidden="1"/>
    </xf>
    <xf numFmtId="9" fontId="32" fillId="0" borderId="5" xfId="1" applyFont="1" applyFill="1" applyBorder="1" applyAlignment="1" applyProtection="1">
      <alignment vertical="center" wrapText="1"/>
      <protection hidden="1"/>
    </xf>
    <xf numFmtId="0" fontId="19" fillId="0" borderId="2" xfId="0" applyFont="1" applyBorder="1" applyAlignment="1" applyProtection="1">
      <alignment horizontal="justify" vertical="center" wrapText="1"/>
      <protection hidden="1"/>
    </xf>
    <xf numFmtId="0" fontId="19" fillId="0" borderId="2" xfId="0" applyFont="1" applyBorder="1" applyAlignment="1" applyProtection="1">
      <alignment horizontal="center" vertical="top" textRotation="90"/>
      <protection locked="0"/>
    </xf>
    <xf numFmtId="9" fontId="19" fillId="0" borderId="2" xfId="1" applyFont="1" applyFill="1" applyBorder="1" applyAlignment="1" applyProtection="1">
      <alignment horizontal="center" vertical="top"/>
      <protection hidden="1"/>
    </xf>
    <xf numFmtId="9" fontId="19" fillId="0" borderId="2" xfId="0" applyNumberFormat="1" applyFont="1" applyBorder="1" applyAlignment="1" applyProtection="1">
      <alignment horizontal="center" vertical="top"/>
      <protection hidden="1"/>
    </xf>
    <xf numFmtId="9" fontId="19" fillId="0" borderId="2" xfId="0" applyNumberFormat="1" applyFont="1" applyBorder="1" applyAlignment="1">
      <alignment horizontal="center"/>
    </xf>
    <xf numFmtId="0" fontId="19" fillId="0" borderId="2" xfId="0" applyFont="1" applyBorder="1" applyAlignment="1" applyProtection="1">
      <alignment horizontal="justify" vertical="top" wrapText="1"/>
      <protection locked="0"/>
    </xf>
    <xf numFmtId="0" fontId="19" fillId="0" borderId="2" xfId="0" applyFont="1" applyBorder="1" applyAlignment="1" applyProtection="1">
      <alignment horizontal="center" vertical="top" textRotation="90" wrapText="1"/>
      <protection locked="0"/>
    </xf>
    <xf numFmtId="0" fontId="19" fillId="0" borderId="2" xfId="0" applyFont="1" applyBorder="1" applyAlignment="1">
      <alignment horizontal="center" vertical="top" textRotation="90" wrapText="1"/>
    </xf>
    <xf numFmtId="14" fontId="19" fillId="0" borderId="2" xfId="1" applyNumberFormat="1" applyFont="1" applyFill="1" applyBorder="1" applyAlignment="1" applyProtection="1">
      <alignment vertical="center" wrapText="1"/>
      <protection hidden="1"/>
    </xf>
    <xf numFmtId="14" fontId="19" fillId="0" borderId="2" xfId="0" applyNumberFormat="1" applyFont="1" applyBorder="1" applyAlignment="1" applyProtection="1">
      <alignment vertical="center" wrapText="1"/>
      <protection hidden="1"/>
    </xf>
    <xf numFmtId="9" fontId="21" fillId="0" borderId="2" xfId="1" applyFont="1" applyFill="1" applyBorder="1" applyAlignment="1" applyProtection="1">
      <alignment vertical="center" wrapText="1"/>
      <protection hidden="1"/>
    </xf>
    <xf numFmtId="14" fontId="19" fillId="0" borderId="2" xfId="1" applyNumberFormat="1" applyFont="1" applyFill="1" applyBorder="1" applyAlignment="1" applyProtection="1">
      <alignment horizontal="center" vertical="center" wrapText="1"/>
      <protection hidden="1"/>
    </xf>
    <xf numFmtId="0" fontId="31" fillId="0" borderId="4" xfId="0" applyFont="1" applyBorder="1" applyAlignment="1" applyProtection="1">
      <alignment horizontal="justify" vertical="top" wrapText="1"/>
      <protection locked="0"/>
    </xf>
    <xf numFmtId="9" fontId="19" fillId="0" borderId="4" xfId="1" applyFont="1" applyFill="1" applyBorder="1" applyAlignment="1" applyProtection="1">
      <alignment vertical="center" wrapText="1"/>
      <protection hidden="1"/>
    </xf>
    <xf numFmtId="9" fontId="32" fillId="2" borderId="2" xfId="1" applyFont="1" applyFill="1" applyBorder="1" applyAlignment="1" applyProtection="1">
      <alignment vertical="center" wrapText="1"/>
      <protection hidden="1"/>
    </xf>
    <xf numFmtId="0" fontId="31" fillId="2" borderId="2" xfId="0" applyFont="1" applyFill="1" applyBorder="1" applyAlignment="1" applyProtection="1">
      <alignment horizontal="center" vertical="center"/>
      <protection hidden="1"/>
    </xf>
    <xf numFmtId="0" fontId="61" fillId="2" borderId="0" xfId="0" applyFont="1" applyFill="1"/>
    <xf numFmtId="0" fontId="19" fillId="2" borderId="12" xfId="2" applyFill="1" applyBorder="1" applyAlignment="1">
      <alignment horizontal="left" vertical="top" wrapText="1"/>
    </xf>
    <xf numFmtId="0" fontId="19" fillId="2" borderId="0" xfId="2" applyFill="1" applyAlignment="1">
      <alignment horizontal="left" vertical="top" wrapText="1"/>
    </xf>
    <xf numFmtId="0" fontId="19" fillId="2" borderId="13" xfId="2" applyFill="1" applyBorder="1" applyAlignment="1">
      <alignment horizontal="left" vertical="top" wrapText="1"/>
    </xf>
    <xf numFmtId="0" fontId="21" fillId="9" borderId="32" xfId="2" applyFont="1" applyFill="1" applyBorder="1" applyAlignment="1">
      <alignment horizontal="center" vertical="center" wrapText="1"/>
    </xf>
    <xf numFmtId="0" fontId="21" fillId="9" borderId="33" xfId="2" applyFont="1" applyFill="1" applyBorder="1" applyAlignment="1">
      <alignment horizontal="center" vertical="center" wrapText="1"/>
    </xf>
    <xf numFmtId="0" fontId="21" fillId="9" borderId="34" xfId="2" applyFont="1" applyFill="1" applyBorder="1" applyAlignment="1">
      <alignment horizontal="center" vertical="center" wrapText="1"/>
    </xf>
    <xf numFmtId="0" fontId="35" fillId="2" borderId="35" xfId="2" quotePrefix="1" applyFont="1" applyFill="1" applyBorder="1" applyAlignment="1">
      <alignment horizontal="justify" vertical="center" wrapText="1"/>
    </xf>
    <xf numFmtId="0" fontId="35" fillId="2" borderId="36" xfId="2" quotePrefix="1" applyFont="1" applyFill="1" applyBorder="1" applyAlignment="1">
      <alignment horizontal="justify" vertical="center" wrapText="1"/>
    </xf>
    <xf numFmtId="0" fontId="35" fillId="2" borderId="37" xfId="2" quotePrefix="1" applyFont="1" applyFill="1" applyBorder="1" applyAlignment="1">
      <alignment horizontal="justify" vertical="center" wrapText="1"/>
    </xf>
    <xf numFmtId="0" fontId="19" fillId="2" borderId="38" xfId="2" quotePrefix="1" applyFill="1" applyBorder="1" applyAlignment="1">
      <alignment horizontal="justify" vertical="center" wrapText="1"/>
    </xf>
    <xf numFmtId="0" fontId="19" fillId="2" borderId="39" xfId="2" quotePrefix="1" applyFill="1" applyBorder="1" applyAlignment="1">
      <alignment horizontal="justify" vertical="center" wrapText="1"/>
    </xf>
    <xf numFmtId="0" fontId="19" fillId="2" borderId="40" xfId="2" quotePrefix="1" applyFill="1" applyBorder="1" applyAlignment="1">
      <alignment horizontal="justify" vertical="center" wrapText="1"/>
    </xf>
    <xf numFmtId="0" fontId="19" fillId="0" borderId="12" xfId="2" quotePrefix="1" applyBorder="1" applyAlignment="1">
      <alignment horizontal="justify" vertical="top" wrapText="1"/>
    </xf>
    <xf numFmtId="0" fontId="19" fillId="0" borderId="0" xfId="2" quotePrefix="1" applyAlignment="1">
      <alignment horizontal="justify" vertical="top" wrapText="1"/>
    </xf>
    <xf numFmtId="0" fontId="19" fillId="0" borderId="13" xfId="2" quotePrefix="1" applyBorder="1" applyAlignment="1">
      <alignment horizontal="justify" vertical="top" wrapText="1"/>
    </xf>
    <xf numFmtId="0" fontId="19" fillId="0" borderId="38" xfId="2" quotePrefix="1" applyBorder="1" applyAlignment="1">
      <alignment horizontal="justify" vertical="center" wrapText="1"/>
    </xf>
    <xf numFmtId="0" fontId="19" fillId="0" borderId="39" xfId="2" quotePrefix="1" applyBorder="1" applyAlignment="1">
      <alignment horizontal="justify" vertical="center" wrapText="1"/>
    </xf>
    <xf numFmtId="0" fontId="19" fillId="0" borderId="40" xfId="2" quotePrefix="1" applyBorder="1" applyAlignment="1">
      <alignment horizontal="justify" vertical="center" wrapText="1"/>
    </xf>
    <xf numFmtId="9" fontId="31" fillId="0" borderId="4" xfId="1" applyFont="1" applyFill="1" applyBorder="1" applyAlignment="1" applyProtection="1">
      <alignment horizontal="center" vertical="center" wrapText="1"/>
      <protection hidden="1"/>
    </xf>
    <xf numFmtId="9" fontId="31" fillId="0" borderId="8" xfId="1" applyFont="1" applyFill="1" applyBorder="1" applyAlignment="1" applyProtection="1">
      <alignment horizontal="center" vertical="center" wrapText="1"/>
      <protection hidden="1"/>
    </xf>
    <xf numFmtId="9" fontId="31" fillId="0" borderId="5" xfId="1" applyFont="1" applyFill="1" applyBorder="1" applyAlignment="1" applyProtection="1">
      <alignment horizontal="center" vertical="center" wrapText="1"/>
      <protection hidden="1"/>
    </xf>
    <xf numFmtId="14" fontId="31" fillId="0" borderId="4" xfId="1" applyNumberFormat="1" applyFont="1" applyFill="1" applyBorder="1" applyAlignment="1" applyProtection="1">
      <alignment horizontal="center" vertical="center" wrapText="1"/>
      <protection hidden="1"/>
    </xf>
    <xf numFmtId="14" fontId="31" fillId="0" borderId="8" xfId="1" applyNumberFormat="1" applyFont="1" applyFill="1" applyBorder="1" applyAlignment="1" applyProtection="1">
      <alignment horizontal="center" vertical="center" wrapText="1"/>
      <protection hidden="1"/>
    </xf>
    <xf numFmtId="14" fontId="31" fillId="0" borderId="5" xfId="1" applyNumberFormat="1" applyFont="1" applyFill="1" applyBorder="1" applyAlignment="1" applyProtection="1">
      <alignment horizontal="center" vertical="center" wrapText="1"/>
      <protection hidden="1"/>
    </xf>
    <xf numFmtId="9" fontId="31" fillId="2" borderId="2" xfId="0" applyNumberFormat="1" applyFont="1" applyFill="1" applyBorder="1" applyAlignment="1">
      <alignment horizontal="center" vertical="center"/>
    </xf>
    <xf numFmtId="0" fontId="31" fillId="2" borderId="2" xfId="0" applyFont="1" applyFill="1" applyBorder="1" applyAlignment="1">
      <alignment horizontal="center" vertical="center"/>
    </xf>
    <xf numFmtId="0" fontId="31" fillId="0" borderId="2" xfId="0" applyFont="1" applyBorder="1" applyAlignment="1">
      <alignment horizontal="center" vertical="center"/>
    </xf>
    <xf numFmtId="9" fontId="31" fillId="0" borderId="2" xfId="1" applyFont="1" applyFill="1" applyBorder="1" applyAlignment="1" applyProtection="1">
      <alignment horizontal="center" vertical="center" wrapText="1"/>
    </xf>
    <xf numFmtId="9" fontId="19" fillId="0" borderId="2" xfId="1" applyFont="1" applyFill="1" applyBorder="1" applyAlignment="1" applyProtection="1">
      <alignment horizontal="center" vertical="center" wrapText="1"/>
      <protection hidden="1"/>
    </xf>
    <xf numFmtId="0" fontId="31" fillId="0" borderId="4" xfId="0" applyFont="1" applyBorder="1" applyAlignment="1">
      <alignment horizontal="center" vertical="center"/>
    </xf>
    <xf numFmtId="0" fontId="31" fillId="0" borderId="8" xfId="0" applyFont="1" applyBorder="1" applyAlignment="1">
      <alignment horizontal="center" vertical="center"/>
    </xf>
    <xf numFmtId="0" fontId="31" fillId="0" borderId="5" xfId="0" applyFont="1" applyBorder="1" applyAlignment="1">
      <alignment horizontal="center" vertical="center"/>
    </xf>
    <xf numFmtId="0" fontId="31" fillId="0" borderId="2" xfId="0" applyFont="1" applyBorder="1" applyAlignment="1">
      <alignment horizontal="center" vertical="top"/>
    </xf>
    <xf numFmtId="0" fontId="31" fillId="0" borderId="4" xfId="0" applyFont="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31" fillId="0" borderId="5" xfId="0" applyFont="1" applyBorder="1" applyAlignment="1" applyProtection="1">
      <alignment horizontal="center" vertical="center" wrapText="1"/>
      <protection locked="0"/>
    </xf>
    <xf numFmtId="0" fontId="31" fillId="0" borderId="4"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1" fillId="0" borderId="2" xfId="0" applyFont="1" applyBorder="1" applyAlignment="1" applyProtection="1">
      <alignment horizontal="center" vertical="center"/>
      <protection hidden="1"/>
    </xf>
    <xf numFmtId="0" fontId="32" fillId="0" borderId="2" xfId="0" applyFont="1" applyBorder="1" applyAlignment="1">
      <alignment horizontal="center" vertical="center" wrapText="1"/>
    </xf>
    <xf numFmtId="9" fontId="31" fillId="0" borderId="4" xfId="0" applyNumberFormat="1" applyFont="1" applyBorder="1" applyAlignment="1">
      <alignment horizontal="center" vertical="center" wrapText="1"/>
    </xf>
    <xf numFmtId="9" fontId="31" fillId="0" borderId="8" xfId="0" applyNumberFormat="1" applyFont="1" applyBorder="1" applyAlignment="1">
      <alignment horizontal="center" vertical="center" wrapText="1"/>
    </xf>
    <xf numFmtId="9" fontId="31" fillId="0" borderId="5" xfId="0" applyNumberFormat="1" applyFont="1" applyBorder="1" applyAlignment="1">
      <alignment horizontal="center" vertical="center" wrapText="1"/>
    </xf>
    <xf numFmtId="9" fontId="31" fillId="2" borderId="2" xfId="0" applyNumberFormat="1" applyFont="1" applyFill="1" applyBorder="1" applyAlignment="1" applyProtection="1">
      <alignment horizontal="center" vertical="center" wrapText="1"/>
      <protection locked="0"/>
    </xf>
    <xf numFmtId="9" fontId="32" fillId="2" borderId="2" xfId="1" applyFont="1" applyFill="1" applyBorder="1" applyAlignment="1" applyProtection="1">
      <alignment horizontal="center" vertical="center" wrapText="1"/>
    </xf>
    <xf numFmtId="9" fontId="32" fillId="0" borderId="4" xfId="1" applyFont="1" applyFill="1" applyBorder="1" applyAlignment="1" applyProtection="1">
      <alignment horizontal="center" vertical="center" wrapText="1"/>
    </xf>
    <xf numFmtId="9" fontId="32" fillId="0" borderId="8" xfId="1" applyFont="1" applyFill="1" applyBorder="1" applyAlignment="1" applyProtection="1">
      <alignment horizontal="center" vertical="center" wrapText="1"/>
    </xf>
    <xf numFmtId="9" fontId="32" fillId="0" borderId="5" xfId="1" applyFont="1" applyFill="1" applyBorder="1" applyAlignment="1" applyProtection="1">
      <alignment horizontal="center" vertical="center" wrapText="1"/>
    </xf>
    <xf numFmtId="9" fontId="31" fillId="2" borderId="2" xfId="1" applyFont="1" applyFill="1" applyBorder="1" applyAlignment="1" applyProtection="1">
      <alignment horizontal="center" vertical="center" wrapText="1"/>
      <protection hidden="1"/>
    </xf>
    <xf numFmtId="0" fontId="32" fillId="0" borderId="4" xfId="0" applyFont="1" applyBorder="1" applyAlignment="1">
      <alignment horizontal="center" vertical="center"/>
    </xf>
    <xf numFmtId="0" fontId="32" fillId="0" borderId="8" xfId="0" applyFont="1" applyBorder="1" applyAlignment="1">
      <alignment horizontal="center" vertical="center"/>
    </xf>
    <xf numFmtId="0" fontId="32" fillId="0" borderId="5" xfId="0" applyFont="1" applyBorder="1" applyAlignment="1">
      <alignment horizontal="center" vertical="center"/>
    </xf>
    <xf numFmtId="9" fontId="31" fillId="0" borderId="2" xfId="1" applyFont="1" applyFill="1" applyBorder="1" applyAlignment="1" applyProtection="1">
      <alignment horizontal="center" vertical="center" wrapText="1"/>
      <protection hidden="1"/>
    </xf>
    <xf numFmtId="9" fontId="32" fillId="0" borderId="4" xfId="1" applyFont="1" applyFill="1" applyBorder="1" applyAlignment="1" applyProtection="1">
      <alignment horizontal="center" vertical="center" wrapText="1"/>
      <protection hidden="1"/>
    </xf>
    <xf numFmtId="9" fontId="32" fillId="0" borderId="8" xfId="1" applyFont="1" applyFill="1" applyBorder="1" applyAlignment="1" applyProtection="1">
      <alignment horizontal="center" vertical="center" wrapText="1"/>
      <protection hidden="1"/>
    </xf>
    <xf numFmtId="9" fontId="32" fillId="0" borderId="5" xfId="1" applyFont="1" applyFill="1" applyBorder="1" applyAlignment="1" applyProtection="1">
      <alignment horizontal="center" vertical="center" wrapText="1"/>
      <protection hidden="1"/>
    </xf>
    <xf numFmtId="0" fontId="53" fillId="25" borderId="72" xfId="0" applyFont="1" applyFill="1" applyBorder="1" applyAlignment="1" applyProtection="1">
      <alignment horizontal="center" vertical="center"/>
      <protection hidden="1"/>
    </xf>
    <xf numFmtId="0" fontId="53" fillId="25" borderId="0" xfId="0" applyFont="1" applyFill="1" applyAlignment="1" applyProtection="1">
      <alignment horizontal="center" vertical="center"/>
      <protection hidden="1"/>
    </xf>
    <xf numFmtId="0" fontId="53" fillId="25" borderId="73" xfId="0" applyFont="1" applyFill="1" applyBorder="1" applyAlignment="1" applyProtection="1">
      <alignment horizontal="center" vertical="center"/>
      <protection hidden="1"/>
    </xf>
    <xf numFmtId="0" fontId="53" fillId="25" borderId="68" xfId="0" applyFont="1" applyFill="1" applyBorder="1" applyAlignment="1" applyProtection="1">
      <alignment horizontal="center" vertical="center"/>
      <protection hidden="1"/>
    </xf>
    <xf numFmtId="0" fontId="53" fillId="25" borderId="69" xfId="0" applyFont="1" applyFill="1" applyBorder="1" applyAlignment="1" applyProtection="1">
      <alignment horizontal="center" vertical="center"/>
      <protection hidden="1"/>
    </xf>
    <xf numFmtId="0" fontId="53" fillId="25" borderId="70" xfId="0" applyFont="1" applyFill="1" applyBorder="1" applyAlignment="1" applyProtection="1">
      <alignment horizontal="center" vertical="center"/>
      <protection hidden="1"/>
    </xf>
    <xf numFmtId="0" fontId="53" fillId="24" borderId="72" xfId="0" applyFont="1" applyFill="1" applyBorder="1" applyAlignment="1" applyProtection="1">
      <alignment horizontal="center" vertical="center"/>
      <protection hidden="1"/>
    </xf>
    <xf numFmtId="0" fontId="53" fillId="24" borderId="0" xfId="0" applyFont="1" applyFill="1" applyAlignment="1" applyProtection="1">
      <alignment horizontal="center" vertical="center"/>
      <protection hidden="1"/>
    </xf>
    <xf numFmtId="0" fontId="53" fillId="24" borderId="73" xfId="0" applyFont="1" applyFill="1" applyBorder="1" applyAlignment="1" applyProtection="1">
      <alignment horizontal="center" vertical="center"/>
      <protection hidden="1"/>
    </xf>
    <xf numFmtId="0" fontId="53" fillId="24" borderId="68" xfId="0" applyFont="1" applyFill="1" applyBorder="1" applyAlignment="1" applyProtection="1">
      <alignment horizontal="center" vertical="center"/>
      <protection hidden="1"/>
    </xf>
    <xf numFmtId="0" fontId="53" fillId="24" borderId="69" xfId="0" applyFont="1" applyFill="1" applyBorder="1" applyAlignment="1" applyProtection="1">
      <alignment horizontal="center" vertical="center"/>
      <protection hidden="1"/>
    </xf>
    <xf numFmtId="0" fontId="53" fillId="24" borderId="70" xfId="0" applyFont="1" applyFill="1" applyBorder="1" applyAlignment="1" applyProtection="1">
      <alignment horizontal="center" vertical="center"/>
      <protection hidden="1"/>
    </xf>
    <xf numFmtId="0" fontId="53" fillId="34" borderId="72" xfId="0" applyFont="1" applyFill="1" applyBorder="1" applyAlignment="1" applyProtection="1">
      <alignment horizontal="center" vertical="center"/>
      <protection hidden="1"/>
    </xf>
    <xf numFmtId="0" fontId="53" fillId="34" borderId="0" xfId="0" applyFont="1" applyFill="1" applyAlignment="1" applyProtection="1">
      <alignment horizontal="center" vertical="center"/>
      <protection hidden="1"/>
    </xf>
    <xf numFmtId="0" fontId="53" fillId="34" borderId="73" xfId="0" applyFont="1" applyFill="1" applyBorder="1" applyAlignment="1" applyProtection="1">
      <alignment horizontal="center" vertical="center"/>
      <protection hidden="1"/>
    </xf>
    <xf numFmtId="0" fontId="53" fillId="34" borderId="68" xfId="0" applyFont="1" applyFill="1" applyBorder="1" applyAlignment="1" applyProtection="1">
      <alignment horizontal="center" vertical="center"/>
      <protection hidden="1"/>
    </xf>
    <xf numFmtId="0" fontId="53" fillId="34" borderId="69" xfId="0" applyFont="1" applyFill="1" applyBorder="1" applyAlignment="1" applyProtection="1">
      <alignment horizontal="center" vertical="center"/>
      <protection hidden="1"/>
    </xf>
    <xf numFmtId="0" fontId="53" fillId="34" borderId="70" xfId="0" applyFont="1" applyFill="1" applyBorder="1" applyAlignment="1" applyProtection="1">
      <alignment horizontal="center" vertical="center"/>
      <protection hidden="1"/>
    </xf>
    <xf numFmtId="0" fontId="32" fillId="11" borderId="5" xfId="0" applyFont="1" applyFill="1" applyBorder="1" applyAlignment="1">
      <alignment horizontal="center" vertical="center" wrapText="1"/>
    </xf>
    <xf numFmtId="0" fontId="32" fillId="11" borderId="4" xfId="0" applyFont="1" applyFill="1" applyBorder="1" applyAlignment="1">
      <alignment horizontal="center" vertical="center" wrapText="1"/>
    </xf>
    <xf numFmtId="0" fontId="31" fillId="2" borderId="2" xfId="0" applyFont="1" applyFill="1" applyBorder="1" applyAlignment="1" applyProtection="1">
      <alignment horizontal="center" vertical="top" wrapText="1"/>
      <protection locked="0"/>
    </xf>
    <xf numFmtId="0" fontId="32" fillId="0" borderId="2" xfId="0" applyFont="1" applyBorder="1" applyAlignment="1">
      <alignment horizontal="center" vertical="center"/>
    </xf>
    <xf numFmtId="9" fontId="32" fillId="0" borderId="2" xfId="1" applyFont="1" applyFill="1" applyBorder="1" applyAlignment="1" applyProtection="1">
      <alignment horizontal="center" vertical="center" wrapText="1"/>
    </xf>
    <xf numFmtId="0" fontId="53" fillId="35" borderId="72" xfId="0" applyFont="1" applyFill="1" applyBorder="1" applyAlignment="1" applyProtection="1">
      <alignment horizontal="center" vertical="center"/>
      <protection hidden="1"/>
    </xf>
    <xf numFmtId="0" fontId="53" fillId="35" borderId="0" xfId="0" applyFont="1" applyFill="1" applyAlignment="1" applyProtection="1">
      <alignment horizontal="center" vertical="center"/>
      <protection hidden="1"/>
    </xf>
    <xf numFmtId="0" fontId="53" fillId="35" borderId="73" xfId="0" applyFont="1" applyFill="1" applyBorder="1" applyAlignment="1" applyProtection="1">
      <alignment horizontal="center" vertical="center"/>
      <protection hidden="1"/>
    </xf>
    <xf numFmtId="0" fontId="53" fillId="35" borderId="68" xfId="0" applyFont="1" applyFill="1" applyBorder="1" applyAlignment="1" applyProtection="1">
      <alignment horizontal="center" vertical="center"/>
      <protection hidden="1"/>
    </xf>
    <xf numFmtId="0" fontId="53" fillId="35" borderId="69" xfId="0" applyFont="1" applyFill="1" applyBorder="1" applyAlignment="1" applyProtection="1">
      <alignment horizontal="center" vertical="center"/>
      <protection hidden="1"/>
    </xf>
    <xf numFmtId="0" fontId="53" fillId="35" borderId="70" xfId="0" applyFont="1" applyFill="1" applyBorder="1" applyAlignment="1" applyProtection="1">
      <alignment horizontal="center" vertical="center"/>
      <protection hidden="1"/>
    </xf>
    <xf numFmtId="0" fontId="32" fillId="13" borderId="71" xfId="0" applyFont="1" applyFill="1" applyBorder="1" applyAlignment="1">
      <alignment horizontal="center" vertical="center"/>
    </xf>
    <xf numFmtId="0" fontId="32" fillId="13" borderId="72" xfId="0" applyFont="1" applyFill="1" applyBorder="1" applyAlignment="1">
      <alignment horizontal="center" vertical="center"/>
    </xf>
    <xf numFmtId="0" fontId="59" fillId="11" borderId="72" xfId="0" applyFont="1" applyFill="1" applyBorder="1" applyAlignment="1" applyProtection="1">
      <alignment horizontal="center" vertical="center"/>
      <protection hidden="1"/>
    </xf>
    <xf numFmtId="0" fontId="59" fillId="11" borderId="0" xfId="0" applyFont="1" applyFill="1" applyAlignment="1" applyProtection="1">
      <alignment horizontal="center" vertical="center"/>
      <protection hidden="1"/>
    </xf>
    <xf numFmtId="0" fontId="59" fillId="11" borderId="73" xfId="0" applyFont="1" applyFill="1" applyBorder="1" applyAlignment="1" applyProtection="1">
      <alignment horizontal="center" vertical="center"/>
      <protection hidden="1"/>
    </xf>
    <xf numFmtId="17" fontId="59" fillId="17" borderId="75" xfId="0" applyNumberFormat="1" applyFont="1" applyFill="1" applyBorder="1" applyAlignment="1" applyProtection="1">
      <alignment horizontal="center" vertical="center" wrapText="1"/>
      <protection hidden="1"/>
    </xf>
    <xf numFmtId="17" fontId="59" fillId="17" borderId="76" xfId="0" applyNumberFormat="1" applyFont="1" applyFill="1" applyBorder="1" applyAlignment="1" applyProtection="1">
      <alignment horizontal="center" vertical="center" wrapText="1"/>
      <protection hidden="1"/>
    </xf>
    <xf numFmtId="17" fontId="59" fillId="17" borderId="77" xfId="0" applyNumberFormat="1" applyFont="1" applyFill="1" applyBorder="1" applyAlignment="1" applyProtection="1">
      <alignment horizontal="center" vertical="center" wrapText="1"/>
      <protection hidden="1"/>
    </xf>
    <xf numFmtId="17" fontId="59" fillId="21" borderId="75" xfId="0" applyNumberFormat="1" applyFont="1" applyFill="1" applyBorder="1" applyAlignment="1" applyProtection="1">
      <alignment horizontal="center" vertical="center" wrapText="1"/>
      <protection hidden="1"/>
    </xf>
    <xf numFmtId="17" fontId="59" fillId="21" borderId="76" xfId="0" applyNumberFormat="1" applyFont="1" applyFill="1" applyBorder="1" applyAlignment="1" applyProtection="1">
      <alignment horizontal="center" vertical="center" wrapText="1"/>
      <protection hidden="1"/>
    </xf>
    <xf numFmtId="17" fontId="59" fillId="21" borderId="77" xfId="0" applyNumberFormat="1" applyFont="1" applyFill="1" applyBorder="1" applyAlignment="1" applyProtection="1">
      <alignment horizontal="center" vertical="center" wrapText="1"/>
      <protection hidden="1"/>
    </xf>
    <xf numFmtId="17" fontId="59" fillId="22" borderId="75" xfId="0" applyNumberFormat="1" applyFont="1" applyFill="1" applyBorder="1" applyAlignment="1" applyProtection="1">
      <alignment horizontal="center" vertical="center" wrapText="1"/>
      <protection hidden="1"/>
    </xf>
    <xf numFmtId="17" fontId="59" fillId="22" borderId="76" xfId="0" applyNumberFormat="1" applyFont="1" applyFill="1" applyBorder="1" applyAlignment="1" applyProtection="1">
      <alignment horizontal="center" vertical="center" wrapText="1"/>
      <protection hidden="1"/>
    </xf>
    <xf numFmtId="17" fontId="59" fillId="22" borderId="77" xfId="0" applyNumberFormat="1" applyFont="1" applyFill="1" applyBorder="1" applyAlignment="1" applyProtection="1">
      <alignment horizontal="center" vertical="center" wrapText="1"/>
      <protection hidden="1"/>
    </xf>
    <xf numFmtId="0" fontId="53" fillId="23" borderId="72" xfId="0" applyFont="1" applyFill="1" applyBorder="1" applyAlignment="1" applyProtection="1">
      <alignment horizontal="center" vertical="center"/>
      <protection hidden="1"/>
    </xf>
    <xf numFmtId="0" fontId="53" fillId="23" borderId="0" xfId="0" applyFont="1" applyFill="1" applyAlignment="1" applyProtection="1">
      <alignment horizontal="center" vertical="center"/>
      <protection hidden="1"/>
    </xf>
    <xf numFmtId="0" fontId="53" fillId="23" borderId="73" xfId="0" applyFont="1" applyFill="1" applyBorder="1" applyAlignment="1" applyProtection="1">
      <alignment horizontal="center" vertical="center"/>
      <protection hidden="1"/>
    </xf>
    <xf numFmtId="0" fontId="53" fillId="23" borderId="68" xfId="0" applyFont="1" applyFill="1" applyBorder="1" applyAlignment="1" applyProtection="1">
      <alignment horizontal="center" vertical="center"/>
      <protection hidden="1"/>
    </xf>
    <xf numFmtId="0" fontId="53" fillId="23" borderId="69" xfId="0" applyFont="1" applyFill="1" applyBorder="1" applyAlignment="1" applyProtection="1">
      <alignment horizontal="center" vertical="center"/>
      <protection hidden="1"/>
    </xf>
    <xf numFmtId="0" fontId="53" fillId="23" borderId="70" xfId="0" applyFont="1" applyFill="1" applyBorder="1" applyAlignment="1" applyProtection="1">
      <alignment horizontal="center" vertical="center"/>
      <protection hidden="1"/>
    </xf>
    <xf numFmtId="0" fontId="53" fillId="33" borderId="72" xfId="0" applyFont="1" applyFill="1" applyBorder="1" applyAlignment="1" applyProtection="1">
      <alignment horizontal="center" vertical="center"/>
      <protection hidden="1"/>
    </xf>
    <xf numFmtId="0" fontId="53" fillId="33" borderId="0" xfId="0" applyFont="1" applyFill="1" applyAlignment="1" applyProtection="1">
      <alignment horizontal="center" vertical="center"/>
      <protection hidden="1"/>
    </xf>
    <xf numFmtId="0" fontId="53" fillId="33" borderId="73" xfId="0" applyFont="1" applyFill="1" applyBorder="1" applyAlignment="1" applyProtection="1">
      <alignment horizontal="center" vertical="center"/>
      <protection hidden="1"/>
    </xf>
    <xf numFmtId="0" fontId="53" fillId="33" borderId="68" xfId="0" applyFont="1" applyFill="1" applyBorder="1" applyAlignment="1" applyProtection="1">
      <alignment horizontal="center" vertical="center"/>
      <protection hidden="1"/>
    </xf>
    <xf numFmtId="0" fontId="53" fillId="33" borderId="69" xfId="0" applyFont="1" applyFill="1" applyBorder="1" applyAlignment="1" applyProtection="1">
      <alignment horizontal="center" vertical="center"/>
      <protection hidden="1"/>
    </xf>
    <xf numFmtId="0" fontId="53" fillId="33" borderId="70" xfId="0" applyFont="1" applyFill="1" applyBorder="1" applyAlignment="1" applyProtection="1">
      <alignment horizontal="center" vertical="center"/>
      <protection hidden="1"/>
    </xf>
    <xf numFmtId="0" fontId="19" fillId="0" borderId="2" xfId="0" applyFont="1" applyBorder="1" applyAlignment="1" applyProtection="1">
      <alignment horizontal="center" vertical="top" wrapText="1"/>
      <protection hidden="1"/>
    </xf>
    <xf numFmtId="0" fontId="31" fillId="0" borderId="2"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protection locked="0"/>
    </xf>
    <xf numFmtId="9" fontId="31" fillId="0" borderId="2" xfId="0" applyNumberFormat="1" applyFont="1" applyBorder="1" applyAlignment="1">
      <alignment horizontal="center" vertical="center" wrapText="1"/>
    </xf>
    <xf numFmtId="0" fontId="31" fillId="0" borderId="2" xfId="0" applyFont="1" applyBorder="1" applyAlignment="1">
      <alignment horizontal="center" vertical="center" wrapText="1"/>
    </xf>
    <xf numFmtId="0" fontId="24" fillId="0" borderId="2" xfId="0" applyFont="1" applyBorder="1" applyAlignment="1" applyProtection="1">
      <alignment horizontal="center" vertical="center" wrapText="1"/>
      <protection locked="0"/>
    </xf>
    <xf numFmtId="9" fontId="19" fillId="0" borderId="2" xfId="0" applyNumberFormat="1" applyFont="1" applyBorder="1" applyAlignment="1" applyProtection="1">
      <alignment horizontal="center" vertical="center" wrapText="1"/>
      <protection hidden="1"/>
    </xf>
    <xf numFmtId="0" fontId="19" fillId="2" borderId="2" xfId="0" applyFont="1" applyFill="1" applyBorder="1" applyAlignment="1" applyProtection="1">
      <alignment horizontal="center" vertical="center" wrapText="1"/>
      <protection hidden="1"/>
    </xf>
    <xf numFmtId="0" fontId="31" fillId="2" borderId="2" xfId="0" applyFont="1" applyFill="1" applyBorder="1" applyAlignment="1" applyProtection="1">
      <alignment horizontal="center" vertical="top" wrapText="1"/>
      <protection hidden="1"/>
    </xf>
    <xf numFmtId="0" fontId="19" fillId="2" borderId="2" xfId="0" applyFont="1" applyFill="1" applyBorder="1" applyAlignment="1" applyProtection="1">
      <alignment horizontal="center" vertical="top" wrapText="1"/>
      <protection hidden="1"/>
    </xf>
    <xf numFmtId="0" fontId="31" fillId="0" borderId="2" xfId="0" applyFont="1" applyBorder="1" applyAlignment="1" applyProtection="1">
      <alignment horizontal="center" vertical="top" wrapText="1"/>
      <protection locked="0"/>
    </xf>
    <xf numFmtId="0" fontId="31" fillId="0" borderId="2" xfId="0" applyFont="1" applyBorder="1" applyAlignment="1" applyProtection="1">
      <alignment horizontal="center" vertical="top"/>
      <protection locked="0"/>
    </xf>
    <xf numFmtId="0" fontId="31" fillId="0" borderId="2" xfId="0" applyFont="1" applyBorder="1" applyAlignment="1" applyProtection="1">
      <alignment horizontal="center" vertical="top" wrapText="1"/>
      <protection hidden="1"/>
    </xf>
    <xf numFmtId="0" fontId="60" fillId="2" borderId="2"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0" fontId="31" fillId="0" borderId="2" xfId="0" applyFont="1" applyBorder="1" applyAlignment="1" applyProtection="1">
      <alignment horizontal="justify" vertical="center" wrapText="1"/>
      <protection hidden="1"/>
    </xf>
    <xf numFmtId="0" fontId="19" fillId="2" borderId="2" xfId="0" applyFont="1" applyFill="1" applyBorder="1" applyAlignment="1">
      <alignment horizontal="center" vertical="center" wrapText="1"/>
    </xf>
    <xf numFmtId="0" fontId="31" fillId="2" borderId="2" xfId="0" applyFont="1" applyFill="1" applyBorder="1" applyAlignment="1">
      <alignment horizontal="center" vertical="top"/>
    </xf>
    <xf numFmtId="0" fontId="31" fillId="2" borderId="2"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protection locked="0"/>
    </xf>
    <xf numFmtId="0" fontId="31" fillId="2" borderId="2" xfId="0" applyFont="1" applyFill="1" applyBorder="1" applyAlignment="1">
      <alignment horizontal="center" vertical="center" wrapText="1"/>
    </xf>
    <xf numFmtId="0" fontId="31" fillId="2" borderId="2" xfId="0" applyFont="1" applyFill="1" applyBorder="1" applyAlignment="1" applyProtection="1">
      <alignment horizontal="left" vertical="center" wrapText="1"/>
      <protection hidden="1"/>
    </xf>
    <xf numFmtId="9" fontId="31" fillId="2" borderId="2" xfId="0" applyNumberFormat="1" applyFont="1" applyFill="1" applyBorder="1" applyAlignment="1">
      <alignment horizontal="center" vertical="center" wrapText="1"/>
    </xf>
    <xf numFmtId="0" fontId="32" fillId="11" borderId="4" xfId="0" applyFont="1" applyFill="1" applyBorder="1" applyAlignment="1">
      <alignment horizontal="center" vertical="center" textRotation="90" wrapText="1"/>
    </xf>
    <xf numFmtId="0" fontId="32" fillId="11" borderId="8" xfId="0" applyFont="1" applyFill="1" applyBorder="1" applyAlignment="1">
      <alignment horizontal="center" vertical="center" textRotation="90" wrapText="1"/>
    </xf>
    <xf numFmtId="0" fontId="32" fillId="11" borderId="4" xfId="0" applyFont="1" applyFill="1" applyBorder="1" applyAlignment="1">
      <alignment horizontal="center" vertical="center" textRotation="90"/>
    </xf>
    <xf numFmtId="0" fontId="32" fillId="11" borderId="5" xfId="0" applyFont="1" applyFill="1" applyBorder="1" applyAlignment="1">
      <alignment horizontal="center" vertical="center" textRotation="90"/>
    </xf>
    <xf numFmtId="0" fontId="32" fillId="11" borderId="2" xfId="0" applyFont="1" applyFill="1" applyBorder="1" applyAlignment="1">
      <alignment horizontal="center" vertical="center"/>
    </xf>
    <xf numFmtId="0" fontId="32" fillId="11" borderId="2" xfId="0" applyFont="1" applyFill="1" applyBorder="1" applyAlignment="1">
      <alignment horizontal="center" vertical="center" wrapText="1"/>
    </xf>
    <xf numFmtId="0" fontId="32" fillId="11" borderId="5" xfId="0" applyFont="1" applyFill="1" applyBorder="1" applyAlignment="1">
      <alignment horizontal="center" vertical="center"/>
    </xf>
    <xf numFmtId="0" fontId="32" fillId="11" borderId="2" xfId="0" applyFont="1" applyFill="1" applyBorder="1" applyAlignment="1">
      <alignment horizontal="center" vertical="center" textRotation="90" wrapText="1"/>
    </xf>
    <xf numFmtId="0" fontId="32" fillId="11" borderId="6" xfId="0" applyFont="1" applyFill="1" applyBorder="1" applyAlignment="1">
      <alignment horizontal="center" vertical="center"/>
    </xf>
    <xf numFmtId="0" fontId="32" fillId="11" borderId="10" xfId="0" applyFont="1" applyFill="1" applyBorder="1" applyAlignment="1">
      <alignment horizontal="center" vertical="center"/>
    </xf>
    <xf numFmtId="0" fontId="32" fillId="11" borderId="7" xfId="0" applyFont="1" applyFill="1" applyBorder="1" applyAlignment="1">
      <alignment horizontal="center" vertical="center"/>
    </xf>
    <xf numFmtId="0" fontId="32" fillId="11" borderId="8" xfId="0" applyFont="1" applyFill="1" applyBorder="1" applyAlignment="1">
      <alignment horizontal="center" vertical="center" wrapText="1"/>
    </xf>
    <xf numFmtId="0" fontId="32" fillId="11" borderId="9" xfId="0" applyFont="1" applyFill="1" applyBorder="1" applyAlignment="1">
      <alignment horizontal="center" vertical="center" wrapText="1"/>
    </xf>
    <xf numFmtId="0" fontId="32" fillId="11" borderId="3" xfId="0" applyFont="1" applyFill="1" applyBorder="1" applyAlignment="1">
      <alignment horizontal="center" vertical="center"/>
    </xf>
    <xf numFmtId="0" fontId="32" fillId="11" borderId="9" xfId="0" applyFont="1" applyFill="1" applyBorder="1" applyAlignment="1">
      <alignment horizontal="center" vertical="center"/>
    </xf>
    <xf numFmtId="0" fontId="32" fillId="11" borderId="63" xfId="0" applyFont="1" applyFill="1" applyBorder="1" applyAlignment="1">
      <alignment horizontal="center" vertical="center" wrapText="1"/>
    </xf>
    <xf numFmtId="0" fontId="31" fillId="2" borderId="2" xfId="0" applyFont="1" applyFill="1" applyBorder="1" applyAlignment="1" applyProtection="1">
      <alignment horizontal="center" vertical="top"/>
      <protection locked="0"/>
    </xf>
    <xf numFmtId="9" fontId="31" fillId="2" borderId="4" xfId="0" applyNumberFormat="1" applyFont="1" applyFill="1" applyBorder="1" applyAlignment="1">
      <alignment horizontal="center" vertical="center"/>
    </xf>
    <xf numFmtId="9" fontId="31" fillId="2" borderId="8" xfId="0" applyNumberFormat="1" applyFont="1" applyFill="1" applyBorder="1" applyAlignment="1">
      <alignment horizontal="center" vertical="center"/>
    </xf>
    <xf numFmtId="9" fontId="31" fillId="2" borderId="5" xfId="0" applyNumberFormat="1" applyFont="1" applyFill="1" applyBorder="1" applyAlignment="1">
      <alignment horizontal="center" vertical="center"/>
    </xf>
    <xf numFmtId="0" fontId="63" fillId="0" borderId="47" xfId="0" applyFont="1" applyBorder="1" applyAlignment="1">
      <alignment horizontal="center" vertical="center" wrapText="1"/>
    </xf>
    <xf numFmtId="0" fontId="63" fillId="0" borderId="17" xfId="0" applyFont="1" applyBorder="1" applyAlignment="1">
      <alignment horizontal="center" vertical="center" wrapText="1"/>
    </xf>
    <xf numFmtId="0" fontId="63" fillId="0" borderId="43" xfId="0" applyFont="1" applyBorder="1" applyAlignment="1">
      <alignment horizontal="center" vertical="center" wrapText="1"/>
    </xf>
    <xf numFmtId="0" fontId="63" fillId="0" borderId="0" xfId="0" applyFont="1" applyAlignment="1">
      <alignment horizontal="center" vertical="center" wrapText="1"/>
    </xf>
    <xf numFmtId="0" fontId="63" fillId="0" borderId="48" xfId="0" applyFont="1" applyBorder="1" applyAlignment="1">
      <alignment horizontal="center" vertical="center" wrapText="1"/>
    </xf>
    <xf numFmtId="0" fontId="63" fillId="0" borderId="16" xfId="0" applyFont="1" applyBorder="1" applyAlignment="1">
      <alignment horizontal="center" vertical="center" wrapText="1"/>
    </xf>
    <xf numFmtId="0" fontId="32" fillId="11" borderId="2" xfId="0" applyFont="1" applyFill="1" applyBorder="1" applyAlignment="1" applyProtection="1">
      <alignment horizontal="center" vertical="center"/>
      <protection locked="0"/>
    </xf>
    <xf numFmtId="0" fontId="62" fillId="0" borderId="32" xfId="0" applyFont="1" applyBorder="1" applyAlignment="1">
      <alignment horizontal="left" vertical="center"/>
    </xf>
    <xf numFmtId="0" fontId="62" fillId="0" borderId="34" xfId="0" applyFont="1" applyBorder="1" applyAlignment="1">
      <alignment horizontal="left" vertical="center"/>
    </xf>
    <xf numFmtId="0" fontId="62" fillId="0" borderId="55" xfId="0" applyFont="1" applyBorder="1" applyAlignment="1">
      <alignment horizontal="left" vertical="center"/>
    </xf>
    <xf numFmtId="0" fontId="62" fillId="0" borderId="53" xfId="0" applyFont="1" applyBorder="1" applyAlignment="1">
      <alignment horizontal="left" vertical="center"/>
    </xf>
    <xf numFmtId="0" fontId="62" fillId="0" borderId="56" xfId="0" applyFont="1" applyBorder="1" applyAlignment="1">
      <alignment horizontal="left" vertical="center"/>
    </xf>
    <xf numFmtId="0" fontId="62" fillId="0" borderId="54" xfId="0" applyFont="1" applyBorder="1" applyAlignment="1">
      <alignment horizontal="left" vertical="center"/>
    </xf>
    <xf numFmtId="0" fontId="31" fillId="2" borderId="41" xfId="0" applyFont="1" applyFill="1" applyBorder="1" applyAlignment="1">
      <alignment horizontal="center"/>
    </xf>
    <xf numFmtId="0" fontId="31" fillId="2" borderId="44" xfId="0" applyFont="1" applyFill="1" applyBorder="1" applyAlignment="1">
      <alignment horizontal="center"/>
    </xf>
    <xf numFmtId="0" fontId="31" fillId="2" borderId="42" xfId="0" applyFont="1" applyFill="1" applyBorder="1" applyAlignment="1">
      <alignment horizontal="center"/>
    </xf>
    <xf numFmtId="0" fontId="31" fillId="2" borderId="22" xfId="0" applyFont="1" applyFill="1" applyBorder="1" applyAlignment="1">
      <alignment horizontal="center"/>
    </xf>
    <xf numFmtId="0" fontId="31" fillId="2" borderId="45" xfId="0" applyFont="1" applyFill="1" applyBorder="1" applyAlignment="1">
      <alignment horizontal="center"/>
    </xf>
    <xf numFmtId="0" fontId="31" fillId="2" borderId="18" xfId="0" applyFont="1" applyFill="1" applyBorder="1" applyAlignment="1">
      <alignment horizontal="center"/>
    </xf>
    <xf numFmtId="0" fontId="31" fillId="2" borderId="24" xfId="0" applyFont="1" applyFill="1" applyBorder="1" applyAlignment="1">
      <alignment horizontal="center"/>
    </xf>
    <xf numFmtId="0" fontId="31" fillId="2" borderId="46" xfId="0" applyFont="1" applyFill="1" applyBorder="1" applyAlignment="1">
      <alignment horizontal="center"/>
    </xf>
    <xf numFmtId="0" fontId="31" fillId="2" borderId="25" xfId="0" applyFont="1" applyFill="1" applyBorder="1" applyAlignment="1">
      <alignment horizontal="center"/>
    </xf>
    <xf numFmtId="0" fontId="19" fillId="0" borderId="2" xfId="0" applyFont="1" applyBorder="1" applyAlignment="1">
      <alignment horizontal="center" vertical="center" wrapText="1"/>
    </xf>
    <xf numFmtId="9" fontId="19" fillId="0" borderId="2" xfId="0" applyNumberFormat="1" applyFont="1" applyBorder="1" applyAlignment="1">
      <alignment horizontal="center" vertical="center" wrapText="1"/>
    </xf>
    <xf numFmtId="9" fontId="19" fillId="0" borderId="2" xfId="0" applyNumberFormat="1" applyFont="1" applyBorder="1" applyAlignment="1" applyProtection="1">
      <alignment horizontal="center" vertical="center" wrapText="1"/>
      <protection locked="0"/>
    </xf>
    <xf numFmtId="0" fontId="19" fillId="0" borderId="2" xfId="0" applyFont="1" applyBorder="1" applyAlignment="1" applyProtection="1">
      <alignment horizontal="center" vertical="center"/>
      <protection hidden="1"/>
    </xf>
    <xf numFmtId="0" fontId="32" fillId="0" borderId="4"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5" xfId="0" applyFont="1" applyBorder="1" applyAlignment="1">
      <alignment horizontal="center" vertical="center" wrapText="1"/>
    </xf>
    <xf numFmtId="14" fontId="19" fillId="0" borderId="2" xfId="1" applyNumberFormat="1" applyFont="1" applyFill="1" applyBorder="1" applyAlignment="1" applyProtection="1">
      <alignment horizontal="center" vertical="center" wrapText="1"/>
      <protection hidden="1"/>
    </xf>
    <xf numFmtId="0" fontId="16" fillId="10" borderId="20" xfId="0" applyFont="1" applyFill="1" applyBorder="1" applyAlignment="1">
      <alignment horizontal="center" vertical="center" wrapText="1" readingOrder="1"/>
    </xf>
    <xf numFmtId="0" fontId="16" fillId="10" borderId="21" xfId="0" applyFont="1" applyFill="1" applyBorder="1" applyAlignment="1">
      <alignment horizontal="center" vertical="center" wrapText="1" readingOrder="1"/>
    </xf>
    <xf numFmtId="0" fontId="16" fillId="10" borderId="31" xfId="0" applyFont="1" applyFill="1" applyBorder="1" applyAlignment="1">
      <alignment horizontal="center" vertical="center" wrapText="1" readingOrder="1"/>
    </xf>
    <xf numFmtId="0" fontId="11" fillId="2" borderId="0" xfId="0" applyFont="1" applyFill="1" applyAlignment="1">
      <alignment horizontal="justify" vertical="center" wrapText="1"/>
    </xf>
    <xf numFmtId="0" fontId="13" fillId="10" borderId="28" xfId="0" applyFont="1" applyFill="1" applyBorder="1" applyAlignment="1">
      <alignment horizontal="center" vertical="center" wrapText="1" readingOrder="1"/>
    </xf>
    <xf numFmtId="0" fontId="13" fillId="10" borderId="29" xfId="0" applyFont="1" applyFill="1" applyBorder="1" applyAlignment="1">
      <alignment horizontal="center" vertical="center" wrapText="1" readingOrder="1"/>
    </xf>
    <xf numFmtId="0" fontId="13" fillId="2" borderId="26" xfId="0" applyFont="1" applyFill="1" applyBorder="1" applyAlignment="1">
      <alignment horizontal="center" vertical="center" wrapText="1" readingOrder="1"/>
    </xf>
    <xf numFmtId="0" fontId="13" fillId="2" borderId="22" xfId="0" applyFont="1" applyFill="1" applyBorder="1" applyAlignment="1">
      <alignment horizontal="center" vertical="center" wrapText="1" readingOrder="1"/>
    </xf>
    <xf numFmtId="0" fontId="13" fillId="2" borderId="19" xfId="0" applyFont="1" applyFill="1" applyBorder="1" applyAlignment="1">
      <alignment horizontal="center" vertical="center" wrapText="1" readingOrder="1"/>
    </xf>
    <xf numFmtId="0" fontId="13" fillId="2" borderId="18" xfId="0" applyFont="1" applyFill="1" applyBorder="1" applyAlignment="1">
      <alignment horizontal="center" vertical="center" wrapText="1" readingOrder="1"/>
    </xf>
    <xf numFmtId="0" fontId="13" fillId="14" borderId="22" xfId="0" applyFont="1" applyFill="1" applyBorder="1" applyAlignment="1">
      <alignment horizontal="center" vertical="center" wrapText="1" readingOrder="1"/>
    </xf>
    <xf numFmtId="0" fontId="13" fillId="14" borderId="24" xfId="0" applyFont="1" applyFill="1" applyBorder="1" applyAlignment="1">
      <alignment horizontal="center" vertical="center" wrapText="1" readingOrder="1"/>
    </xf>
    <xf numFmtId="0" fontId="13" fillId="14" borderId="18" xfId="0" applyFont="1" applyFill="1" applyBorder="1" applyAlignment="1">
      <alignment horizontal="center" vertical="center" wrapText="1" readingOrder="1"/>
    </xf>
    <xf numFmtId="0" fontId="13" fillId="14" borderId="25" xfId="0" applyFont="1" applyFill="1" applyBorder="1" applyAlignment="1">
      <alignment horizontal="center" vertical="center" wrapText="1" readingOrder="1"/>
    </xf>
    <xf numFmtId="0" fontId="10" fillId="0" borderId="0" xfId="0" applyFont="1" applyAlignment="1">
      <alignment horizontal="center" vertical="center"/>
    </xf>
    <xf numFmtId="0" fontId="38" fillId="0" borderId="0" xfId="0" applyFont="1" applyAlignment="1">
      <alignment horizontal="center" vertical="center"/>
    </xf>
    <xf numFmtId="0" fontId="55" fillId="2" borderId="0" xfId="0" applyFont="1" applyFill="1" applyAlignment="1">
      <alignment horizontal="center" vertical="center"/>
    </xf>
    <xf numFmtId="0" fontId="56" fillId="2" borderId="0" xfId="0" applyFont="1" applyFill="1" applyAlignment="1">
      <alignment horizontal="center" vertical="center"/>
    </xf>
    <xf numFmtId="0" fontId="56" fillId="2" borderId="0" xfId="0" applyFont="1" applyFill="1" applyAlignment="1">
      <alignment horizontal="center" vertical="center" wrapText="1"/>
    </xf>
    <xf numFmtId="0" fontId="51" fillId="0" borderId="18" xfId="0" applyFont="1" applyBorder="1" applyAlignment="1">
      <alignment horizontal="left" vertical="center" wrapText="1"/>
    </xf>
  </cellXfs>
  <cellStyles count="6">
    <cellStyle name="Millares [0]" xfId="5" builtinId="6"/>
    <cellStyle name="Normal" xfId="0" builtinId="0"/>
    <cellStyle name="Normal - Style1 2" xfId="2"/>
    <cellStyle name="Normal 2" xfId="4"/>
    <cellStyle name="Normal 2 2" xfId="3"/>
    <cellStyle name="Porcentaje" xfId="1" builtinId="5"/>
  </cellStyles>
  <dxfs count="8622">
    <dxf>
      <font>
        <b val="0"/>
        <i val="0"/>
        <strike val="0"/>
        <condense val="0"/>
        <extend val="0"/>
        <outline val="0"/>
        <shadow val="0"/>
        <u val="none"/>
        <vertAlign val="baseline"/>
        <sz val="20"/>
        <color rgb="FFFF0000"/>
        <name val="Calibri"/>
        <scheme val="minor"/>
      </font>
      <fill>
        <patternFill patternType="none">
          <fgColor indexed="64"/>
          <bgColor indexed="65"/>
        </patternFill>
      </fill>
    </dxf>
    <dxf>
      <font>
        <b val="0"/>
        <i val="0"/>
        <strike val="0"/>
        <condense val="0"/>
        <extend val="0"/>
        <outline val="0"/>
        <shadow val="0"/>
        <u val="none"/>
        <vertAlign val="baseline"/>
        <sz val="20"/>
        <color rgb="FFFF0000"/>
        <name val="Calibri"/>
        <scheme val="minor"/>
      </font>
      <fill>
        <patternFill patternType="none">
          <fgColor indexed="64"/>
          <bgColor indexed="65"/>
        </patternFill>
      </fill>
    </dxf>
    <dxf>
      <font>
        <b val="0"/>
        <i val="0"/>
        <strike val="0"/>
        <condense val="0"/>
        <extend val="0"/>
        <outline val="0"/>
        <shadow val="0"/>
        <u val="none"/>
        <vertAlign val="baseline"/>
        <sz val="20"/>
        <color rgb="FFFF0000"/>
        <name val="Calibri"/>
        <scheme val="minor"/>
      </font>
      <fill>
        <patternFill patternType="none">
          <fgColor indexed="64"/>
          <bgColor indexed="65"/>
        </patternFill>
      </fill>
    </dxf>
    <dxf>
      <font>
        <b val="0"/>
        <i val="0"/>
        <strike val="0"/>
        <condense val="0"/>
        <extend val="0"/>
        <outline val="0"/>
        <shadow val="0"/>
        <u val="none"/>
        <vertAlign val="baseline"/>
        <sz val="20"/>
        <color rgb="FFFF0000"/>
        <name val="Arial Narrow"/>
        <scheme val="none"/>
      </font>
      <fill>
        <patternFill patternType="none">
          <fgColor indexed="64"/>
          <bgColor indexed="65"/>
        </patternFill>
      </fill>
      <alignment horizontal="general" vertical="center" textRotation="0" wrapText="0" indent="0" justifyLastLine="0" shrinkToFit="0" readingOrder="0"/>
    </dxf>
    <dxf>
      <font>
        <sz val="20"/>
      </font>
    </dxf>
    <dxf>
      <font>
        <sz val="20"/>
      </font>
    </dxf>
    <dxf>
      <font>
        <sz val="20"/>
      </font>
    </dxf>
    <dxf>
      <font>
        <sz val="20"/>
      </font>
    </dxf>
    <dxf>
      <font>
        <sz val="20"/>
      </font>
    </dxf>
    <dxf>
      <font>
        <sz val="20"/>
      </font>
    </dxf>
    <dxf>
      <font>
        <sz val="10"/>
      </font>
    </dxf>
    <dxf>
      <font>
        <sz val="10"/>
      </font>
    </dxf>
    <dxf>
      <font>
        <sz val="10"/>
      </font>
    </dxf>
    <dxf>
      <font>
        <sz val="10"/>
      </font>
    </dxf>
    <dxf>
      <font>
        <sz val="10"/>
      </font>
    </dxf>
    <dxf>
      <font>
        <sz val="10"/>
      </font>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9900"/>
      <color rgb="FFFFFF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381000</xdr:colOff>
      <xdr:row>0</xdr:row>
      <xdr:rowOff>0</xdr:rowOff>
    </xdr:from>
    <xdr:ext cx="937576" cy="1095375"/>
    <xdr:pic>
      <xdr:nvPicPr>
        <xdr:cNvPr id="2" name="2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1905000" y="0"/>
          <a:ext cx="937576"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457200</xdr:colOff>
      <xdr:row>0</xdr:row>
      <xdr:rowOff>123825</xdr:rowOff>
    </xdr:from>
    <xdr:to>
      <xdr:col>1</xdr:col>
      <xdr:colOff>400050</xdr:colOff>
      <xdr:row>4</xdr:row>
      <xdr:rowOff>28575</xdr:rowOff>
    </xdr:to>
    <xdr:pic>
      <xdr:nvPicPr>
        <xdr:cNvPr id="2" name="2 Imagen" descr="C:\Users\afrojas\AppData\Local\Microsoft\Windows\Temporary Internet Files\Content.IE5\QBJB3MOR\Escudo_CVP.jpg">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srcRect/>
        <a:stretch>
          <a:fillRect/>
        </a:stretch>
      </xdr:blipFill>
      <xdr:spPr bwMode="auto">
        <a:xfrm>
          <a:off x="457200" y="123825"/>
          <a:ext cx="762000" cy="7810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0" y="28575"/>
          <a:ext cx="11915775" cy="83534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OCDI%20202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TIC%20202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Gesti&#243;n_DOC-TH-ADM%20202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AAC/PAAC%202023/REPORTES%20SEGUIMIENTO%20PAAC%202023/2%20CUATRIMESTRE%202023/208-PLA-Ft-78%20Mapa%20de%20Riesgos%20de%20Gesti&#243;n_V3%202023.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imarinom/Downloads/1202312000115103_000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imarinom/Downloads/208-PLA-Ft-78%20Mapa%20de%20Riesgos%20de%20Gesti&#243;n_V4%202024.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216.160.201\calidad\INGRID%20DALILA%20MARI&#209;O\DALILA\CAJA%20VIVIENDA%20POPULAR%202023\PAAC\RIESGOS\SOLICITUDES%20MODIFICACION\2023\MAPA%20GESTION%20SOLICITUD%20AJUSTE%20DUT_JUNIO%202023.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Seguimiento%20Mapa%20de%20Riesgos%20de%20Gesti&#243;n%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04.%20208-PLA-Ft-78%20Mapa%20de%20Riesgos%20de%20Gesti&#243;n_DM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gbojacab/Desktop/Emergencia/12.%20Diciembre%20Vr.%202/PAAC/11/1202311300117193_00004%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04.%20208-PLA-Ft-78%20Mapa%20de%20Riesgos%20de%20Gesti&#243;n_FINANCIERA%20202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COMUNICA%20-%2020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DMB%20-%20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EVALUAC%20INDEP%20-%20202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SC%20Y%20ABS%20-%20202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OAP%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sheetData sheetId="1"/>
      <sheetData sheetId="2"/>
      <sheetData sheetId="3"/>
      <sheetData sheetId="4"/>
      <sheetData sheetId="5"/>
      <sheetData sheetId="6"/>
      <sheetData sheetId="7">
        <row r="30">
          <cell r="A30" t="str">
            <v xml:space="preserve">SELECCIONE EL NOMBRE PROCESO </v>
          </cell>
          <cell r="B30" t="str">
            <v>OBJETIVO PROCESO</v>
          </cell>
          <cell r="C30" t="str">
            <v>RESPONSABLE</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row>
        <row r="32">
          <cell r="A32" t="str">
            <v>2. Gestión de Comunicaciones</v>
          </cell>
          <cell r="B32"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2" t="str">
            <v xml:space="preserve">Jefe Oficina Asesora de Comunicaciones </v>
          </cell>
        </row>
        <row r="33">
          <cell r="A33" t="str">
            <v>3. Prevención del Daño Antijurídico y Representación Judicial</v>
          </cell>
          <cell r="B33"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3" t="str">
            <v xml:space="preserve">Director Jurídico </v>
          </cell>
        </row>
        <row r="34">
          <cell r="A34" t="str">
            <v>4. Reasentamientos</v>
          </cell>
          <cell r="B34" t="str">
            <v xml:space="preserve">Reasentar hogares estratos 1 y 2 que se encuentran ubicados en zonas de alto riesgo no mitigable, recomendadas por el IDIGER y/o los ordenados mediante sentencias judiciales o actos administrativos y adquirir los predios y/o mejoras de acuerdo con la normatividad vigente. </v>
          </cell>
          <cell r="C34" t="str">
            <v>Director de Reasentamientos</v>
          </cell>
        </row>
        <row r="35">
          <cell r="A35" t="str">
            <v>5. Mejoramiento de Vivienda</v>
          </cell>
          <cell r="B35"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5" t="str">
            <v>Director de Mejoramiento de Vivienda</v>
          </cell>
        </row>
        <row r="36">
          <cell r="A36" t="str">
            <v xml:space="preserve">6. Mejoramiento de Barrios </v>
          </cell>
          <cell r="B36"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6" t="str">
            <v>Director de Mejoramiento de Barrios</v>
          </cell>
        </row>
        <row r="37">
          <cell r="A37" t="str">
            <v>7. Urbanizaciones y Titulación</v>
          </cell>
          <cell r="B37"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37" t="str">
            <v>Director de Urbanizaciones y Titulación</v>
          </cell>
        </row>
        <row r="38">
          <cell r="A38" t="str">
            <v>8. Servicio al Ciudadano</v>
          </cell>
          <cell r="B38"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38" t="str">
            <v>Director de Gestión Corporativa</v>
          </cell>
        </row>
        <row r="39">
          <cell r="A39" t="str">
            <v>9.Gestión_Administrativa</v>
          </cell>
          <cell r="B39"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39" t="str">
            <v xml:space="preserve">Subdirector Administrativo </v>
          </cell>
        </row>
        <row r="40">
          <cell r="A40" t="str">
            <v>10. Gestión Financiera</v>
          </cell>
          <cell r="B40"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0" t="str">
            <v>Subdirector Financiero</v>
          </cell>
        </row>
        <row r="41">
          <cell r="A41" t="str">
            <v>11. Gestión Documental</v>
          </cell>
          <cell r="B41" t="str">
            <v>Garantizar la disponibilidad de la información contenida en los documentos de archivo de las dependencias de la Caja de la Vivienda Popular</v>
          </cell>
          <cell r="C41" t="str">
            <v xml:space="preserve">Subdirector Administrativo </v>
          </cell>
        </row>
        <row r="42">
          <cell r="A42" t="str">
            <v>12. Gestión del Talento Humano</v>
          </cell>
          <cell r="B42" t="str">
            <v xml:space="preserve">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
</v>
          </cell>
          <cell r="C42" t="str">
            <v xml:space="preserve">Subdirector Administrativo </v>
          </cell>
        </row>
        <row r="43">
          <cell r="A43" t="str">
            <v>13. Adquisición de Bienes y Servicios</v>
          </cell>
          <cell r="B43" t="str">
            <v>Coordinar la adquisición de los bienes y servicios necesarios en la Caja de la Vivienda Popular, según la normatividad contractual legal vigente</v>
          </cell>
          <cell r="C43" t="str">
            <v>Director de Gestión Corporativa</v>
          </cell>
        </row>
        <row r="44">
          <cell r="A44" t="str">
            <v>14. Gestión Tecnología de la Información y Comunicaciones</v>
          </cell>
          <cell r="B44" t="str">
            <v xml:space="preserve">Generar e implementar soluciones tecnológicas que permitan proveer de forma oportuna, eficiente y transparente, las herramientas de tecnología de la información necesarias para el cumplimiento de los fines de la Caja 
de la Vivienda Popular , así como formular lineamientos de estándares y buenas practicas para el manejo de las herramientas tecnológicas y los sistemas de información de la Entidad. </v>
          </cell>
          <cell r="C44" t="str">
            <v>Jefe Oficina de Tecnologías de la Información y las Comunicaciones</v>
          </cell>
        </row>
        <row r="45">
          <cell r="A45" t="str">
            <v xml:space="preserve">15. Gestión de Control Disciplinario Interno </v>
          </cell>
          <cell r="B45" t="str">
            <v xml:space="preserve">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
</v>
          </cell>
          <cell r="C45" t="str">
            <v xml:space="preserve">Jefe de Oficina de Control Disciplinario Interno </v>
          </cell>
        </row>
        <row r="46">
          <cell r="A46" t="str">
            <v>16. Evaluación de la Gestión</v>
          </cell>
          <cell r="B46"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46" t="str">
            <v xml:space="preserve">Asesor de Control Interno </v>
          </cell>
        </row>
      </sheetData>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42">
          <cell r="L142">
            <v>0.2</v>
          </cell>
          <cell r="O142" t="e">
            <v>#N/A</v>
          </cell>
          <cell r="U142" t="str">
            <v>Tipo Control</v>
          </cell>
          <cell r="AE142">
            <v>0</v>
          </cell>
          <cell r="AF142" t="e">
            <v>#N/A</v>
          </cell>
        </row>
        <row r="143">
          <cell r="L143">
            <v>0</v>
          </cell>
          <cell r="O143">
            <v>0</v>
          </cell>
          <cell r="U143" t="str">
            <v>Tipo Control</v>
          </cell>
        </row>
        <row r="144">
          <cell r="L144">
            <v>0</v>
          </cell>
          <cell r="O144">
            <v>0</v>
          </cell>
          <cell r="U144" t="str">
            <v>Tipo Control</v>
          </cell>
        </row>
        <row r="145">
          <cell r="L145">
            <v>0</v>
          </cell>
          <cell r="O145">
            <v>0</v>
          </cell>
          <cell r="U145" t="str">
            <v>Tipo Control</v>
          </cell>
        </row>
        <row r="146">
          <cell r="L146">
            <v>0</v>
          </cell>
          <cell r="O146">
            <v>0</v>
          </cell>
          <cell r="U146" t="str">
            <v>Tipo Control</v>
          </cell>
        </row>
        <row r="147">
          <cell r="L147">
            <v>0</v>
          </cell>
          <cell r="O147">
            <v>0</v>
          </cell>
          <cell r="U147" t="str">
            <v>Tipo Control</v>
          </cell>
        </row>
        <row r="148">
          <cell r="L148">
            <v>0.2</v>
          </cell>
          <cell r="O148" t="e">
            <v>#N/A</v>
          </cell>
          <cell r="U148" t="str">
            <v>Tipo Control</v>
          </cell>
          <cell r="AE148">
            <v>0</v>
          </cell>
          <cell r="AF148" t="e">
            <v>#N/A</v>
          </cell>
        </row>
        <row r="149">
          <cell r="L149">
            <v>0</v>
          </cell>
          <cell r="O149">
            <v>0</v>
          </cell>
          <cell r="U149" t="str">
            <v>Tipo Control</v>
          </cell>
        </row>
        <row r="150">
          <cell r="L150">
            <v>0</v>
          </cell>
          <cell r="O150">
            <v>0</v>
          </cell>
          <cell r="U150" t="str">
            <v>Tipo Control</v>
          </cell>
        </row>
        <row r="151">
          <cell r="L151">
            <v>0</v>
          </cell>
          <cell r="O151">
            <v>0</v>
          </cell>
          <cell r="U151" t="str">
            <v>Tipo Control</v>
          </cell>
        </row>
        <row r="152">
          <cell r="L152">
            <v>0</v>
          </cell>
          <cell r="O152">
            <v>0</v>
          </cell>
          <cell r="U152" t="str">
            <v>Tipo Control</v>
          </cell>
        </row>
        <row r="153">
          <cell r="L153">
            <v>0</v>
          </cell>
          <cell r="O153">
            <v>0</v>
          </cell>
          <cell r="U153" t="str">
            <v>Tipo Control</v>
          </cell>
        </row>
        <row r="154">
          <cell r="L154">
            <v>0.2</v>
          </cell>
          <cell r="O154" t="e">
            <v>#N/A</v>
          </cell>
          <cell r="U154" t="str">
            <v>Tipo Control</v>
          </cell>
          <cell r="AE154">
            <v>0</v>
          </cell>
          <cell r="AF154" t="e">
            <v>#N/A</v>
          </cell>
        </row>
        <row r="155">
          <cell r="L155">
            <v>0</v>
          </cell>
          <cell r="O155">
            <v>0</v>
          </cell>
          <cell r="U155" t="str">
            <v>Tipo Control</v>
          </cell>
        </row>
        <row r="156">
          <cell r="L156">
            <v>0</v>
          </cell>
          <cell r="O156">
            <v>0</v>
          </cell>
          <cell r="U156" t="str">
            <v>Tipo Control</v>
          </cell>
        </row>
        <row r="157">
          <cell r="L157">
            <v>0</v>
          </cell>
          <cell r="O157">
            <v>0</v>
          </cell>
          <cell r="U157" t="str">
            <v>Tipo Control</v>
          </cell>
        </row>
        <row r="158">
          <cell r="L158">
            <v>0</v>
          </cell>
          <cell r="O158">
            <v>0</v>
          </cell>
          <cell r="U158" t="str">
            <v>Tipo Control</v>
          </cell>
        </row>
        <row r="159">
          <cell r="L159">
            <v>0</v>
          </cell>
          <cell r="O159">
            <v>0</v>
          </cell>
          <cell r="U159"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60">
          <cell r="L160">
            <v>0.2</v>
          </cell>
          <cell r="O160" t="e">
            <v>#N/A</v>
          </cell>
          <cell r="U160" t="str">
            <v>Tipo Control</v>
          </cell>
          <cell r="AE160">
            <v>0</v>
          </cell>
          <cell r="AF160" t="e">
            <v>#N/A</v>
          </cell>
        </row>
        <row r="161">
          <cell r="L161">
            <v>0</v>
          </cell>
          <cell r="O161">
            <v>0</v>
          </cell>
          <cell r="U161" t="str">
            <v>Tipo Control</v>
          </cell>
        </row>
        <row r="162">
          <cell r="L162">
            <v>0</v>
          </cell>
          <cell r="O162">
            <v>0</v>
          </cell>
          <cell r="U162" t="str">
            <v>Tipo Control</v>
          </cell>
        </row>
        <row r="163">
          <cell r="L163">
            <v>0</v>
          </cell>
          <cell r="O163">
            <v>0</v>
          </cell>
          <cell r="U163" t="str">
            <v>Tipo Control</v>
          </cell>
        </row>
        <row r="164">
          <cell r="L164">
            <v>0</v>
          </cell>
          <cell r="O164">
            <v>0</v>
          </cell>
          <cell r="U164" t="str">
            <v>Tipo Control</v>
          </cell>
        </row>
        <row r="165">
          <cell r="L165">
            <v>0</v>
          </cell>
          <cell r="O165">
            <v>0</v>
          </cell>
          <cell r="U165" t="str">
            <v>Tipo Control</v>
          </cell>
        </row>
        <row r="166">
          <cell r="L166">
            <v>0.2</v>
          </cell>
          <cell r="O166" t="e">
            <v>#N/A</v>
          </cell>
          <cell r="U166" t="str">
            <v>Tipo Control</v>
          </cell>
          <cell r="AE166">
            <v>0</v>
          </cell>
          <cell r="AF166" t="e">
            <v>#N/A</v>
          </cell>
        </row>
        <row r="167">
          <cell r="L167">
            <v>0</v>
          </cell>
          <cell r="O167">
            <v>0</v>
          </cell>
          <cell r="U167" t="str">
            <v>Tipo Control</v>
          </cell>
        </row>
        <row r="168">
          <cell r="L168">
            <v>0</v>
          </cell>
          <cell r="O168">
            <v>0</v>
          </cell>
          <cell r="U168" t="str">
            <v>Tipo Control</v>
          </cell>
        </row>
        <row r="169">
          <cell r="L169">
            <v>0</v>
          </cell>
          <cell r="O169">
            <v>0</v>
          </cell>
          <cell r="U169" t="str">
            <v>Tipo Control</v>
          </cell>
        </row>
        <row r="170">
          <cell r="L170">
            <v>0</v>
          </cell>
          <cell r="O170">
            <v>0</v>
          </cell>
          <cell r="U170" t="str">
            <v>Tipo Control</v>
          </cell>
        </row>
        <row r="171">
          <cell r="L171">
            <v>0</v>
          </cell>
          <cell r="O171">
            <v>0</v>
          </cell>
          <cell r="U171" t="str">
            <v>Tipo Control</v>
          </cell>
        </row>
        <row r="172">
          <cell r="L172">
            <v>0.2</v>
          </cell>
          <cell r="O172" t="e">
            <v>#N/A</v>
          </cell>
          <cell r="U172" t="str">
            <v>Tipo Control</v>
          </cell>
          <cell r="AE172">
            <v>0</v>
          </cell>
          <cell r="AF172" t="e">
            <v>#N/A</v>
          </cell>
        </row>
        <row r="173">
          <cell r="L173">
            <v>0</v>
          </cell>
          <cell r="O173">
            <v>0</v>
          </cell>
          <cell r="U173" t="str">
            <v>Tipo Control</v>
          </cell>
        </row>
        <row r="174">
          <cell r="L174">
            <v>0</v>
          </cell>
          <cell r="O174">
            <v>0</v>
          </cell>
          <cell r="U174" t="str">
            <v>Tipo Control</v>
          </cell>
        </row>
        <row r="175">
          <cell r="L175">
            <v>0</v>
          </cell>
          <cell r="O175">
            <v>0</v>
          </cell>
          <cell r="U175" t="str">
            <v>Tipo Control</v>
          </cell>
        </row>
        <row r="176">
          <cell r="L176">
            <v>0</v>
          </cell>
          <cell r="O176">
            <v>0</v>
          </cell>
          <cell r="U176" t="str">
            <v>Tipo Control</v>
          </cell>
        </row>
        <row r="177">
          <cell r="L177">
            <v>0</v>
          </cell>
          <cell r="O177">
            <v>0</v>
          </cell>
          <cell r="U177" t="str">
            <v>Tipo Control</v>
          </cell>
        </row>
        <row r="178">
          <cell r="L178">
            <v>0.2</v>
          </cell>
          <cell r="O178" t="e">
            <v>#N/A</v>
          </cell>
          <cell r="U178" t="str">
            <v>Tipo Control</v>
          </cell>
          <cell r="AE178">
            <v>0</v>
          </cell>
          <cell r="AF178" t="e">
            <v>#N/A</v>
          </cell>
        </row>
        <row r="179">
          <cell r="L179">
            <v>0</v>
          </cell>
          <cell r="O179">
            <v>0</v>
          </cell>
          <cell r="U179" t="str">
            <v>Tipo Control</v>
          </cell>
        </row>
        <row r="180">
          <cell r="L180">
            <v>0</v>
          </cell>
          <cell r="O180">
            <v>0</v>
          </cell>
          <cell r="U180" t="str">
            <v>Tipo Control</v>
          </cell>
        </row>
        <row r="181">
          <cell r="L181">
            <v>0</v>
          </cell>
          <cell r="O181">
            <v>0</v>
          </cell>
          <cell r="U181" t="str">
            <v>Tipo Control</v>
          </cell>
        </row>
        <row r="182">
          <cell r="L182">
            <v>0</v>
          </cell>
          <cell r="O182">
            <v>0</v>
          </cell>
          <cell r="U182" t="str">
            <v>Tipo Control</v>
          </cell>
        </row>
        <row r="183">
          <cell r="L183">
            <v>0</v>
          </cell>
          <cell r="O183">
            <v>0</v>
          </cell>
          <cell r="U183" t="str">
            <v>Tipo Control</v>
          </cell>
        </row>
        <row r="184">
          <cell r="L184">
            <v>0.2</v>
          </cell>
          <cell r="O184" t="e">
            <v>#N/A</v>
          </cell>
          <cell r="U184" t="str">
            <v>Tipo Control</v>
          </cell>
          <cell r="AE184">
            <v>0</v>
          </cell>
          <cell r="AF184" t="e">
            <v>#N/A</v>
          </cell>
        </row>
        <row r="185">
          <cell r="L185">
            <v>0</v>
          </cell>
          <cell r="O185">
            <v>0</v>
          </cell>
          <cell r="U185" t="str">
            <v>Tipo Control</v>
          </cell>
        </row>
        <row r="186">
          <cell r="L186">
            <v>0</v>
          </cell>
          <cell r="O186">
            <v>0</v>
          </cell>
          <cell r="U186" t="str">
            <v>Tipo Control</v>
          </cell>
        </row>
        <row r="187">
          <cell r="L187">
            <v>0</v>
          </cell>
          <cell r="O187">
            <v>0</v>
          </cell>
          <cell r="U187" t="str">
            <v>Tipo Control</v>
          </cell>
        </row>
        <row r="188">
          <cell r="L188">
            <v>0</v>
          </cell>
          <cell r="O188">
            <v>0</v>
          </cell>
          <cell r="U188" t="str">
            <v>Tipo Control</v>
          </cell>
        </row>
        <row r="189">
          <cell r="L189">
            <v>0</v>
          </cell>
          <cell r="O189">
            <v>0</v>
          </cell>
          <cell r="U189" t="str">
            <v>Tipo Control</v>
          </cell>
        </row>
        <row r="190">
          <cell r="L190">
            <v>0.2</v>
          </cell>
          <cell r="O190" t="e">
            <v>#N/A</v>
          </cell>
          <cell r="U190" t="str">
            <v>Tipo Control</v>
          </cell>
          <cell r="AE190">
            <v>0</v>
          </cell>
          <cell r="AF190" t="e">
            <v>#N/A</v>
          </cell>
        </row>
        <row r="191">
          <cell r="L191">
            <v>0</v>
          </cell>
          <cell r="O191">
            <v>0</v>
          </cell>
          <cell r="U191" t="str">
            <v>Tipo Control</v>
          </cell>
        </row>
        <row r="192">
          <cell r="L192">
            <v>0</v>
          </cell>
          <cell r="O192">
            <v>0</v>
          </cell>
          <cell r="U192" t="str">
            <v>Tipo Control</v>
          </cell>
        </row>
        <row r="193">
          <cell r="L193">
            <v>0</v>
          </cell>
          <cell r="O193">
            <v>0</v>
          </cell>
          <cell r="U193" t="str">
            <v>Tipo Control</v>
          </cell>
        </row>
        <row r="194">
          <cell r="L194">
            <v>0</v>
          </cell>
          <cell r="O194">
            <v>0</v>
          </cell>
          <cell r="U194" t="str">
            <v>Tipo Control</v>
          </cell>
        </row>
        <row r="195">
          <cell r="L195">
            <v>0</v>
          </cell>
          <cell r="O195">
            <v>0</v>
          </cell>
          <cell r="U195" t="str">
            <v>Tipo Control</v>
          </cell>
        </row>
        <row r="196">
          <cell r="L196">
            <v>0.2</v>
          </cell>
          <cell r="O196" t="e">
            <v>#N/A</v>
          </cell>
          <cell r="U196" t="str">
            <v>Tipo Control</v>
          </cell>
          <cell r="AE196">
            <v>0</v>
          </cell>
          <cell r="AF196" t="e">
            <v>#N/A</v>
          </cell>
        </row>
        <row r="197">
          <cell r="L197">
            <v>0</v>
          </cell>
          <cell r="O197">
            <v>0</v>
          </cell>
          <cell r="U197" t="str">
            <v>Tipo Control</v>
          </cell>
        </row>
        <row r="198">
          <cell r="L198">
            <v>0</v>
          </cell>
          <cell r="O198">
            <v>0</v>
          </cell>
          <cell r="U198" t="str">
            <v>Tipo Control</v>
          </cell>
        </row>
        <row r="199">
          <cell r="L199">
            <v>0</v>
          </cell>
          <cell r="O199">
            <v>0</v>
          </cell>
          <cell r="U199" t="str">
            <v>Tipo Control</v>
          </cell>
        </row>
        <row r="200">
          <cell r="L200">
            <v>0</v>
          </cell>
          <cell r="O200">
            <v>0</v>
          </cell>
          <cell r="U200" t="str">
            <v>Tipo Control</v>
          </cell>
        </row>
        <row r="201">
          <cell r="L201">
            <v>0</v>
          </cell>
          <cell r="O201">
            <v>0</v>
          </cell>
          <cell r="U201" t="str">
            <v>Tipo Control</v>
          </cell>
        </row>
        <row r="202">
          <cell r="L202">
            <v>0.2</v>
          </cell>
          <cell r="O202" t="e">
            <v>#N/A</v>
          </cell>
          <cell r="U202" t="str">
            <v>Tipo Control</v>
          </cell>
          <cell r="AE202">
            <v>0</v>
          </cell>
          <cell r="AF202" t="e">
            <v>#N/A</v>
          </cell>
        </row>
        <row r="203">
          <cell r="L203">
            <v>0</v>
          </cell>
          <cell r="O203">
            <v>0</v>
          </cell>
          <cell r="U203" t="str">
            <v>Tipo Control</v>
          </cell>
        </row>
        <row r="204">
          <cell r="L204">
            <v>0</v>
          </cell>
          <cell r="O204">
            <v>0</v>
          </cell>
          <cell r="U204" t="str">
            <v>Tipo Control</v>
          </cell>
        </row>
        <row r="205">
          <cell r="L205">
            <v>0</v>
          </cell>
          <cell r="O205">
            <v>0</v>
          </cell>
          <cell r="U205" t="str">
            <v>Tipo Control</v>
          </cell>
        </row>
        <row r="206">
          <cell r="L206">
            <v>0</v>
          </cell>
          <cell r="O206">
            <v>0</v>
          </cell>
          <cell r="U206" t="str">
            <v>Tipo Control</v>
          </cell>
        </row>
        <row r="207">
          <cell r="L207">
            <v>0</v>
          </cell>
          <cell r="O207">
            <v>0</v>
          </cell>
          <cell r="U207" t="str">
            <v>Tipo Control</v>
          </cell>
        </row>
        <row r="208">
          <cell r="L208">
            <v>0.2</v>
          </cell>
          <cell r="O208" t="e">
            <v>#N/A</v>
          </cell>
          <cell r="U208" t="str">
            <v>Tipo Control</v>
          </cell>
          <cell r="AE208">
            <v>0</v>
          </cell>
          <cell r="AF208" t="e">
            <v>#N/A</v>
          </cell>
        </row>
        <row r="209">
          <cell r="L209">
            <v>0</v>
          </cell>
          <cell r="O209">
            <v>0</v>
          </cell>
          <cell r="U209" t="str">
            <v>Tipo Control</v>
          </cell>
        </row>
        <row r="210">
          <cell r="L210">
            <v>0</v>
          </cell>
          <cell r="O210">
            <v>0</v>
          </cell>
          <cell r="U210" t="str">
            <v>Tipo Control</v>
          </cell>
        </row>
        <row r="211">
          <cell r="L211">
            <v>0</v>
          </cell>
          <cell r="O211">
            <v>0</v>
          </cell>
          <cell r="U211" t="str">
            <v>Tipo Control</v>
          </cell>
        </row>
        <row r="212">
          <cell r="L212">
            <v>0</v>
          </cell>
          <cell r="O212">
            <v>0</v>
          </cell>
          <cell r="U212" t="str">
            <v>Tipo Control</v>
          </cell>
        </row>
        <row r="213">
          <cell r="L213">
            <v>0</v>
          </cell>
          <cell r="O213">
            <v>0</v>
          </cell>
          <cell r="U213" t="str">
            <v>Tipo Control</v>
          </cell>
        </row>
        <row r="214">
          <cell r="L214">
            <v>0.2</v>
          </cell>
          <cell r="O214" t="e">
            <v>#N/A</v>
          </cell>
          <cell r="U214" t="str">
            <v>Tipo Control</v>
          </cell>
          <cell r="AE214">
            <v>0</v>
          </cell>
          <cell r="AF214" t="e">
            <v>#N/A</v>
          </cell>
        </row>
        <row r="215">
          <cell r="L215">
            <v>0</v>
          </cell>
          <cell r="O215">
            <v>0</v>
          </cell>
          <cell r="U215" t="str">
            <v>Tipo Control</v>
          </cell>
        </row>
        <row r="216">
          <cell r="L216">
            <v>0</v>
          </cell>
          <cell r="O216">
            <v>0</v>
          </cell>
          <cell r="U216" t="str">
            <v>Tipo Control</v>
          </cell>
        </row>
        <row r="217">
          <cell r="L217">
            <v>0</v>
          </cell>
          <cell r="O217">
            <v>0</v>
          </cell>
          <cell r="U217" t="str">
            <v>Tipo Control</v>
          </cell>
        </row>
        <row r="218">
          <cell r="L218">
            <v>0</v>
          </cell>
          <cell r="O218">
            <v>0</v>
          </cell>
          <cell r="U218" t="str">
            <v>Tipo Control</v>
          </cell>
        </row>
        <row r="219">
          <cell r="L219">
            <v>0</v>
          </cell>
          <cell r="O219">
            <v>0</v>
          </cell>
          <cell r="U219"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row r="11">
          <cell r="J11">
            <v>90</v>
          </cell>
        </row>
        <row r="220">
          <cell r="U220" t="str">
            <v>Tipo Control</v>
          </cell>
        </row>
        <row r="221">
          <cell r="L221">
            <v>0.6</v>
          </cell>
          <cell r="O221">
            <v>0.4</v>
          </cell>
          <cell r="U221" t="str">
            <v>Detectivo</v>
          </cell>
        </row>
        <row r="222">
          <cell r="U222" t="str">
            <v>Tipo Control</v>
          </cell>
        </row>
        <row r="223">
          <cell r="U223" t="str">
            <v>Tipo Control</v>
          </cell>
        </row>
        <row r="224">
          <cell r="U224" t="str">
            <v>Tipo Control</v>
          </cell>
        </row>
        <row r="225">
          <cell r="U225" t="str">
            <v>Tipo Control</v>
          </cell>
        </row>
        <row r="226">
          <cell r="U226" t="str">
            <v>Tipo Control</v>
          </cell>
        </row>
        <row r="227">
          <cell r="L227">
            <v>0.6</v>
          </cell>
          <cell r="O227">
            <v>0.6</v>
          </cell>
          <cell r="U227" t="str">
            <v>Detectivo</v>
          </cell>
        </row>
        <row r="228">
          <cell r="U228" t="str">
            <v>Detectivo</v>
          </cell>
        </row>
        <row r="229">
          <cell r="U229" t="str">
            <v>Tipo Control</v>
          </cell>
        </row>
        <row r="230">
          <cell r="U230" t="str">
            <v>Tipo Control</v>
          </cell>
        </row>
        <row r="231">
          <cell r="U231" t="str">
            <v>Tipo Control</v>
          </cell>
        </row>
        <row r="232">
          <cell r="U232" t="str">
            <v>Tipo Control</v>
          </cell>
        </row>
        <row r="233">
          <cell r="L233">
            <v>0.6</v>
          </cell>
          <cell r="O233">
            <v>0.6</v>
          </cell>
          <cell r="U233" t="str">
            <v>Detectivo</v>
          </cell>
        </row>
        <row r="234">
          <cell r="U234" t="str">
            <v>Tipo Control</v>
          </cell>
        </row>
        <row r="235">
          <cell r="U235" t="str">
            <v>Tipo Control</v>
          </cell>
        </row>
        <row r="236">
          <cell r="U236" t="str">
            <v>Tipo Control</v>
          </cell>
        </row>
        <row r="237">
          <cell r="U237" t="str">
            <v>Tipo Control</v>
          </cell>
        </row>
      </sheetData>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refreshError="1"/>
      <sheetData sheetId="5" refreshError="1"/>
      <sheetData sheetId="6" refreshError="1"/>
      <sheetData sheetId="7" refreshError="1">
        <row r="1">
          <cell r="I1" t="str">
            <v>ZONA</v>
          </cell>
          <cell r="J1" t="str">
            <v>%</v>
          </cell>
        </row>
        <row r="2">
          <cell r="I2" t="str">
            <v>Leve</v>
          </cell>
          <cell r="J2">
            <v>0.2</v>
          </cell>
        </row>
        <row r="3">
          <cell r="I3" t="str">
            <v>Menor</v>
          </cell>
          <cell r="J3">
            <v>0.4</v>
          </cell>
        </row>
        <row r="4">
          <cell r="I4" t="str">
            <v>Moderado</v>
          </cell>
          <cell r="J4">
            <v>0.6</v>
          </cell>
        </row>
        <row r="5">
          <cell r="I5" t="str">
            <v>Mayor</v>
          </cell>
          <cell r="J5">
            <v>0.8</v>
          </cell>
        </row>
        <row r="6">
          <cell r="I6" t="str">
            <v>Catastrófico</v>
          </cell>
          <cell r="J6">
            <v>1</v>
          </cell>
        </row>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efreshError="1">
        <row r="50">
          <cell r="C50" t="str">
            <v>Asignado</v>
          </cell>
          <cell r="D50">
            <v>15</v>
          </cell>
        </row>
        <row r="51">
          <cell r="D51">
            <v>0</v>
          </cell>
        </row>
        <row r="52">
          <cell r="C52" t="str">
            <v>Adecuado</v>
          </cell>
          <cell r="D52">
            <v>15</v>
          </cell>
        </row>
        <row r="53">
          <cell r="D53">
            <v>0</v>
          </cell>
        </row>
        <row r="54">
          <cell r="C54" t="str">
            <v>Oportuna</v>
          </cell>
          <cell r="D54">
            <v>15</v>
          </cell>
          <cell r="F54" t="str">
            <v>Preventivo</v>
          </cell>
          <cell r="G54" t="str">
            <v>Prevenir</v>
          </cell>
        </row>
        <row r="55">
          <cell r="D55">
            <v>0</v>
          </cell>
          <cell r="G55" t="str">
            <v>Detectar</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refreshError="1"/>
      <sheetData sheetId="1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2">
          <cell r="M2">
            <v>2</v>
          </cell>
          <cell r="N2">
            <v>0.2</v>
          </cell>
        </row>
        <row r="3">
          <cell r="M3">
            <v>24</v>
          </cell>
          <cell r="N3">
            <v>0.4</v>
          </cell>
        </row>
        <row r="4">
          <cell r="M4">
            <v>500</v>
          </cell>
          <cell r="N4">
            <v>0.6</v>
          </cell>
        </row>
        <row r="5">
          <cell r="M5">
            <v>5000</v>
          </cell>
          <cell r="N5">
            <v>0.8</v>
          </cell>
        </row>
        <row r="6">
          <cell r="N6">
            <v>1</v>
          </cell>
        </row>
        <row r="10">
          <cell r="A10" t="str">
            <v>Tipo Control</v>
          </cell>
        </row>
        <row r="30">
          <cell r="A30" t="str">
            <v xml:space="preserve">SELECCIONE EL NOMBRE PROCESO </v>
          </cell>
          <cell r="B30" t="str">
            <v>OBJETIVO PROCESO</v>
          </cell>
          <cell r="C30" t="str">
            <v>RESPONSABLE</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row>
        <row r="40">
          <cell r="A40" t="str">
            <v>6. Mejoramiento de Barrios  (PI 7703)</v>
          </cell>
          <cell r="B40" t="str">
            <v>Realizar mejoramiento integral de espacio público en ocho (8) territorios priorizados.</v>
          </cell>
          <cell r="C40" t="str">
            <v>Director de Mejoramiento de Barrios</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cell r="F54" t="str">
            <v>Preventivo</v>
          </cell>
          <cell r="G54" t="str">
            <v>Prevenir</v>
          </cell>
        </row>
        <row r="55">
          <cell r="D55">
            <v>0</v>
          </cell>
          <cell r="G55" t="str">
            <v>Detectar</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256">
          <cell r="J256">
            <v>0</v>
          </cell>
        </row>
        <row r="258">
          <cell r="U258" t="str">
            <v>Tipo Control</v>
          </cell>
        </row>
        <row r="259">
          <cell r="U259" t="str">
            <v>Tipo Control</v>
          </cell>
        </row>
        <row r="260">
          <cell r="U260" t="str">
            <v>Tipo Control</v>
          </cell>
        </row>
        <row r="261">
          <cell r="U261" t="str">
            <v>Tipo Control</v>
          </cell>
        </row>
        <row r="262">
          <cell r="J262">
            <v>0</v>
          </cell>
          <cell r="N262">
            <v>0</v>
          </cell>
        </row>
        <row r="263">
          <cell r="N263" t="str">
            <v>Menor</v>
          </cell>
          <cell r="U263" t="str">
            <v>Preventivo</v>
          </cell>
        </row>
        <row r="264">
          <cell r="N264">
            <v>0</v>
          </cell>
          <cell r="U264" t="str">
            <v>Tipo Control</v>
          </cell>
        </row>
        <row r="265">
          <cell r="N265">
            <v>0</v>
          </cell>
          <cell r="U265" t="str">
            <v>Tipo Control</v>
          </cell>
        </row>
        <row r="266">
          <cell r="N266">
            <v>0</v>
          </cell>
          <cell r="U266" t="str">
            <v>Tipo Control</v>
          </cell>
        </row>
        <row r="267">
          <cell r="N267">
            <v>0</v>
          </cell>
          <cell r="U267" t="str">
            <v>Tipo Control</v>
          </cell>
        </row>
        <row r="268">
          <cell r="J268">
            <v>0</v>
          </cell>
          <cell r="N268">
            <v>0</v>
          </cell>
        </row>
        <row r="269">
          <cell r="N269" t="str">
            <v>Menor</v>
          </cell>
        </row>
        <row r="270">
          <cell r="N270">
            <v>0</v>
          </cell>
        </row>
        <row r="271">
          <cell r="N271">
            <v>0</v>
          </cell>
        </row>
        <row r="272">
          <cell r="N272">
            <v>0</v>
          </cell>
        </row>
        <row r="273">
          <cell r="N273">
            <v>0</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2">
          <cell r="M2">
            <v>2</v>
          </cell>
          <cell r="N2">
            <v>0.2</v>
          </cell>
        </row>
        <row r="3">
          <cell r="M3">
            <v>24</v>
          </cell>
          <cell r="N3">
            <v>0.4</v>
          </cell>
        </row>
        <row r="4">
          <cell r="M4">
            <v>500</v>
          </cell>
          <cell r="N4">
            <v>0.6</v>
          </cell>
        </row>
        <row r="5">
          <cell r="M5">
            <v>5000</v>
          </cell>
          <cell r="N5">
            <v>0.8</v>
          </cell>
        </row>
        <row r="6">
          <cell r="N6">
            <v>1</v>
          </cell>
        </row>
        <row r="9">
          <cell r="A9" t="str">
            <v>Impacto</v>
          </cell>
        </row>
        <row r="10">
          <cell r="A10" t="str">
            <v>Tipo Control</v>
          </cell>
        </row>
        <row r="15">
          <cell r="A15" t="str">
            <v>Tipo Control</v>
          </cell>
          <cell r="B15">
            <v>0</v>
          </cell>
        </row>
        <row r="16">
          <cell r="A16" t="str">
            <v>Preventivo</v>
          </cell>
          <cell r="B16" t="str">
            <v>Probabilidad</v>
          </cell>
        </row>
        <row r="17">
          <cell r="A17" t="str">
            <v>Detectivo</v>
          </cell>
          <cell r="B17" t="str">
            <v>Probabilidad</v>
          </cell>
          <cell r="K17" t="str">
            <v>CONCATE</v>
          </cell>
          <cell r="L17" t="str">
            <v>EVALUCIÓN</v>
          </cell>
        </row>
        <row r="18">
          <cell r="A18" t="str">
            <v>Correctivo</v>
          </cell>
          <cell r="B18" t="str">
            <v>Impacto</v>
          </cell>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cell r="F54" t="str">
            <v>Preventivo</v>
          </cell>
          <cell r="G54" t="str">
            <v>Prevenir</v>
          </cell>
        </row>
        <row r="55">
          <cell r="D55">
            <v>0</v>
          </cell>
          <cell r="G55" t="str">
            <v>Detectar</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0">
          <cell r="A10" t="str">
            <v>Tipo Control</v>
          </cell>
        </row>
        <row r="15">
          <cell r="A15" t="str">
            <v>Tipo Control</v>
          </cell>
          <cell r="B15">
            <v>0</v>
          </cell>
        </row>
        <row r="16">
          <cell r="A16" t="str">
            <v>Preventivo</v>
          </cell>
          <cell r="B16" t="str">
            <v>Probabilidad</v>
          </cell>
        </row>
        <row r="17">
          <cell r="A17" t="str">
            <v>Detectivo</v>
          </cell>
          <cell r="B17" t="str">
            <v>Probabilidad</v>
          </cell>
        </row>
        <row r="18">
          <cell r="A18" t="str">
            <v>Correctivo</v>
          </cell>
          <cell r="B18" t="str">
            <v>Impacto</v>
          </cell>
        </row>
      </sheetData>
      <sheetData sheetId="8" refreshError="1"/>
      <sheetData sheetId="9" refreshError="1"/>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0">
          <cell r="N10" t="str">
            <v>Moderado</v>
          </cell>
          <cell r="O10">
            <v>0.6</v>
          </cell>
        </row>
        <row r="11">
          <cell r="N11">
            <v>0</v>
          </cell>
          <cell r="O11">
            <v>0</v>
          </cell>
          <cell r="U11" t="str">
            <v>Tipo Control</v>
          </cell>
        </row>
        <row r="12">
          <cell r="N12">
            <v>0</v>
          </cell>
          <cell r="O12">
            <v>0</v>
          </cell>
          <cell r="U12" t="str">
            <v>Tipo Control</v>
          </cell>
        </row>
        <row r="13">
          <cell r="N13">
            <v>0</v>
          </cell>
          <cell r="O13">
            <v>0</v>
          </cell>
          <cell r="U13" t="str">
            <v>Tipo Control</v>
          </cell>
        </row>
        <row r="14">
          <cell r="N14">
            <v>0</v>
          </cell>
          <cell r="O14">
            <v>0</v>
          </cell>
          <cell r="U14" t="str">
            <v>Tipo Control</v>
          </cell>
        </row>
        <row r="15">
          <cell r="N15">
            <v>0</v>
          </cell>
          <cell r="O15">
            <v>0</v>
          </cell>
          <cell r="U15" t="str">
            <v>Tipo Control</v>
          </cell>
          <cell r="AG15">
            <v>0.48</v>
          </cell>
        </row>
        <row r="16">
          <cell r="L16">
            <v>0.8</v>
          </cell>
          <cell r="N16" t="str">
            <v>Moderado</v>
          </cell>
          <cell r="O16">
            <v>0.6</v>
          </cell>
          <cell r="U16" t="str">
            <v>Preventivo</v>
          </cell>
          <cell r="AE16">
            <v>0.4</v>
          </cell>
          <cell r="AF16">
            <v>0.32000000000000006</v>
          </cell>
        </row>
        <row r="17">
          <cell r="L17">
            <v>0</v>
          </cell>
          <cell r="N17">
            <v>0</v>
          </cell>
          <cell r="O17">
            <v>0</v>
          </cell>
          <cell r="U17" t="str">
            <v>Tipo Control</v>
          </cell>
        </row>
        <row r="18">
          <cell r="L18">
            <v>0</v>
          </cell>
          <cell r="N18">
            <v>0</v>
          </cell>
          <cell r="O18">
            <v>0</v>
          </cell>
          <cell r="U18" t="str">
            <v>Tipo Control</v>
          </cell>
        </row>
        <row r="19">
          <cell r="L19">
            <v>0</v>
          </cell>
          <cell r="N19">
            <v>0</v>
          </cell>
          <cell r="O19">
            <v>0</v>
          </cell>
          <cell r="U19" t="str">
            <v>Tipo Control</v>
          </cell>
        </row>
        <row r="20">
          <cell r="L20">
            <v>0</v>
          </cell>
          <cell r="N20">
            <v>0</v>
          </cell>
          <cell r="O20">
            <v>0</v>
          </cell>
          <cell r="U20" t="str">
            <v>Tipo Control</v>
          </cell>
        </row>
        <row r="21">
          <cell r="L21">
            <v>0</v>
          </cell>
          <cell r="N21">
            <v>0</v>
          </cell>
          <cell r="O21">
            <v>0</v>
          </cell>
          <cell r="U21" t="str">
            <v>Tipo Control</v>
          </cell>
          <cell r="AG21">
            <v>0.48</v>
          </cell>
        </row>
        <row r="22">
          <cell r="L22">
            <v>0.6</v>
          </cell>
          <cell r="N22" t="str">
            <v>Moderado</v>
          </cell>
          <cell r="O22">
            <v>0.6</v>
          </cell>
          <cell r="U22" t="str">
            <v>Preventivo</v>
          </cell>
          <cell r="AE22">
            <v>0.4</v>
          </cell>
          <cell r="AF22">
            <v>0.24</v>
          </cell>
        </row>
        <row r="23">
          <cell r="L23">
            <v>0</v>
          </cell>
          <cell r="N23">
            <v>0</v>
          </cell>
          <cell r="O23">
            <v>0</v>
          </cell>
          <cell r="U23" t="str">
            <v>Tipo Control</v>
          </cell>
        </row>
        <row r="24">
          <cell r="L24">
            <v>0</v>
          </cell>
          <cell r="N24">
            <v>0</v>
          </cell>
          <cell r="O24">
            <v>0</v>
          </cell>
          <cell r="U24" t="str">
            <v>Tipo Control</v>
          </cell>
        </row>
        <row r="25">
          <cell r="L25">
            <v>0</v>
          </cell>
          <cell r="N25">
            <v>0</v>
          </cell>
          <cell r="O25">
            <v>0</v>
          </cell>
          <cell r="U25" t="str">
            <v>Tipo Control</v>
          </cell>
        </row>
        <row r="26">
          <cell r="L26">
            <v>0</v>
          </cell>
          <cell r="N26">
            <v>0</v>
          </cell>
          <cell r="O26">
            <v>0</v>
          </cell>
          <cell r="U26" t="str">
            <v>Tipo Control</v>
          </cell>
        </row>
        <row r="27">
          <cell r="L27">
            <v>0</v>
          </cell>
          <cell r="N27">
            <v>0</v>
          </cell>
          <cell r="O27">
            <v>0</v>
          </cell>
          <cell r="U27" t="str">
            <v>Tipo Control</v>
          </cell>
          <cell r="AG27">
            <v>0.36</v>
          </cell>
        </row>
        <row r="28">
          <cell r="L28">
            <v>0.6</v>
          </cell>
          <cell r="O28">
            <v>0.2</v>
          </cell>
          <cell r="U28" t="str">
            <v>Preventivo</v>
          </cell>
          <cell r="AE28">
            <v>0.4</v>
          </cell>
          <cell r="AF28">
            <v>0.24</v>
          </cell>
        </row>
        <row r="29">
          <cell r="L29">
            <v>0</v>
          </cell>
          <cell r="O29">
            <v>0</v>
          </cell>
          <cell r="U29" t="str">
            <v>Tipo Control</v>
          </cell>
        </row>
        <row r="30">
          <cell r="L30">
            <v>0</v>
          </cell>
          <cell r="O30">
            <v>0</v>
          </cell>
          <cell r="U30" t="str">
            <v>Tipo Control</v>
          </cell>
        </row>
        <row r="31">
          <cell r="L31">
            <v>0</v>
          </cell>
          <cell r="O31">
            <v>0</v>
          </cell>
          <cell r="U31" t="str">
            <v>Tipo Control</v>
          </cell>
        </row>
        <row r="32">
          <cell r="L32">
            <v>0</v>
          </cell>
          <cell r="O32">
            <v>0</v>
          </cell>
          <cell r="U32" t="str">
            <v>Tipo Control</v>
          </cell>
        </row>
        <row r="33">
          <cell r="L33">
            <v>0</v>
          </cell>
          <cell r="O33">
            <v>0</v>
          </cell>
          <cell r="U33" t="str">
            <v>Tipo Control</v>
          </cell>
          <cell r="AG33">
            <v>0.36</v>
          </cell>
        </row>
        <row r="34">
          <cell r="L34">
            <v>0.6</v>
          </cell>
          <cell r="N34" t="str">
            <v>Leve</v>
          </cell>
          <cell r="O34">
            <v>0.2</v>
          </cell>
          <cell r="U34" t="str">
            <v>Preventivo</v>
          </cell>
          <cell r="AE34">
            <v>0.4</v>
          </cell>
          <cell r="AF34">
            <v>0.24</v>
          </cell>
        </row>
        <row r="35">
          <cell r="L35">
            <v>0</v>
          </cell>
          <cell r="N35">
            <v>0</v>
          </cell>
          <cell r="O35">
            <v>0</v>
          </cell>
          <cell r="U35" t="str">
            <v>Tipo Control</v>
          </cell>
        </row>
        <row r="36">
          <cell r="L36">
            <v>0</v>
          </cell>
          <cell r="N36">
            <v>0</v>
          </cell>
          <cell r="O36">
            <v>0</v>
          </cell>
          <cell r="U36" t="str">
            <v>Tipo Control</v>
          </cell>
        </row>
        <row r="37">
          <cell r="L37">
            <v>0</v>
          </cell>
          <cell r="N37">
            <v>0</v>
          </cell>
          <cell r="O37">
            <v>0</v>
          </cell>
          <cell r="U37" t="str">
            <v>Tipo Control</v>
          </cell>
        </row>
        <row r="38">
          <cell r="L38">
            <v>0</v>
          </cell>
          <cell r="N38">
            <v>0</v>
          </cell>
          <cell r="O38">
            <v>0</v>
          </cell>
          <cell r="U38" t="str">
            <v>Tipo Control</v>
          </cell>
        </row>
        <row r="39">
          <cell r="L39">
            <v>0</v>
          </cell>
          <cell r="N39">
            <v>0</v>
          </cell>
          <cell r="O39">
            <v>0</v>
          </cell>
          <cell r="U39" t="str">
            <v>Tipo Control</v>
          </cell>
          <cell r="AG39">
            <v>0.36</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2">
          <cell r="N2">
            <v>0.2</v>
          </cell>
          <cell r="O2" t="str">
            <v>Muy Baja</v>
          </cell>
        </row>
        <row r="3">
          <cell r="N3">
            <v>0.4</v>
          </cell>
          <cell r="O3" t="str">
            <v>Baja</v>
          </cell>
        </row>
        <row r="4">
          <cell r="N4">
            <v>0.6</v>
          </cell>
          <cell r="O4" t="str">
            <v>Media</v>
          </cell>
        </row>
        <row r="5">
          <cell r="N5">
            <v>0.8</v>
          </cell>
          <cell r="O5" t="str">
            <v>Alta</v>
          </cell>
        </row>
        <row r="6">
          <cell r="O6" t="str">
            <v>Muy Alta</v>
          </cell>
        </row>
        <row r="8">
          <cell r="A8" t="str">
            <v>Probabilidad</v>
          </cell>
        </row>
        <row r="9">
          <cell r="A9" t="str">
            <v>Impacto</v>
          </cell>
        </row>
        <row r="10">
          <cell r="A10" t="str">
            <v>Tipo Control</v>
          </cell>
        </row>
        <row r="15">
          <cell r="B15">
            <v>0</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B21">
            <v>0</v>
          </cell>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B27">
            <v>0</v>
          </cell>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row r="10">
          <cell r="U10" t="str">
            <v>Tipo*</v>
          </cell>
        </row>
      </sheetData>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refreshError="1"/>
      <sheetData sheetId="5" refreshError="1"/>
      <sheetData sheetId="6" refreshError="1"/>
      <sheetData sheetId="7" refreshError="1">
        <row r="8">
          <cell r="A8" t="str">
            <v>Probabilidad</v>
          </cell>
        </row>
        <row r="10">
          <cell r="A10" t="str">
            <v>Tipo Control</v>
          </cell>
        </row>
      </sheetData>
      <sheetData sheetId="8" refreshError="1">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sheetData>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 y CID</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51">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70">
          <cell r="L70">
            <v>0.2</v>
          </cell>
          <cell r="O70" t="e">
            <v>#N/A</v>
          </cell>
          <cell r="U70" t="str">
            <v>Tipo Control</v>
          </cell>
          <cell r="AE70">
            <v>0</v>
          </cell>
          <cell r="AF70" t="e">
            <v>#N/A</v>
          </cell>
        </row>
        <row r="71">
          <cell r="L71">
            <v>0</v>
          </cell>
          <cell r="O71">
            <v>0</v>
          </cell>
          <cell r="U71" t="str">
            <v>Tipo Control</v>
          </cell>
        </row>
        <row r="72">
          <cell r="L72">
            <v>0</v>
          </cell>
          <cell r="O72">
            <v>0</v>
          </cell>
          <cell r="U72" t="str">
            <v>Tipo Control</v>
          </cell>
        </row>
        <row r="73">
          <cell r="L73">
            <v>0</v>
          </cell>
          <cell r="O73">
            <v>0</v>
          </cell>
          <cell r="U73" t="str">
            <v>Tipo Control</v>
          </cell>
        </row>
        <row r="74">
          <cell r="L74">
            <v>0</v>
          </cell>
          <cell r="O74">
            <v>0</v>
          </cell>
          <cell r="U74" t="str">
            <v>Tipo Control</v>
          </cell>
        </row>
        <row r="75">
          <cell r="L75">
            <v>0</v>
          </cell>
          <cell r="O75">
            <v>0</v>
          </cell>
          <cell r="U75"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76">
          <cell r="L76">
            <v>0.2</v>
          </cell>
          <cell r="O76" t="e">
            <v>#N/A</v>
          </cell>
          <cell r="U76" t="str">
            <v>Tipo Control</v>
          </cell>
          <cell r="AE76">
            <v>0</v>
          </cell>
          <cell r="AF76" t="e">
            <v>#N/A</v>
          </cell>
        </row>
        <row r="77">
          <cell r="L77">
            <v>0</v>
          </cell>
          <cell r="O77">
            <v>0</v>
          </cell>
          <cell r="U77" t="str">
            <v>Tipo Control</v>
          </cell>
        </row>
        <row r="78">
          <cell r="L78">
            <v>0</v>
          </cell>
          <cell r="O78">
            <v>0</v>
          </cell>
          <cell r="U78" t="str">
            <v>Tipo Control</v>
          </cell>
        </row>
        <row r="79">
          <cell r="L79">
            <v>0</v>
          </cell>
          <cell r="O79">
            <v>0</v>
          </cell>
          <cell r="U79" t="str">
            <v>Tipo Control</v>
          </cell>
        </row>
        <row r="80">
          <cell r="L80">
            <v>0</v>
          </cell>
          <cell r="O80">
            <v>0</v>
          </cell>
          <cell r="U80" t="str">
            <v>Tipo Control</v>
          </cell>
        </row>
        <row r="81">
          <cell r="L81">
            <v>0</v>
          </cell>
          <cell r="O81">
            <v>0</v>
          </cell>
          <cell r="U81" t="str">
            <v>Tipo Control</v>
          </cell>
        </row>
        <row r="82">
          <cell r="L82">
            <v>0.2</v>
          </cell>
          <cell r="O82" t="e">
            <v>#N/A</v>
          </cell>
          <cell r="U82" t="str">
            <v>Tipo Control</v>
          </cell>
          <cell r="AE82">
            <v>0</v>
          </cell>
          <cell r="AF82" t="e">
            <v>#N/A</v>
          </cell>
        </row>
        <row r="83">
          <cell r="L83">
            <v>0</v>
          </cell>
          <cell r="O83">
            <v>0</v>
          </cell>
          <cell r="U83" t="str">
            <v>Tipo Control</v>
          </cell>
        </row>
        <row r="84">
          <cell r="L84">
            <v>0</v>
          </cell>
          <cell r="O84">
            <v>0</v>
          </cell>
          <cell r="U84" t="str">
            <v>Tipo Control</v>
          </cell>
        </row>
        <row r="85">
          <cell r="L85">
            <v>0</v>
          </cell>
          <cell r="O85">
            <v>0</v>
          </cell>
          <cell r="U85" t="str">
            <v>Tipo Control</v>
          </cell>
        </row>
        <row r="86">
          <cell r="L86">
            <v>0</v>
          </cell>
          <cell r="O86">
            <v>0</v>
          </cell>
          <cell r="U86" t="str">
            <v>Tipo Control</v>
          </cell>
        </row>
        <row r="87">
          <cell r="L87">
            <v>0</v>
          </cell>
          <cell r="O87">
            <v>0</v>
          </cell>
          <cell r="U87" t="str">
            <v>Tipo Control</v>
          </cell>
        </row>
        <row r="88">
          <cell r="L88">
            <v>0.2</v>
          </cell>
          <cell r="O88" t="e">
            <v>#N/A</v>
          </cell>
          <cell r="U88" t="str">
            <v>Tipo Control</v>
          </cell>
          <cell r="AE88">
            <v>0</v>
          </cell>
          <cell r="AF88" t="e">
            <v>#N/A</v>
          </cell>
        </row>
        <row r="89">
          <cell r="L89">
            <v>0</v>
          </cell>
          <cell r="O89">
            <v>0</v>
          </cell>
          <cell r="U89" t="str">
            <v>Tipo Control</v>
          </cell>
        </row>
        <row r="90">
          <cell r="L90">
            <v>0</v>
          </cell>
          <cell r="O90">
            <v>0</v>
          </cell>
          <cell r="U90" t="str">
            <v>Tipo Control</v>
          </cell>
        </row>
        <row r="91">
          <cell r="L91">
            <v>0</v>
          </cell>
          <cell r="O91">
            <v>0</v>
          </cell>
          <cell r="U91" t="str">
            <v>Tipo Control</v>
          </cell>
        </row>
        <row r="92">
          <cell r="L92">
            <v>0</v>
          </cell>
          <cell r="O92">
            <v>0</v>
          </cell>
          <cell r="U92" t="str">
            <v>Tipo Control</v>
          </cell>
        </row>
        <row r="93">
          <cell r="L93">
            <v>0</v>
          </cell>
          <cell r="O93">
            <v>0</v>
          </cell>
          <cell r="U93" t="str">
            <v>Tipo Control</v>
          </cell>
        </row>
        <row r="94">
          <cell r="U94" t="str">
            <v>Tipo Control</v>
          </cell>
        </row>
        <row r="96">
          <cell r="U96"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95">
          <cell r="U95" t="str">
            <v>Preventivo</v>
          </cell>
        </row>
        <row r="97">
          <cell r="U97" t="str">
            <v>Tipo Control</v>
          </cell>
        </row>
        <row r="98">
          <cell r="U98" t="str">
            <v>Tipo Control</v>
          </cell>
        </row>
        <row r="99">
          <cell r="U99"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94">
          <cell r="L94">
            <v>0.2</v>
          </cell>
          <cell r="O94" t="e">
            <v>#N/A</v>
          </cell>
          <cell r="AE94">
            <v>0</v>
          </cell>
          <cell r="AF94" t="e">
            <v>#N/A</v>
          </cell>
        </row>
        <row r="95">
          <cell r="L95">
            <v>0</v>
          </cell>
          <cell r="O95">
            <v>0</v>
          </cell>
          <cell r="AE95">
            <v>0</v>
          </cell>
          <cell r="AF95">
            <v>0</v>
          </cell>
        </row>
        <row r="96">
          <cell r="L96">
            <v>0</v>
          </cell>
          <cell r="O96">
            <v>0</v>
          </cell>
          <cell r="AE96">
            <v>0</v>
          </cell>
          <cell r="AF96">
            <v>0</v>
          </cell>
        </row>
        <row r="97">
          <cell r="L97">
            <v>0</v>
          </cell>
          <cell r="O97">
            <v>0</v>
          </cell>
        </row>
        <row r="98">
          <cell r="L98">
            <v>0</v>
          </cell>
          <cell r="O98">
            <v>0</v>
          </cell>
        </row>
        <row r="99">
          <cell r="L99">
            <v>0</v>
          </cell>
          <cell r="O99">
            <v>0</v>
          </cell>
        </row>
        <row r="100">
          <cell r="L100">
            <v>0.2</v>
          </cell>
          <cell r="O100" t="e">
            <v>#N/A</v>
          </cell>
          <cell r="U100" t="str">
            <v>Tipo Control</v>
          </cell>
          <cell r="AE100">
            <v>0</v>
          </cell>
          <cell r="AF100" t="e">
            <v>#N/A</v>
          </cell>
        </row>
        <row r="101">
          <cell r="L101">
            <v>0</v>
          </cell>
          <cell r="O101">
            <v>0</v>
          </cell>
          <cell r="U101" t="str">
            <v>Tipo Control</v>
          </cell>
        </row>
        <row r="102">
          <cell r="L102">
            <v>0</v>
          </cell>
          <cell r="O102">
            <v>0</v>
          </cell>
          <cell r="U102" t="str">
            <v>Tipo Control</v>
          </cell>
        </row>
        <row r="103">
          <cell r="L103">
            <v>0</v>
          </cell>
          <cell r="O103">
            <v>0</v>
          </cell>
          <cell r="U103" t="str">
            <v>Tipo Control</v>
          </cell>
        </row>
        <row r="104">
          <cell r="L104">
            <v>0</v>
          </cell>
          <cell r="O104">
            <v>0</v>
          </cell>
          <cell r="U104" t="str">
            <v>Tipo Control</v>
          </cell>
        </row>
        <row r="105">
          <cell r="L105">
            <v>0</v>
          </cell>
          <cell r="O105">
            <v>0</v>
          </cell>
          <cell r="U105" t="str">
            <v>Tipo Control</v>
          </cell>
        </row>
        <row r="106">
          <cell r="L106">
            <v>0.2</v>
          </cell>
          <cell r="O106" t="e">
            <v>#N/A</v>
          </cell>
          <cell r="U106" t="str">
            <v>Tipo Control</v>
          </cell>
          <cell r="AE106">
            <v>0</v>
          </cell>
          <cell r="AF106" t="e">
            <v>#N/A</v>
          </cell>
        </row>
        <row r="107">
          <cell r="L107">
            <v>0</v>
          </cell>
          <cell r="O107">
            <v>0</v>
          </cell>
          <cell r="U107" t="str">
            <v>Tipo Control</v>
          </cell>
        </row>
        <row r="108">
          <cell r="L108">
            <v>0</v>
          </cell>
          <cell r="O108">
            <v>0</v>
          </cell>
          <cell r="U108" t="str">
            <v>Tipo Control</v>
          </cell>
        </row>
        <row r="109">
          <cell r="L109">
            <v>0</v>
          </cell>
          <cell r="O109">
            <v>0</v>
          </cell>
          <cell r="U109" t="str">
            <v>Tipo Control</v>
          </cell>
        </row>
        <row r="110">
          <cell r="L110">
            <v>0</v>
          </cell>
          <cell r="O110">
            <v>0</v>
          </cell>
          <cell r="U110" t="str">
            <v>Tipo Control</v>
          </cell>
        </row>
        <row r="111">
          <cell r="L111">
            <v>0</v>
          </cell>
          <cell r="O111">
            <v>0</v>
          </cell>
          <cell r="U111" t="str">
            <v>Tipo Control</v>
          </cell>
          <cell r="AG111">
            <v>0</v>
          </cell>
        </row>
        <row r="112">
          <cell r="L112">
            <v>0.2</v>
          </cell>
          <cell r="O112" t="e">
            <v>#N/A</v>
          </cell>
          <cell r="U112" t="str">
            <v>Tipo Control</v>
          </cell>
          <cell r="AE112">
            <v>0</v>
          </cell>
          <cell r="AF112" t="e">
            <v>#N/A</v>
          </cell>
        </row>
        <row r="113">
          <cell r="L113">
            <v>0</v>
          </cell>
          <cell r="O113">
            <v>0</v>
          </cell>
          <cell r="U113" t="str">
            <v>Tipo Control</v>
          </cell>
        </row>
        <row r="114">
          <cell r="L114">
            <v>0</v>
          </cell>
          <cell r="O114">
            <v>0</v>
          </cell>
          <cell r="U114" t="str">
            <v>Tipo Control</v>
          </cell>
        </row>
        <row r="115">
          <cell r="L115">
            <v>0</v>
          </cell>
          <cell r="O115">
            <v>0</v>
          </cell>
          <cell r="U115" t="str">
            <v>Tipo Control</v>
          </cell>
        </row>
        <row r="116">
          <cell r="L116">
            <v>0</v>
          </cell>
          <cell r="O116">
            <v>0</v>
          </cell>
          <cell r="U116" t="str">
            <v>Tipo Control</v>
          </cell>
        </row>
        <row r="117">
          <cell r="L117">
            <v>0</v>
          </cell>
          <cell r="O117">
            <v>0</v>
          </cell>
          <cell r="U117" t="str">
            <v>Tipo Control</v>
          </cell>
        </row>
        <row r="118">
          <cell r="L118">
            <v>0.2</v>
          </cell>
          <cell r="O118" t="e">
            <v>#N/A</v>
          </cell>
          <cell r="U118" t="str">
            <v>Tipo Control</v>
          </cell>
          <cell r="AE118">
            <v>0</v>
          </cell>
          <cell r="AF118" t="e">
            <v>#N/A</v>
          </cell>
        </row>
        <row r="119">
          <cell r="L119">
            <v>0</v>
          </cell>
          <cell r="O119">
            <v>0</v>
          </cell>
          <cell r="U119" t="str">
            <v>Tipo Control</v>
          </cell>
        </row>
        <row r="120">
          <cell r="L120">
            <v>0</v>
          </cell>
          <cell r="O120">
            <v>0</v>
          </cell>
          <cell r="U120" t="str">
            <v>Tipo Control</v>
          </cell>
        </row>
        <row r="121">
          <cell r="L121">
            <v>0</v>
          </cell>
          <cell r="O121">
            <v>0</v>
          </cell>
          <cell r="U121" t="str">
            <v>Tipo Control</v>
          </cell>
        </row>
        <row r="122">
          <cell r="L122">
            <v>0</v>
          </cell>
          <cell r="O122">
            <v>0</v>
          </cell>
          <cell r="U122" t="str">
            <v>Tipo Control</v>
          </cell>
        </row>
        <row r="123">
          <cell r="L123">
            <v>0</v>
          </cell>
          <cell r="O123">
            <v>0</v>
          </cell>
          <cell r="U123" t="str">
            <v>Tipo Control</v>
          </cell>
          <cell r="AG123">
            <v>0</v>
          </cell>
        </row>
        <row r="160">
          <cell r="O160" t="e">
            <v>#N/A</v>
          </cell>
        </row>
        <row r="161">
          <cell r="O161">
            <v>0</v>
          </cell>
        </row>
        <row r="162">
          <cell r="O162">
            <v>0</v>
          </cell>
        </row>
        <row r="163">
          <cell r="O163">
            <v>0</v>
          </cell>
        </row>
        <row r="164">
          <cell r="O164">
            <v>0</v>
          </cell>
        </row>
        <row r="165">
          <cell r="O165">
            <v>0</v>
          </cell>
          <cell r="AG165">
            <v>0</v>
          </cell>
        </row>
        <row r="172">
          <cell r="O172" t="e">
            <v>#N/A</v>
          </cell>
        </row>
        <row r="173">
          <cell r="O173">
            <v>0</v>
          </cell>
        </row>
        <row r="174">
          <cell r="O174">
            <v>0</v>
          </cell>
        </row>
        <row r="175">
          <cell r="O175">
            <v>0</v>
          </cell>
        </row>
        <row r="176">
          <cell r="O176">
            <v>0</v>
          </cell>
        </row>
        <row r="177">
          <cell r="O177">
            <v>0</v>
          </cell>
          <cell r="AG177">
            <v>0</v>
          </cell>
        </row>
        <row r="184">
          <cell r="O184" t="e">
            <v>#N/A</v>
          </cell>
        </row>
        <row r="185">
          <cell r="O185">
            <v>0</v>
          </cell>
        </row>
        <row r="186">
          <cell r="O186">
            <v>0</v>
          </cell>
        </row>
        <row r="187">
          <cell r="O187">
            <v>0</v>
          </cell>
        </row>
        <row r="188">
          <cell r="O188">
            <v>0</v>
          </cell>
        </row>
        <row r="189">
          <cell r="O189">
            <v>0</v>
          </cell>
          <cell r="AG189">
            <v>0</v>
          </cell>
        </row>
        <row r="190">
          <cell r="O190" t="e">
            <v>#N/A</v>
          </cell>
        </row>
        <row r="191">
          <cell r="O191">
            <v>0</v>
          </cell>
        </row>
        <row r="192">
          <cell r="O192">
            <v>0</v>
          </cell>
        </row>
        <row r="193">
          <cell r="O193">
            <v>0</v>
          </cell>
        </row>
        <row r="194">
          <cell r="O194">
            <v>0</v>
          </cell>
        </row>
        <row r="195">
          <cell r="O195">
            <v>0</v>
          </cell>
          <cell r="AG195">
            <v>0</v>
          </cell>
        </row>
        <row r="196">
          <cell r="O196" t="e">
            <v>#N/A</v>
          </cell>
        </row>
        <row r="197">
          <cell r="O197">
            <v>0</v>
          </cell>
        </row>
        <row r="198">
          <cell r="O198">
            <v>0</v>
          </cell>
        </row>
        <row r="199">
          <cell r="O199">
            <v>0</v>
          </cell>
        </row>
        <row r="200">
          <cell r="O200">
            <v>0</v>
          </cell>
        </row>
        <row r="201">
          <cell r="O201">
            <v>0</v>
          </cell>
          <cell r="AG201">
            <v>0</v>
          </cell>
        </row>
        <row r="208">
          <cell r="O208" t="e">
            <v>#N/A</v>
          </cell>
        </row>
        <row r="209">
          <cell r="O209">
            <v>0</v>
          </cell>
        </row>
        <row r="210">
          <cell r="O210">
            <v>0</v>
          </cell>
        </row>
        <row r="211">
          <cell r="O211">
            <v>0</v>
          </cell>
        </row>
        <row r="212">
          <cell r="O212">
            <v>0</v>
          </cell>
        </row>
        <row r="213">
          <cell r="O213">
            <v>0</v>
          </cell>
          <cell r="AG213">
            <v>0</v>
          </cell>
        </row>
        <row r="214">
          <cell r="O214" t="e">
            <v>#N/A</v>
          </cell>
        </row>
        <row r="215">
          <cell r="O215">
            <v>0</v>
          </cell>
        </row>
        <row r="216">
          <cell r="O216">
            <v>0</v>
          </cell>
        </row>
        <row r="217">
          <cell r="O217">
            <v>0</v>
          </cell>
        </row>
        <row r="218">
          <cell r="O218">
            <v>0</v>
          </cell>
        </row>
        <row r="219">
          <cell r="O219">
            <v>0</v>
          </cell>
          <cell r="AG219">
            <v>0</v>
          </cell>
        </row>
        <row r="220">
          <cell r="O220" t="e">
            <v>#N/A</v>
          </cell>
        </row>
        <row r="221">
          <cell r="O221">
            <v>0</v>
          </cell>
        </row>
        <row r="222">
          <cell r="O222">
            <v>0</v>
          </cell>
        </row>
        <row r="223">
          <cell r="O223">
            <v>0</v>
          </cell>
        </row>
        <row r="224">
          <cell r="O224">
            <v>0</v>
          </cell>
        </row>
        <row r="225">
          <cell r="O225">
            <v>0</v>
          </cell>
          <cell r="AG225">
            <v>0</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24">
          <cell r="L124">
            <v>0.2</v>
          </cell>
          <cell r="O124" t="e">
            <v>#N/A</v>
          </cell>
          <cell r="U124" t="str">
            <v>Tipo Control</v>
          </cell>
          <cell r="AE124">
            <v>0</v>
          </cell>
          <cell r="AF124">
            <v>0</v>
          </cell>
        </row>
        <row r="125">
          <cell r="L125">
            <v>0</v>
          </cell>
          <cell r="O125">
            <v>0</v>
          </cell>
          <cell r="U125" t="str">
            <v>Tipo Control</v>
          </cell>
        </row>
        <row r="126">
          <cell r="L126">
            <v>0</v>
          </cell>
          <cell r="O126">
            <v>0</v>
          </cell>
          <cell r="U126" t="str">
            <v>Tipo Control</v>
          </cell>
        </row>
        <row r="127">
          <cell r="L127">
            <v>0</v>
          </cell>
          <cell r="O127">
            <v>0</v>
          </cell>
          <cell r="U127" t="str">
            <v>Tipo Control</v>
          </cell>
        </row>
        <row r="128">
          <cell r="L128">
            <v>0</v>
          </cell>
          <cell r="O128">
            <v>0</v>
          </cell>
          <cell r="U128" t="str">
            <v>Tipo Control</v>
          </cell>
        </row>
        <row r="129">
          <cell r="L129">
            <v>0</v>
          </cell>
          <cell r="O129">
            <v>0</v>
          </cell>
          <cell r="U129" t="str">
            <v>Tipo Control</v>
          </cell>
          <cell r="AG129">
            <v>0.24</v>
          </cell>
        </row>
        <row r="130">
          <cell r="L130">
            <v>0.2</v>
          </cell>
          <cell r="O130" t="e">
            <v>#N/A</v>
          </cell>
          <cell r="U130" t="str">
            <v>Tipo Control</v>
          </cell>
          <cell r="AE130">
            <v>0</v>
          </cell>
          <cell r="AF130">
            <v>0</v>
          </cell>
        </row>
        <row r="131">
          <cell r="L131">
            <v>0</v>
          </cell>
          <cell r="O131">
            <v>0</v>
          </cell>
          <cell r="U131" t="str">
            <v>Tipo Control</v>
          </cell>
        </row>
        <row r="132">
          <cell r="L132">
            <v>0</v>
          </cell>
          <cell r="O132">
            <v>0</v>
          </cell>
          <cell r="U132" t="str">
            <v>Tipo Control</v>
          </cell>
        </row>
        <row r="133">
          <cell r="L133">
            <v>0</v>
          </cell>
          <cell r="O133">
            <v>0</v>
          </cell>
          <cell r="U133" t="str">
            <v>Tipo Control</v>
          </cell>
        </row>
        <row r="134">
          <cell r="L134">
            <v>0</v>
          </cell>
          <cell r="O134">
            <v>0</v>
          </cell>
          <cell r="U134" t="str">
            <v>Tipo Control</v>
          </cell>
        </row>
        <row r="135">
          <cell r="L135">
            <v>0</v>
          </cell>
          <cell r="O135">
            <v>0</v>
          </cell>
          <cell r="U135" t="str">
            <v>Tipo Control</v>
          </cell>
          <cell r="AG135">
            <v>0.24</v>
          </cell>
        </row>
        <row r="136">
          <cell r="O136" t="e">
            <v>#N/A</v>
          </cell>
          <cell r="U136" t="str">
            <v>Tipo Control</v>
          </cell>
        </row>
        <row r="137">
          <cell r="O137">
            <v>0</v>
          </cell>
          <cell r="U137" t="str">
            <v>Tipo Control</v>
          </cell>
        </row>
        <row r="138">
          <cell r="O138">
            <v>0</v>
          </cell>
          <cell r="U138" t="str">
            <v>Tipo Control</v>
          </cell>
        </row>
        <row r="139">
          <cell r="O139">
            <v>0</v>
          </cell>
          <cell r="U139" t="str">
            <v>Tipo Control</v>
          </cell>
        </row>
        <row r="140">
          <cell r="O140">
            <v>0</v>
          </cell>
          <cell r="U140" t="str">
            <v>Tipo Control</v>
          </cell>
        </row>
        <row r="141">
          <cell r="O141">
            <v>0</v>
          </cell>
          <cell r="U141" t="str">
            <v>Tipo Control</v>
          </cell>
          <cell r="AG141">
            <v>0.24</v>
          </cell>
        </row>
        <row r="142">
          <cell r="O142" t="e">
            <v>#N/A</v>
          </cell>
        </row>
        <row r="143">
          <cell r="O143">
            <v>0</v>
          </cell>
        </row>
        <row r="144">
          <cell r="O144">
            <v>0</v>
          </cell>
        </row>
        <row r="145">
          <cell r="O145">
            <v>0</v>
          </cell>
        </row>
        <row r="146">
          <cell r="O146">
            <v>0</v>
          </cell>
        </row>
        <row r="147">
          <cell r="O147">
            <v>0</v>
          </cell>
          <cell r="AG147">
            <v>0.24</v>
          </cell>
        </row>
        <row r="148">
          <cell r="O148" t="e">
            <v>#N/A</v>
          </cell>
        </row>
        <row r="149">
          <cell r="O149">
            <v>0</v>
          </cell>
        </row>
        <row r="150">
          <cell r="O150">
            <v>0</v>
          </cell>
        </row>
        <row r="151">
          <cell r="O151">
            <v>0</v>
          </cell>
        </row>
        <row r="152">
          <cell r="O152">
            <v>0</v>
          </cell>
        </row>
        <row r="153">
          <cell r="O153">
            <v>0</v>
          </cell>
          <cell r="AG153">
            <v>0.24</v>
          </cell>
        </row>
        <row r="154">
          <cell r="O154" t="e">
            <v>#N/A</v>
          </cell>
        </row>
        <row r="155">
          <cell r="O155">
            <v>0</v>
          </cell>
        </row>
        <row r="156">
          <cell r="O156">
            <v>0</v>
          </cell>
        </row>
        <row r="157">
          <cell r="O157">
            <v>0</v>
          </cell>
        </row>
        <row r="158">
          <cell r="O158">
            <v>0</v>
          </cell>
        </row>
        <row r="159">
          <cell r="O159">
            <v>0</v>
          </cell>
          <cell r="AG159">
            <v>0.24</v>
          </cell>
        </row>
        <row r="166">
          <cell r="O166" t="e">
            <v>#N/A</v>
          </cell>
        </row>
        <row r="167">
          <cell r="O167">
            <v>0</v>
          </cell>
        </row>
        <row r="168">
          <cell r="O168">
            <v>0</v>
          </cell>
        </row>
        <row r="169">
          <cell r="O169">
            <v>0</v>
          </cell>
        </row>
        <row r="170">
          <cell r="O170">
            <v>0</v>
          </cell>
        </row>
        <row r="171">
          <cell r="O171">
            <v>0</v>
          </cell>
          <cell r="AG171">
            <v>0.24</v>
          </cell>
        </row>
        <row r="178">
          <cell r="O178" t="e">
            <v>#N/A</v>
          </cell>
        </row>
        <row r="179">
          <cell r="O179">
            <v>0</v>
          </cell>
        </row>
        <row r="180">
          <cell r="O180">
            <v>0</v>
          </cell>
        </row>
        <row r="181">
          <cell r="O181">
            <v>0</v>
          </cell>
        </row>
        <row r="182">
          <cell r="O182">
            <v>0</v>
          </cell>
        </row>
        <row r="183">
          <cell r="O183">
            <v>0</v>
          </cell>
          <cell r="AG183">
            <v>0.24</v>
          </cell>
        </row>
        <row r="202">
          <cell r="O202" t="e">
            <v>#N/A</v>
          </cell>
        </row>
        <row r="203">
          <cell r="O203">
            <v>0</v>
          </cell>
        </row>
        <row r="204">
          <cell r="O204">
            <v>0</v>
          </cell>
        </row>
        <row r="205">
          <cell r="O205">
            <v>0</v>
          </cell>
        </row>
        <row r="206">
          <cell r="O206">
            <v>0</v>
          </cell>
        </row>
        <row r="207">
          <cell r="O207">
            <v>0</v>
          </cell>
          <cell r="AG207">
            <v>0.24</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ndres Marin" refreshedDate="44186.276661689815" createdVersion="6" refreshedVersion="6"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formats count="12">
    <format dxfId="15">
      <pivotArea type="all" dataOnly="0" outline="0" fieldPosition="0"/>
    </format>
    <format dxfId="14">
      <pivotArea field="0" type="button" dataOnly="0" labelOnly="1" outline="0" axis="axisRow" fieldPosition="0"/>
    </format>
    <format dxfId="13">
      <pivotArea field="1" type="button" dataOnly="0" labelOnly="1" outline="0" axis="axisRow" fieldPosition="1"/>
    </format>
    <format dxfId="12">
      <pivotArea dataOnly="0" labelOnly="1" outline="0" fieldPosition="0">
        <references count="1">
          <reference field="0" count="0"/>
        </references>
      </pivotArea>
    </format>
    <format dxfId="11">
      <pivotArea dataOnly="0" labelOnly="1" outline="0" fieldPosition="0">
        <references count="2">
          <reference field="0" count="1" selected="0">
            <x v="0"/>
          </reference>
          <reference field="1" count="5">
            <x v="0"/>
            <x v="6"/>
            <x v="7"/>
            <x v="8"/>
            <x v="9"/>
          </reference>
        </references>
      </pivotArea>
    </format>
    <format dxfId="10">
      <pivotArea dataOnly="0" labelOnly="1" outline="0" fieldPosition="0">
        <references count="2">
          <reference field="0" count="1" selected="0">
            <x v="1"/>
          </reference>
          <reference field="1" count="5">
            <x v="1"/>
            <x v="2"/>
            <x v="3"/>
            <x v="4"/>
            <x v="5"/>
          </reference>
        </references>
      </pivotArea>
    </format>
    <format dxfId="9">
      <pivotArea type="all" dataOnly="0" outline="0" fieldPosition="0"/>
    </format>
    <format dxfId="8">
      <pivotArea field="0" type="button" dataOnly="0" labelOnly="1" outline="0" axis="axisRow" fieldPosition="0"/>
    </format>
    <format dxfId="7">
      <pivotArea field="1" type="button" dataOnly="0" labelOnly="1" outline="0" axis="axisRow" fieldPosition="1"/>
    </format>
    <format dxfId="6">
      <pivotArea dataOnly="0" labelOnly="1" outline="0" fieldPosition="0">
        <references count="1">
          <reference field="0" count="0"/>
        </references>
      </pivotArea>
    </format>
    <format dxfId="5">
      <pivotArea dataOnly="0" labelOnly="1" outline="0" fieldPosition="0">
        <references count="2">
          <reference field="0" count="1" selected="0">
            <x v="0"/>
          </reference>
          <reference field="1" count="5">
            <x v="0"/>
            <x v="6"/>
            <x v="7"/>
            <x v="8"/>
            <x v="9"/>
          </reference>
        </references>
      </pivotArea>
    </format>
    <format dxfId="4">
      <pivotArea dataOnly="0" labelOnly="1" outline="0" fieldPosition="0">
        <references count="2">
          <reference field="0" count="1" selected="0">
            <x v="1"/>
          </reference>
          <reference field="1" count="5">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E51"/>
  <sheetViews>
    <sheetView tabSelected="1" zoomScale="110" zoomScaleNormal="110" workbookViewId="0">
      <selection activeCell="B6" sqref="B6:E6"/>
    </sheetView>
  </sheetViews>
  <sheetFormatPr baseColWidth="10" defaultRowHeight="12.75" x14ac:dyDescent="0.2"/>
  <cols>
    <col min="1" max="1" width="2.85546875" style="51" customWidth="1"/>
    <col min="2" max="3" width="24.7109375" style="51" customWidth="1"/>
    <col min="4" max="4" width="63.85546875" style="51" customWidth="1"/>
    <col min="5" max="5" width="24.7109375" style="51" customWidth="1"/>
    <col min="6" max="16384" width="11.42578125" style="51"/>
  </cols>
  <sheetData>
    <row r="1" spans="2:5" ht="13.5" thickBot="1" x14ac:dyDescent="0.25"/>
    <row r="2" spans="2:5" ht="18" customHeight="1" x14ac:dyDescent="0.2">
      <c r="B2" s="283" t="s">
        <v>150</v>
      </c>
      <c r="C2" s="284"/>
      <c r="D2" s="284"/>
      <c r="E2" s="285"/>
    </row>
    <row r="3" spans="2:5" ht="45" customHeight="1" x14ac:dyDescent="0.2">
      <c r="B3" s="295" t="s">
        <v>243</v>
      </c>
      <c r="C3" s="296"/>
      <c r="D3" s="296"/>
      <c r="E3" s="297"/>
    </row>
    <row r="4" spans="2:5" x14ac:dyDescent="0.2">
      <c r="B4" s="286" t="s">
        <v>137</v>
      </c>
      <c r="C4" s="287"/>
      <c r="D4" s="287"/>
      <c r="E4" s="288"/>
    </row>
    <row r="5" spans="2:5" ht="30" customHeight="1" x14ac:dyDescent="0.2">
      <c r="B5" s="289" t="s">
        <v>244</v>
      </c>
      <c r="C5" s="290"/>
      <c r="D5" s="290"/>
      <c r="E5" s="291"/>
    </row>
    <row r="6" spans="2:5" ht="77.25" customHeight="1" x14ac:dyDescent="0.2">
      <c r="B6" s="292" t="s">
        <v>207</v>
      </c>
      <c r="C6" s="293"/>
      <c r="D6" s="293"/>
      <c r="E6" s="294"/>
    </row>
    <row r="7" spans="2:5" ht="12" customHeight="1" thickBot="1" x14ac:dyDescent="0.25">
      <c r="B7" s="64"/>
      <c r="C7" s="65"/>
      <c r="D7" s="65"/>
      <c r="E7" s="66"/>
    </row>
    <row r="8" spans="2:5" ht="31.5" customHeight="1" x14ac:dyDescent="0.2">
      <c r="B8" s="67"/>
      <c r="C8" s="73" t="s">
        <v>138</v>
      </c>
      <c r="D8" s="74" t="s">
        <v>143</v>
      </c>
      <c r="E8" s="68"/>
    </row>
    <row r="9" spans="2:5" ht="25.5" x14ac:dyDescent="0.2">
      <c r="B9" s="67"/>
      <c r="C9" s="75" t="s">
        <v>245</v>
      </c>
      <c r="D9" s="76" t="s">
        <v>202</v>
      </c>
      <c r="E9" s="68"/>
    </row>
    <row r="10" spans="2:5" ht="25.5" x14ac:dyDescent="0.2">
      <c r="B10" s="67"/>
      <c r="C10" s="75" t="s">
        <v>141</v>
      </c>
      <c r="D10" s="76" t="s">
        <v>203</v>
      </c>
      <c r="E10" s="68"/>
    </row>
    <row r="11" spans="2:5" ht="25.5" x14ac:dyDescent="0.2">
      <c r="B11" s="67"/>
      <c r="C11" s="75" t="s">
        <v>142</v>
      </c>
      <c r="D11" s="76" t="s">
        <v>204</v>
      </c>
      <c r="E11" s="68"/>
    </row>
    <row r="12" spans="2:5" ht="38.25" x14ac:dyDescent="0.2">
      <c r="B12" s="67"/>
      <c r="C12" s="75" t="s">
        <v>34</v>
      </c>
      <c r="D12" s="76" t="s">
        <v>205</v>
      </c>
      <c r="E12" s="68"/>
    </row>
    <row r="13" spans="2:5" ht="25.5" x14ac:dyDescent="0.2">
      <c r="B13" s="67"/>
      <c r="C13" s="77" t="s">
        <v>1</v>
      </c>
      <c r="D13" s="78" t="s">
        <v>144</v>
      </c>
      <c r="E13" s="68"/>
    </row>
    <row r="14" spans="2:5" ht="25.5" x14ac:dyDescent="0.2">
      <c r="B14" s="67"/>
      <c r="C14" s="77" t="s">
        <v>2</v>
      </c>
      <c r="D14" s="78" t="s">
        <v>145</v>
      </c>
      <c r="E14" s="68"/>
    </row>
    <row r="15" spans="2:5" ht="25.5" x14ac:dyDescent="0.2">
      <c r="B15" s="67"/>
      <c r="C15" s="77" t="s">
        <v>38</v>
      </c>
      <c r="D15" s="78" t="s">
        <v>146</v>
      </c>
      <c r="E15" s="68"/>
    </row>
    <row r="16" spans="2:5" ht="63.75" x14ac:dyDescent="0.2">
      <c r="B16" s="67"/>
      <c r="C16" s="77" t="s">
        <v>0</v>
      </c>
      <c r="D16" s="78" t="s">
        <v>246</v>
      </c>
      <c r="E16" s="68"/>
    </row>
    <row r="17" spans="2:5" ht="51" x14ac:dyDescent="0.2">
      <c r="B17" s="67"/>
      <c r="C17" s="77" t="s">
        <v>44</v>
      </c>
      <c r="D17" s="78" t="s">
        <v>247</v>
      </c>
      <c r="E17" s="68"/>
    </row>
    <row r="18" spans="2:5" ht="51" x14ac:dyDescent="0.2">
      <c r="B18" s="67"/>
      <c r="C18" s="77" t="s">
        <v>139</v>
      </c>
      <c r="D18" s="78" t="s">
        <v>248</v>
      </c>
      <c r="E18" s="68"/>
    </row>
    <row r="19" spans="2:5" ht="38.25" x14ac:dyDescent="0.2">
      <c r="B19" s="67"/>
      <c r="C19" s="77" t="s">
        <v>32</v>
      </c>
      <c r="D19" s="76" t="s">
        <v>218</v>
      </c>
      <c r="E19" s="68"/>
    </row>
    <row r="20" spans="2:5" ht="38.25" x14ac:dyDescent="0.2">
      <c r="B20" s="67"/>
      <c r="C20" s="77" t="s">
        <v>206</v>
      </c>
      <c r="D20" s="76" t="s">
        <v>219</v>
      </c>
      <c r="E20" s="68"/>
    </row>
    <row r="21" spans="2:5" ht="38.25" x14ac:dyDescent="0.2">
      <c r="B21" s="67"/>
      <c r="C21" s="77" t="s">
        <v>140</v>
      </c>
      <c r="D21" s="78" t="s">
        <v>249</v>
      </c>
      <c r="E21" s="68"/>
    </row>
    <row r="22" spans="2:5" ht="38.25" x14ac:dyDescent="0.2">
      <c r="B22" s="67"/>
      <c r="C22" s="77" t="s">
        <v>42</v>
      </c>
      <c r="D22" s="78" t="s">
        <v>214</v>
      </c>
      <c r="E22" s="68"/>
    </row>
    <row r="23" spans="2:5" ht="25.5" x14ac:dyDescent="0.2">
      <c r="B23" s="67"/>
      <c r="C23" s="77" t="s">
        <v>10</v>
      </c>
      <c r="D23" s="78" t="s">
        <v>250</v>
      </c>
      <c r="E23" s="68"/>
    </row>
    <row r="24" spans="2:5" ht="51" x14ac:dyDescent="0.2">
      <c r="B24" s="67"/>
      <c r="C24" s="77" t="s">
        <v>136</v>
      </c>
      <c r="D24" s="78" t="s">
        <v>208</v>
      </c>
      <c r="E24" s="68"/>
    </row>
    <row r="25" spans="2:5" ht="25.5" x14ac:dyDescent="0.2">
      <c r="B25" s="67"/>
      <c r="C25" s="77" t="s">
        <v>11</v>
      </c>
      <c r="D25" s="78" t="s">
        <v>220</v>
      </c>
      <c r="E25" s="68"/>
    </row>
    <row r="26" spans="2:5" ht="25.5" x14ac:dyDescent="0.2">
      <c r="B26" s="67"/>
      <c r="C26" s="77" t="s">
        <v>209</v>
      </c>
      <c r="D26" s="78" t="s">
        <v>251</v>
      </c>
      <c r="E26" s="68"/>
    </row>
    <row r="27" spans="2:5" ht="25.5" x14ac:dyDescent="0.2">
      <c r="B27" s="67"/>
      <c r="C27" s="77" t="s">
        <v>210</v>
      </c>
      <c r="D27" s="78" t="s">
        <v>252</v>
      </c>
      <c r="E27" s="68"/>
    </row>
    <row r="28" spans="2:5" ht="25.5" x14ac:dyDescent="0.2">
      <c r="B28" s="67"/>
      <c r="C28" s="77" t="s">
        <v>210</v>
      </c>
      <c r="D28" s="78" t="s">
        <v>252</v>
      </c>
      <c r="E28" s="68"/>
    </row>
    <row r="29" spans="2:5" ht="38.25" x14ac:dyDescent="0.2">
      <c r="B29" s="67"/>
      <c r="C29" s="77" t="s">
        <v>211</v>
      </c>
      <c r="D29" s="78" t="s">
        <v>253</v>
      </c>
      <c r="E29" s="68"/>
    </row>
    <row r="30" spans="2:5" ht="38.25" x14ac:dyDescent="0.2">
      <c r="B30" s="67"/>
      <c r="C30" s="77" t="s">
        <v>212</v>
      </c>
      <c r="D30" s="78" t="s">
        <v>254</v>
      </c>
      <c r="E30" s="68"/>
    </row>
    <row r="31" spans="2:5" ht="38.25" x14ac:dyDescent="0.2">
      <c r="B31" s="67"/>
      <c r="C31" s="77" t="s">
        <v>215</v>
      </c>
      <c r="D31" s="78" t="s">
        <v>255</v>
      </c>
      <c r="E31" s="68"/>
    </row>
    <row r="32" spans="2:5" ht="25.5" x14ac:dyDescent="0.2">
      <c r="B32" s="67"/>
      <c r="C32" s="77" t="s">
        <v>216</v>
      </c>
      <c r="D32" s="79" t="s">
        <v>221</v>
      </c>
      <c r="E32" s="68"/>
    </row>
    <row r="33" spans="2:5" ht="38.25" x14ac:dyDescent="0.2">
      <c r="B33" s="67"/>
      <c r="C33" s="77" t="s">
        <v>162</v>
      </c>
      <c r="D33" s="76" t="s">
        <v>222</v>
      </c>
      <c r="E33" s="68"/>
    </row>
    <row r="34" spans="2:5" ht="38.25" x14ac:dyDescent="0.2">
      <c r="B34" s="67"/>
      <c r="C34" s="77" t="s">
        <v>40</v>
      </c>
      <c r="D34" s="76" t="s">
        <v>223</v>
      </c>
      <c r="E34" s="68"/>
    </row>
    <row r="35" spans="2:5" ht="38.25" x14ac:dyDescent="0.2">
      <c r="B35" s="67"/>
      <c r="C35" s="77" t="s">
        <v>41</v>
      </c>
      <c r="D35" s="76" t="s">
        <v>224</v>
      </c>
      <c r="E35" s="68"/>
    </row>
    <row r="36" spans="2:5" ht="38.25" x14ac:dyDescent="0.2">
      <c r="B36" s="67"/>
      <c r="C36" s="77" t="s">
        <v>217</v>
      </c>
      <c r="D36" s="76" t="s">
        <v>225</v>
      </c>
      <c r="E36" s="68"/>
    </row>
    <row r="37" spans="2:5" ht="38.25" x14ac:dyDescent="0.2">
      <c r="B37" s="67"/>
      <c r="C37" s="77" t="s">
        <v>43</v>
      </c>
      <c r="D37" s="78" t="s">
        <v>226</v>
      </c>
      <c r="E37" s="68"/>
    </row>
    <row r="38" spans="2:5" ht="38.25" x14ac:dyDescent="0.2">
      <c r="B38" s="67"/>
      <c r="C38" s="77" t="s">
        <v>28</v>
      </c>
      <c r="D38" s="78" t="s">
        <v>256</v>
      </c>
      <c r="E38" s="68"/>
    </row>
    <row r="39" spans="2:5" ht="76.5" x14ac:dyDescent="0.2">
      <c r="B39" s="67"/>
      <c r="C39" s="77" t="s">
        <v>213</v>
      </c>
      <c r="D39" s="78" t="s">
        <v>257</v>
      </c>
      <c r="E39" s="68"/>
    </row>
    <row r="40" spans="2:5" ht="51" x14ac:dyDescent="0.2">
      <c r="B40" s="67"/>
      <c r="C40" s="80" t="s">
        <v>232</v>
      </c>
      <c r="D40" s="76" t="s">
        <v>228</v>
      </c>
      <c r="E40" s="68"/>
    </row>
    <row r="41" spans="2:5" ht="25.5" x14ac:dyDescent="0.2">
      <c r="B41" s="67"/>
      <c r="C41" s="80" t="s">
        <v>233</v>
      </c>
      <c r="D41" s="76" t="s">
        <v>229</v>
      </c>
      <c r="E41" s="68"/>
    </row>
    <row r="42" spans="2:5" ht="25.5" x14ac:dyDescent="0.2">
      <c r="B42" s="67"/>
      <c r="C42" s="80" t="s">
        <v>234</v>
      </c>
      <c r="D42" s="76" t="s">
        <v>230</v>
      </c>
      <c r="E42" s="68"/>
    </row>
    <row r="43" spans="2:5" x14ac:dyDescent="0.2">
      <c r="B43" s="67"/>
      <c r="C43" s="80" t="s">
        <v>166</v>
      </c>
      <c r="D43" s="76" t="s">
        <v>227</v>
      </c>
      <c r="E43" s="68"/>
    </row>
    <row r="44" spans="2:5" ht="38.25" x14ac:dyDescent="0.2">
      <c r="B44" s="67"/>
      <c r="C44" s="80" t="s">
        <v>235</v>
      </c>
      <c r="D44" s="76" t="s">
        <v>231</v>
      </c>
      <c r="E44" s="68"/>
    </row>
    <row r="45" spans="2:5" ht="51" x14ac:dyDescent="0.2">
      <c r="B45" s="67"/>
      <c r="C45" s="77" t="s">
        <v>35</v>
      </c>
      <c r="D45" s="78" t="s">
        <v>258</v>
      </c>
      <c r="E45" s="68"/>
    </row>
    <row r="46" spans="2:5" ht="38.25" x14ac:dyDescent="0.2">
      <c r="B46" s="67"/>
      <c r="C46" s="81" t="s">
        <v>239</v>
      </c>
      <c r="D46" s="76" t="s">
        <v>240</v>
      </c>
      <c r="E46" s="68"/>
    </row>
    <row r="47" spans="2:5" ht="6.75" customHeight="1" thickBot="1" x14ac:dyDescent="0.25">
      <c r="B47" s="67"/>
      <c r="C47" s="82"/>
      <c r="D47" s="83"/>
      <c r="E47" s="68"/>
    </row>
    <row r="48" spans="2:5" x14ac:dyDescent="0.2">
      <c r="B48" s="67"/>
      <c r="C48" s="72"/>
      <c r="D48" s="72"/>
      <c r="E48" s="68"/>
    </row>
    <row r="49" spans="2:5" ht="20.25" customHeight="1" x14ac:dyDescent="0.2">
      <c r="B49" s="280" t="s">
        <v>241</v>
      </c>
      <c r="C49" s="281"/>
      <c r="D49" s="281"/>
      <c r="E49" s="282"/>
    </row>
    <row r="50" spans="2:5" ht="20.25" customHeight="1" x14ac:dyDescent="0.2">
      <c r="B50" s="280" t="s">
        <v>242</v>
      </c>
      <c r="C50" s="281"/>
      <c r="D50" s="281"/>
      <c r="E50" s="282"/>
    </row>
    <row r="51" spans="2:5" ht="6.75" customHeight="1" thickBot="1" x14ac:dyDescent="0.25">
      <c r="B51" s="69"/>
      <c r="C51" s="70"/>
      <c r="D51" s="70"/>
      <c r="E51" s="71"/>
    </row>
  </sheetData>
  <mergeCells count="7">
    <mergeCell ref="B49:E49"/>
    <mergeCell ref="B50:E50"/>
    <mergeCell ref="B2:E2"/>
    <mergeCell ref="B4:E4"/>
    <mergeCell ref="B5:E5"/>
    <mergeCell ref="B6:E6"/>
    <mergeCell ref="B3:E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3:A21"/>
  <sheetViews>
    <sheetView workbookViewId="0">
      <selection activeCell="G17" sqref="G17"/>
    </sheetView>
  </sheetViews>
  <sheetFormatPr baseColWidth="10" defaultRowHeight="12.75" x14ac:dyDescent="0.2"/>
  <cols>
    <col min="1" max="1" width="32.85546875" style="1" customWidth="1"/>
    <col min="2" max="16384" width="11.42578125" style="1"/>
  </cols>
  <sheetData>
    <row r="3" spans="1:1" x14ac:dyDescent="0.2">
      <c r="A3" s="2" t="s">
        <v>13</v>
      </c>
    </row>
    <row r="4" spans="1:1" x14ac:dyDescent="0.2">
      <c r="A4" s="2" t="s">
        <v>14</v>
      </c>
    </row>
    <row r="5" spans="1:1" x14ac:dyDescent="0.2">
      <c r="A5" s="2" t="s">
        <v>15</v>
      </c>
    </row>
    <row r="6" spans="1:1" x14ac:dyDescent="0.2">
      <c r="A6" s="2" t="s">
        <v>9</v>
      </c>
    </row>
    <row r="7" spans="1:1" x14ac:dyDescent="0.2">
      <c r="A7" s="2" t="s">
        <v>8</v>
      </c>
    </row>
    <row r="8" spans="1:1" x14ac:dyDescent="0.2">
      <c r="A8" s="2" t="s">
        <v>18</v>
      </c>
    </row>
    <row r="9" spans="1:1" x14ac:dyDescent="0.2">
      <c r="A9" s="2" t="s">
        <v>19</v>
      </c>
    </row>
    <row r="10" spans="1:1" x14ac:dyDescent="0.2">
      <c r="A10" s="2" t="s">
        <v>21</v>
      </c>
    </row>
    <row r="11" spans="1:1" x14ac:dyDescent="0.2">
      <c r="A11" s="2" t="s">
        <v>22</v>
      </c>
    </row>
    <row r="12" spans="1:1" x14ac:dyDescent="0.2">
      <c r="A12" s="2" t="s">
        <v>24</v>
      </c>
    </row>
    <row r="13" spans="1:1" x14ac:dyDescent="0.2">
      <c r="A13" s="2" t="s">
        <v>25</v>
      </c>
    </row>
    <row r="14" spans="1:1" x14ac:dyDescent="0.2">
      <c r="A14" s="2" t="s">
        <v>26</v>
      </c>
    </row>
    <row r="16" spans="1:1" x14ac:dyDescent="0.2">
      <c r="A16" s="2" t="s">
        <v>29</v>
      </c>
    </row>
    <row r="17" spans="1:1" x14ac:dyDescent="0.2">
      <c r="A17" s="2" t="s">
        <v>30</v>
      </c>
    </row>
    <row r="18" spans="1:1" x14ac:dyDescent="0.2">
      <c r="A18" s="2" t="s">
        <v>31</v>
      </c>
    </row>
    <row r="20" spans="1:1" x14ac:dyDescent="0.2">
      <c r="A20" s="2" t="s">
        <v>36</v>
      </c>
    </row>
    <row r="21" spans="1:1" x14ac:dyDescent="0.2">
      <c r="A21" s="2"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HO1290"/>
  <sheetViews>
    <sheetView topLeftCell="A256" zoomScale="60" zoomScaleNormal="60" workbookViewId="0">
      <selection activeCell="A268" sqref="A268:A273"/>
    </sheetView>
  </sheetViews>
  <sheetFormatPr baseColWidth="10" defaultRowHeight="12.75" x14ac:dyDescent="0.2"/>
  <cols>
    <col min="1" max="1" width="7.42578125" style="51" customWidth="1"/>
    <col min="2" max="2" width="23.28515625" style="51" customWidth="1"/>
    <col min="3" max="3" width="54.28515625" style="51" customWidth="1"/>
    <col min="4" max="4" width="25" style="51" customWidth="1"/>
    <col min="5" max="5" width="15.5703125" style="51" customWidth="1"/>
    <col min="6" max="6" width="35.5703125" style="51" customWidth="1"/>
    <col min="7" max="7" width="52" style="51" customWidth="1"/>
    <col min="8" max="8" width="43" style="51" customWidth="1"/>
    <col min="9" max="9" width="40.7109375" style="51" customWidth="1"/>
    <col min="10" max="10" width="22.28515625" style="51" hidden="1" customWidth="1"/>
    <col min="11" max="11" width="21.5703125" style="51" customWidth="1"/>
    <col min="12" max="12" width="15.140625" style="51" hidden="1" customWidth="1"/>
    <col min="13" max="13" width="35.7109375" style="51" customWidth="1"/>
    <col min="14" max="14" width="18.28515625" style="51" customWidth="1"/>
    <col min="15" max="15" width="11.42578125" style="51" hidden="1" customWidth="1"/>
    <col min="16" max="16" width="15" style="51" hidden="1" customWidth="1"/>
    <col min="17" max="17" width="18.5703125" style="51" customWidth="1"/>
    <col min="18" max="18" width="11.42578125" style="51"/>
    <col min="19" max="19" width="108.5703125" style="51" customWidth="1"/>
    <col min="20" max="20" width="14.7109375" style="51" customWidth="1"/>
    <col min="21" max="21" width="11.42578125" style="51"/>
    <col min="22" max="22" width="11.42578125" style="51" hidden="1" customWidth="1"/>
    <col min="23" max="23" width="11.42578125" style="51"/>
    <col min="24" max="24" width="12" style="51" hidden="1" customWidth="1"/>
    <col min="25" max="25" width="11.42578125" style="51"/>
    <col min="26" max="26" width="11.42578125" style="51" hidden="1" customWidth="1"/>
    <col min="27" max="27" width="11.42578125" style="51"/>
    <col min="28" max="28" width="12" style="51" hidden="1" customWidth="1"/>
    <col min="29" max="29" width="13.5703125" style="51" customWidth="1"/>
    <col min="30" max="30" width="13.5703125" style="51" hidden="1" customWidth="1"/>
    <col min="31" max="33" width="14.28515625" style="51" hidden="1" customWidth="1"/>
    <col min="34" max="34" width="13.5703125" style="51" customWidth="1"/>
    <col min="35" max="35" width="13.5703125" style="51" hidden="1" customWidth="1"/>
    <col min="36" max="36" width="13.5703125" style="51" customWidth="1"/>
    <col min="37" max="37" width="13.5703125" style="51" hidden="1" customWidth="1"/>
    <col min="38" max="38" width="13.5703125" style="51" customWidth="1"/>
    <col min="39" max="39" width="13.5703125" style="51" hidden="1" customWidth="1"/>
    <col min="40" max="40" width="13.5703125" style="51" customWidth="1"/>
    <col min="41" max="41" width="13.5703125" style="51" hidden="1" customWidth="1"/>
    <col min="42" max="42" width="13.5703125" style="51" customWidth="1"/>
    <col min="43" max="43" width="13.5703125" style="51" hidden="1" customWidth="1"/>
    <col min="44" max="44" width="13.5703125" style="51" customWidth="1"/>
    <col min="45" max="45" width="13.5703125" style="51" hidden="1" customWidth="1"/>
    <col min="46" max="46" width="13.5703125" style="51" customWidth="1"/>
    <col min="47" max="48" width="13.5703125" style="51" hidden="1" customWidth="1"/>
    <col min="49" max="49" width="13.5703125" style="51" customWidth="1"/>
    <col min="50" max="50" width="11.42578125" style="51" hidden="1" customWidth="1"/>
    <col min="51" max="51" width="13.7109375" style="51" customWidth="1"/>
    <col min="52" max="52" width="11.42578125" style="51" customWidth="1"/>
    <col min="53" max="53" width="11.42578125" style="51" hidden="1" customWidth="1"/>
    <col min="54" max="54" width="13.5703125" style="51" hidden="1" customWidth="1"/>
    <col min="55" max="55" width="11.42578125" style="51"/>
    <col min="56" max="56" width="12.85546875" style="51" customWidth="1"/>
    <col min="57" max="57" width="62.7109375" style="51" customWidth="1"/>
    <col min="58" max="58" width="44.7109375" style="51" customWidth="1"/>
    <col min="59" max="64" width="16.140625" style="51" customWidth="1"/>
    <col min="65" max="65" width="55.7109375" style="51" customWidth="1"/>
    <col min="66" max="66" width="15.85546875" style="118" hidden="1" customWidth="1"/>
    <col min="67" max="67" width="49.140625" style="118" hidden="1" customWidth="1"/>
    <col min="68" max="68" width="26.42578125" style="118" hidden="1" customWidth="1"/>
    <col min="69" max="69" width="34.42578125" style="118" hidden="1" customWidth="1"/>
    <col min="70" max="70" width="20.5703125" style="119" hidden="1" customWidth="1"/>
    <col min="71" max="71" width="22.28515625" style="119" hidden="1" customWidth="1"/>
    <col min="72" max="72" width="17.140625" style="119" hidden="1" customWidth="1"/>
    <col min="73" max="73" width="28" style="119" hidden="1" customWidth="1"/>
    <col min="74" max="74" width="25" style="119" hidden="1" customWidth="1"/>
    <col min="75" max="75" width="15.85546875" style="118" hidden="1" customWidth="1"/>
    <col min="76" max="76" width="49.140625" style="118" hidden="1" customWidth="1"/>
    <col min="77" max="77" width="26.42578125" style="118" hidden="1" customWidth="1"/>
    <col min="78" max="78" width="34.42578125" style="118" hidden="1" customWidth="1"/>
    <col min="79" max="79" width="20.5703125" style="119" hidden="1" customWidth="1"/>
    <col min="80" max="80" width="22.28515625" style="119" hidden="1" customWidth="1"/>
    <col min="81" max="81" width="17.140625" style="119" hidden="1" customWidth="1"/>
    <col min="82" max="82" width="28" style="119" hidden="1" customWidth="1"/>
    <col min="83" max="83" width="25" style="119" hidden="1" customWidth="1"/>
    <col min="84" max="84" width="15.85546875" style="118" hidden="1" customWidth="1"/>
    <col min="85" max="85" width="49.140625" style="118" hidden="1" customWidth="1"/>
    <col min="86" max="86" width="26.42578125" style="118" hidden="1" customWidth="1"/>
    <col min="87" max="87" width="34.42578125" style="118" hidden="1" customWidth="1"/>
    <col min="88" max="88" width="20.5703125" style="119" hidden="1" customWidth="1"/>
    <col min="89" max="89" width="22.28515625" style="119" hidden="1" customWidth="1"/>
    <col min="90" max="90" width="17.140625" style="119" hidden="1" customWidth="1"/>
    <col min="91" max="91" width="28" style="119" hidden="1" customWidth="1"/>
    <col min="92" max="92" width="25" style="119" hidden="1" customWidth="1"/>
    <col min="93" max="93" width="15.85546875" style="118" hidden="1" customWidth="1"/>
    <col min="94" max="94" width="49.140625" style="118" hidden="1" customWidth="1"/>
    <col min="95" max="95" width="26.42578125" style="118" hidden="1" customWidth="1"/>
    <col min="96" max="96" width="34.42578125" style="118" hidden="1" customWidth="1"/>
    <col min="97" max="97" width="20.5703125" style="119" hidden="1" customWidth="1"/>
    <col min="98" max="98" width="22.28515625" style="119" hidden="1" customWidth="1"/>
    <col min="99" max="99" width="17.140625" style="119" hidden="1" customWidth="1"/>
    <col min="100" max="100" width="28" style="119" hidden="1" customWidth="1"/>
    <col min="101" max="101" width="25" style="119" hidden="1" customWidth="1"/>
    <col min="102" max="102" width="15.85546875" style="118" hidden="1" customWidth="1"/>
    <col min="103" max="103" width="49.140625" style="118" hidden="1" customWidth="1"/>
    <col min="104" max="104" width="26.42578125" style="118" hidden="1" customWidth="1"/>
    <col min="105" max="105" width="34.42578125" style="118" hidden="1" customWidth="1"/>
    <col min="106" max="106" width="20.5703125" style="119" hidden="1" customWidth="1"/>
    <col min="107" max="107" width="22.28515625" style="119" hidden="1" customWidth="1"/>
    <col min="108" max="108" width="17.140625" style="119" hidden="1" customWidth="1"/>
    <col min="109" max="109" width="28" style="119" hidden="1" customWidth="1"/>
    <col min="110" max="110" width="25" style="119" hidden="1" customWidth="1"/>
    <col min="111" max="111" width="15.85546875" style="118" hidden="1" customWidth="1"/>
    <col min="112" max="112" width="49.140625" style="118" hidden="1" customWidth="1"/>
    <col min="113" max="113" width="26.42578125" style="118" hidden="1" customWidth="1"/>
    <col min="114" max="114" width="34.42578125" style="118" hidden="1" customWidth="1"/>
    <col min="115" max="115" width="20.5703125" style="119" hidden="1" customWidth="1"/>
    <col min="116" max="116" width="22.28515625" style="119" hidden="1" customWidth="1"/>
    <col min="117" max="117" width="17.140625" style="119" hidden="1" customWidth="1"/>
    <col min="118" max="118" width="28" style="119" hidden="1" customWidth="1"/>
    <col min="119" max="119" width="25" style="119" hidden="1" customWidth="1"/>
    <col min="120" max="120" width="15.85546875" style="118" hidden="1" customWidth="1"/>
    <col min="121" max="121" width="49.140625" style="118" hidden="1" customWidth="1"/>
    <col min="122" max="122" width="26.42578125" style="118" hidden="1" customWidth="1"/>
    <col min="123" max="123" width="34.42578125" style="118" hidden="1" customWidth="1"/>
    <col min="124" max="124" width="20.5703125" style="119" hidden="1" customWidth="1"/>
    <col min="125" max="125" width="22.28515625" style="119" hidden="1" customWidth="1"/>
    <col min="126" max="126" width="17.140625" style="119" hidden="1" customWidth="1"/>
    <col min="127" max="127" width="28" style="119" hidden="1" customWidth="1"/>
    <col min="128" max="128" width="25" style="119" hidden="1" customWidth="1"/>
    <col min="129" max="129" width="15.85546875" style="118" hidden="1" customWidth="1"/>
    <col min="130" max="130" width="49.140625" style="118" hidden="1" customWidth="1"/>
    <col min="131" max="131" width="26.42578125" style="118" hidden="1" customWidth="1"/>
    <col min="132" max="132" width="34.42578125" style="118" hidden="1" customWidth="1"/>
    <col min="133" max="133" width="20.5703125" style="119" hidden="1" customWidth="1"/>
    <col min="134" max="134" width="22.28515625" style="119" hidden="1" customWidth="1"/>
    <col min="135" max="135" width="17.140625" style="119" hidden="1" customWidth="1"/>
    <col min="136" max="136" width="28" style="119" hidden="1" customWidth="1"/>
    <col min="137" max="137" width="25" style="119" hidden="1" customWidth="1"/>
    <col min="138" max="138" width="15.85546875" style="118" hidden="1" customWidth="1"/>
    <col min="139" max="139" width="49.140625" style="118" hidden="1" customWidth="1"/>
    <col min="140" max="140" width="26.42578125" style="118" hidden="1" customWidth="1"/>
    <col min="141" max="141" width="34.42578125" style="118" hidden="1" customWidth="1"/>
    <col min="142" max="142" width="20.5703125" style="119" hidden="1" customWidth="1"/>
    <col min="143" max="143" width="22.28515625" style="119" hidden="1" customWidth="1"/>
    <col min="144" max="144" width="17.140625" style="119" hidden="1" customWidth="1"/>
    <col min="145" max="145" width="28" style="119" hidden="1" customWidth="1"/>
    <col min="146" max="146" width="25" style="119" hidden="1" customWidth="1"/>
    <col min="147" max="147" width="15.85546875" style="118" hidden="1" customWidth="1"/>
    <col min="148" max="148" width="49.140625" style="118" hidden="1" customWidth="1"/>
    <col min="149" max="149" width="26.42578125" style="118" hidden="1" customWidth="1"/>
    <col min="150" max="150" width="34.42578125" style="118" hidden="1" customWidth="1"/>
    <col min="151" max="151" width="20.5703125" style="119" hidden="1" customWidth="1"/>
    <col min="152" max="152" width="22.28515625" style="119" hidden="1" customWidth="1"/>
    <col min="153" max="153" width="17.140625" style="119" hidden="1" customWidth="1"/>
    <col min="154" max="154" width="28" style="119" hidden="1" customWidth="1"/>
    <col min="155" max="155" width="25" style="119" hidden="1" customWidth="1"/>
    <col min="156" max="156" width="15.85546875" style="118" hidden="1" customWidth="1"/>
    <col min="157" max="157" width="49.140625" style="118" hidden="1" customWidth="1"/>
    <col min="158" max="158" width="26.42578125" style="118" hidden="1" customWidth="1"/>
    <col min="159" max="159" width="34.42578125" style="118" hidden="1" customWidth="1"/>
    <col min="160" max="160" width="20.5703125" style="119" hidden="1" customWidth="1"/>
    <col min="161" max="161" width="22.28515625" style="119" hidden="1" customWidth="1"/>
    <col min="162" max="162" width="17.140625" style="119" hidden="1" customWidth="1"/>
    <col min="163" max="163" width="28" style="119" hidden="1" customWidth="1"/>
    <col min="164" max="164" width="25" style="119" hidden="1" customWidth="1"/>
    <col min="165" max="165" width="15.85546875" style="118" hidden="1" customWidth="1"/>
    <col min="166" max="166" width="49.140625" style="118" hidden="1" customWidth="1"/>
    <col min="167" max="167" width="26.42578125" style="118" hidden="1" customWidth="1"/>
    <col min="168" max="168" width="34.42578125" style="118" hidden="1" customWidth="1"/>
    <col min="169" max="169" width="20.5703125" style="119" hidden="1" customWidth="1"/>
    <col min="170" max="170" width="22.28515625" style="119" hidden="1" customWidth="1"/>
    <col min="171" max="171" width="17.140625" style="119" hidden="1" customWidth="1"/>
    <col min="172" max="172" width="28" style="119" hidden="1" customWidth="1"/>
    <col min="173" max="174" width="25" style="119" hidden="1" customWidth="1"/>
    <col min="175" max="175" width="15.85546875" style="118" hidden="1" customWidth="1"/>
    <col min="176" max="180" width="21.85546875" style="118" hidden="1" customWidth="1"/>
    <col min="181" max="181" width="17.140625" style="119" hidden="1" customWidth="1"/>
    <col min="182" max="182" width="25" style="119" hidden="1" customWidth="1"/>
    <col min="183" max="187" width="21.85546875" style="118" hidden="1" customWidth="1"/>
    <col min="188" max="188" width="15.85546875" style="118" hidden="1" customWidth="1"/>
    <col min="189" max="193" width="21.85546875" style="118" hidden="1" customWidth="1"/>
    <col min="194" max="195" width="17.140625" style="119" hidden="1" customWidth="1"/>
    <col min="196" max="200" width="21.85546875" style="118" hidden="1" customWidth="1"/>
    <col min="201" max="201" width="15.85546875" style="118" hidden="1" customWidth="1"/>
    <col min="202" max="206" width="21.85546875" style="118" hidden="1" customWidth="1"/>
    <col min="207" max="208" width="17.140625" style="119" hidden="1" customWidth="1"/>
    <col min="209" max="212" width="21.85546875" style="118" hidden="1" customWidth="1"/>
    <col min="213" max="16384" width="11.42578125" style="51"/>
  </cols>
  <sheetData>
    <row r="1" spans="1:212" ht="31.5" customHeight="1" x14ac:dyDescent="0.2">
      <c r="A1" s="451"/>
      <c r="B1" s="452"/>
      <c r="C1" s="452"/>
      <c r="D1" s="452"/>
      <c r="E1" s="453"/>
      <c r="F1" s="453"/>
      <c r="G1" s="453"/>
      <c r="H1" s="438" t="s">
        <v>147</v>
      </c>
      <c r="I1" s="439"/>
      <c r="J1" s="439"/>
      <c r="K1" s="439"/>
      <c r="L1" s="439"/>
      <c r="M1" s="439"/>
      <c r="N1" s="439"/>
      <c r="O1" s="439"/>
      <c r="P1" s="439"/>
      <c r="Q1" s="439"/>
      <c r="R1" s="439"/>
      <c r="S1" s="445" t="s">
        <v>148</v>
      </c>
      <c r="T1" s="446"/>
      <c r="U1" s="63"/>
      <c r="V1" s="60"/>
    </row>
    <row r="2" spans="1:212" ht="31.5" customHeight="1" x14ac:dyDescent="0.2">
      <c r="A2" s="454"/>
      <c r="B2" s="455"/>
      <c r="C2" s="455"/>
      <c r="D2" s="455"/>
      <c r="E2" s="456"/>
      <c r="F2" s="456"/>
      <c r="G2" s="456"/>
      <c r="H2" s="440"/>
      <c r="I2" s="441"/>
      <c r="J2" s="441"/>
      <c r="K2" s="441"/>
      <c r="L2" s="441"/>
      <c r="M2" s="441"/>
      <c r="N2" s="441"/>
      <c r="O2" s="441"/>
      <c r="P2" s="441"/>
      <c r="Q2" s="441"/>
      <c r="R2" s="441"/>
      <c r="S2" s="447" t="s">
        <v>385</v>
      </c>
      <c r="T2" s="448"/>
      <c r="U2" s="63"/>
      <c r="V2" s="61"/>
    </row>
    <row r="3" spans="1:212" ht="31.5" customHeight="1" thickBot="1" x14ac:dyDescent="0.25">
      <c r="A3" s="457"/>
      <c r="B3" s="458"/>
      <c r="C3" s="458"/>
      <c r="D3" s="458"/>
      <c r="E3" s="459"/>
      <c r="F3" s="459"/>
      <c r="G3" s="459"/>
      <c r="H3" s="442"/>
      <c r="I3" s="443"/>
      <c r="J3" s="443"/>
      <c r="K3" s="443"/>
      <c r="L3" s="443"/>
      <c r="M3" s="443"/>
      <c r="N3" s="443"/>
      <c r="O3" s="443"/>
      <c r="P3" s="443"/>
      <c r="Q3" s="443"/>
      <c r="R3" s="443"/>
      <c r="S3" s="449" t="s">
        <v>386</v>
      </c>
      <c r="T3" s="450"/>
      <c r="U3" s="63"/>
      <c r="V3" s="62"/>
      <c r="BV3" s="120"/>
      <c r="CA3" s="120"/>
      <c r="CB3" s="120"/>
      <c r="CC3" s="120"/>
      <c r="CD3" s="120"/>
      <c r="CE3" s="120"/>
      <c r="CJ3" s="120"/>
      <c r="CK3" s="120"/>
      <c r="CL3" s="120"/>
      <c r="CM3" s="120"/>
      <c r="CN3" s="120"/>
      <c r="CS3" s="120"/>
      <c r="CT3" s="120"/>
      <c r="CU3" s="120"/>
      <c r="CV3" s="120"/>
      <c r="CW3" s="120"/>
      <c r="DB3" s="120"/>
      <c r="DC3" s="120"/>
      <c r="DD3" s="120"/>
      <c r="DE3" s="120"/>
      <c r="DF3" s="120"/>
      <c r="DK3" s="120"/>
      <c r="DL3" s="120"/>
      <c r="DM3" s="120"/>
      <c r="DN3" s="120"/>
      <c r="DO3" s="120"/>
      <c r="DT3" s="120"/>
      <c r="DU3" s="120"/>
      <c r="DV3" s="120"/>
      <c r="DW3" s="120"/>
      <c r="DX3" s="120"/>
      <c r="EC3" s="120"/>
      <c r="ED3" s="120"/>
      <c r="EE3" s="120"/>
      <c r="EF3" s="120"/>
      <c r="EG3" s="120"/>
      <c r="EL3" s="120"/>
      <c r="EM3" s="120"/>
      <c r="EN3" s="120"/>
      <c r="EO3" s="120"/>
      <c r="EP3" s="120"/>
      <c r="EU3" s="120"/>
      <c r="EV3" s="120"/>
      <c r="EW3" s="120"/>
      <c r="EX3" s="120"/>
      <c r="EY3" s="120"/>
      <c r="FD3" s="120"/>
      <c r="FE3" s="120"/>
      <c r="FF3" s="120"/>
      <c r="FG3" s="120"/>
      <c r="FH3" s="120"/>
      <c r="FM3" s="120"/>
      <c r="FN3" s="120"/>
      <c r="FO3" s="120"/>
      <c r="FP3" s="120"/>
      <c r="FQ3" s="120"/>
      <c r="FR3" s="120"/>
      <c r="FY3" s="120"/>
      <c r="FZ3" s="120"/>
      <c r="GL3" s="120"/>
      <c r="GM3" s="120"/>
      <c r="GY3" s="120"/>
      <c r="GZ3" s="120"/>
    </row>
    <row r="4" spans="1:212" ht="33.75" x14ac:dyDescent="0.2">
      <c r="BV4" s="121"/>
      <c r="CA4" s="120"/>
      <c r="CB4" s="120"/>
      <c r="CC4" s="120"/>
      <c r="CD4" s="120"/>
      <c r="CE4" s="121"/>
      <c r="CJ4" s="120"/>
      <c r="CK4" s="120"/>
      <c r="CL4" s="120"/>
      <c r="CM4" s="120"/>
      <c r="CN4" s="121"/>
      <c r="CS4" s="120"/>
      <c r="CT4" s="120"/>
      <c r="CU4" s="120"/>
      <c r="CV4" s="120"/>
      <c r="CW4" s="121"/>
      <c r="DB4" s="120"/>
      <c r="DC4" s="120"/>
      <c r="DD4" s="120"/>
      <c r="DE4" s="120"/>
      <c r="DF4" s="121"/>
      <c r="DK4" s="120"/>
      <c r="DL4" s="120"/>
      <c r="DM4" s="120"/>
      <c r="DN4" s="120"/>
      <c r="DO4" s="121"/>
      <c r="DT4" s="120"/>
      <c r="DU4" s="120"/>
      <c r="DV4" s="120"/>
      <c r="DW4" s="120"/>
      <c r="DX4" s="121"/>
      <c r="EC4" s="120"/>
      <c r="ED4" s="120"/>
      <c r="EE4" s="120"/>
      <c r="EF4" s="120"/>
      <c r="EG4" s="121"/>
      <c r="EL4" s="120"/>
      <c r="EM4" s="120"/>
      <c r="EN4" s="120"/>
      <c r="EO4" s="120"/>
      <c r="EP4" s="121"/>
      <c r="EU4" s="120"/>
      <c r="EV4" s="120"/>
      <c r="EW4" s="120"/>
      <c r="EX4" s="120"/>
      <c r="EY4" s="121"/>
      <c r="FD4" s="120"/>
      <c r="FE4" s="120"/>
      <c r="FF4" s="120"/>
      <c r="FG4" s="120"/>
      <c r="FH4" s="121"/>
      <c r="FM4" s="120"/>
      <c r="FN4" s="120"/>
      <c r="FO4" s="120"/>
      <c r="FP4" s="120"/>
      <c r="FQ4" s="121"/>
      <c r="FR4" s="121"/>
      <c r="FY4" s="120"/>
      <c r="FZ4" s="121"/>
      <c r="GL4" s="120"/>
      <c r="GM4" s="120"/>
      <c r="GY4" s="120"/>
      <c r="GZ4" s="120"/>
    </row>
    <row r="6" spans="1:212" ht="23.25" x14ac:dyDescent="0.35">
      <c r="A6" s="279" t="s">
        <v>707</v>
      </c>
    </row>
    <row r="7" spans="1:212" ht="21" thickBot="1" x14ac:dyDescent="0.25">
      <c r="A7" s="426" t="s">
        <v>116</v>
      </c>
      <c r="B7" s="427"/>
      <c r="C7" s="427"/>
      <c r="D7" s="427"/>
      <c r="E7" s="427"/>
      <c r="F7" s="427"/>
      <c r="G7" s="427"/>
      <c r="H7" s="427"/>
      <c r="I7" s="427"/>
      <c r="J7" s="428"/>
      <c r="K7" s="426" t="s">
        <v>117</v>
      </c>
      <c r="L7" s="427"/>
      <c r="M7" s="427"/>
      <c r="N7" s="427"/>
      <c r="O7" s="427"/>
      <c r="P7" s="427"/>
      <c r="Q7" s="428"/>
      <c r="R7" s="422" t="s">
        <v>118</v>
      </c>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6" t="s">
        <v>119</v>
      </c>
      <c r="AY7" s="427"/>
      <c r="AZ7" s="427"/>
      <c r="BA7" s="427"/>
      <c r="BB7" s="427"/>
      <c r="BC7" s="427"/>
      <c r="BD7" s="428"/>
      <c r="BE7" s="426" t="s">
        <v>33</v>
      </c>
      <c r="BF7" s="427"/>
      <c r="BG7" s="427"/>
      <c r="BH7" s="427"/>
      <c r="BI7" s="427"/>
      <c r="BJ7" s="427"/>
      <c r="BK7" s="427"/>
      <c r="BL7" s="427"/>
      <c r="BM7" s="368" t="s">
        <v>149</v>
      </c>
      <c r="BN7" s="370" t="s">
        <v>336</v>
      </c>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c r="DF7" s="371"/>
      <c r="DG7" s="371"/>
      <c r="DH7" s="371"/>
      <c r="DI7" s="371"/>
      <c r="DJ7" s="371"/>
      <c r="DK7" s="371"/>
      <c r="DL7" s="371"/>
      <c r="DM7" s="371"/>
      <c r="DN7" s="371"/>
      <c r="DO7" s="371"/>
      <c r="DP7" s="371"/>
      <c r="DQ7" s="371"/>
      <c r="DR7" s="371"/>
      <c r="DS7" s="371"/>
      <c r="DT7" s="371"/>
      <c r="DU7" s="371"/>
      <c r="DV7" s="371"/>
      <c r="DW7" s="371"/>
      <c r="DX7" s="371"/>
      <c r="DY7" s="371"/>
      <c r="DZ7" s="371"/>
      <c r="EA7" s="371"/>
      <c r="EB7" s="371"/>
      <c r="EC7" s="371"/>
      <c r="ED7" s="371"/>
      <c r="EE7" s="371"/>
      <c r="EF7" s="371"/>
      <c r="EG7" s="371"/>
      <c r="EH7" s="371"/>
      <c r="EI7" s="371"/>
      <c r="EJ7" s="371"/>
      <c r="EK7" s="371"/>
      <c r="EL7" s="371"/>
      <c r="EM7" s="371"/>
      <c r="EN7" s="371"/>
      <c r="EO7" s="371"/>
      <c r="EP7" s="371"/>
      <c r="EQ7" s="371"/>
      <c r="ER7" s="371"/>
      <c r="ES7" s="371"/>
      <c r="ET7" s="371"/>
      <c r="EU7" s="371"/>
      <c r="EV7" s="371"/>
      <c r="EW7" s="371"/>
      <c r="EX7" s="371"/>
      <c r="EY7" s="371"/>
      <c r="EZ7" s="371"/>
      <c r="FA7" s="371"/>
      <c r="FB7" s="371"/>
      <c r="FC7" s="371"/>
      <c r="FD7" s="371"/>
      <c r="FE7" s="371"/>
      <c r="FF7" s="371"/>
      <c r="FG7" s="371"/>
      <c r="FH7" s="371"/>
      <c r="FI7" s="371"/>
      <c r="FJ7" s="371"/>
      <c r="FK7" s="371"/>
      <c r="FL7" s="371"/>
      <c r="FM7" s="371"/>
      <c r="FN7" s="371"/>
      <c r="FO7" s="371"/>
      <c r="FP7" s="371"/>
      <c r="FQ7" s="372"/>
      <c r="FR7" s="382" t="s">
        <v>291</v>
      </c>
      <c r="FS7" s="383"/>
      <c r="FT7" s="383"/>
      <c r="FU7" s="383"/>
      <c r="FV7" s="383"/>
      <c r="FW7" s="383"/>
      <c r="FX7" s="383"/>
      <c r="FY7" s="384"/>
      <c r="FZ7" s="388" t="s">
        <v>292</v>
      </c>
      <c r="GA7" s="389"/>
      <c r="GB7" s="389"/>
      <c r="GC7" s="389"/>
      <c r="GD7" s="390"/>
      <c r="GE7" s="345" t="s">
        <v>293</v>
      </c>
      <c r="GF7" s="346"/>
      <c r="GG7" s="346"/>
      <c r="GH7" s="346"/>
      <c r="GI7" s="346"/>
      <c r="GJ7" s="346"/>
      <c r="GK7" s="346"/>
      <c r="GL7" s="347"/>
      <c r="GM7" s="351" t="s">
        <v>294</v>
      </c>
      <c r="GN7" s="352"/>
      <c r="GO7" s="352"/>
      <c r="GP7" s="352"/>
      <c r="GQ7" s="353"/>
      <c r="GR7" s="339" t="s">
        <v>295</v>
      </c>
      <c r="GS7" s="340"/>
      <c r="GT7" s="340"/>
      <c r="GU7" s="340"/>
      <c r="GV7" s="340"/>
      <c r="GW7" s="340"/>
      <c r="GX7" s="340"/>
      <c r="GY7" s="341"/>
      <c r="GZ7" s="362" t="s">
        <v>296</v>
      </c>
      <c r="HA7" s="363"/>
      <c r="HB7" s="363"/>
      <c r="HC7" s="363"/>
      <c r="HD7" s="364"/>
    </row>
    <row r="8" spans="1:212" ht="27" customHeight="1" thickTop="1" x14ac:dyDescent="0.2">
      <c r="A8" s="420" t="s">
        <v>245</v>
      </c>
      <c r="B8" s="444" t="s">
        <v>141</v>
      </c>
      <c r="C8" s="422" t="s">
        <v>142</v>
      </c>
      <c r="D8" s="422" t="s">
        <v>188</v>
      </c>
      <c r="E8" s="422" t="s">
        <v>277</v>
      </c>
      <c r="F8" s="357" t="s">
        <v>278</v>
      </c>
      <c r="G8" s="357" t="s">
        <v>304</v>
      </c>
      <c r="H8" s="358" t="s">
        <v>301</v>
      </c>
      <c r="I8" s="358" t="s">
        <v>279</v>
      </c>
      <c r="J8" s="357" t="s">
        <v>303</v>
      </c>
      <c r="K8" s="429" t="s">
        <v>32</v>
      </c>
      <c r="L8" s="429" t="s">
        <v>206</v>
      </c>
      <c r="M8" s="358" t="s">
        <v>302</v>
      </c>
      <c r="N8" s="430" t="s">
        <v>39</v>
      </c>
      <c r="O8" s="432" t="s">
        <v>4</v>
      </c>
      <c r="P8" s="52"/>
      <c r="Q8" s="357" t="s">
        <v>42</v>
      </c>
      <c r="R8" s="425" t="s">
        <v>280</v>
      </c>
      <c r="S8" s="423" t="s">
        <v>281</v>
      </c>
      <c r="T8" s="423" t="s">
        <v>11</v>
      </c>
      <c r="U8" s="423" t="s">
        <v>7</v>
      </c>
      <c r="V8" s="423"/>
      <c r="W8" s="423"/>
      <c r="X8" s="423"/>
      <c r="Y8" s="423"/>
      <c r="Z8" s="423"/>
      <c r="AA8" s="423"/>
      <c r="AB8" s="423"/>
      <c r="AC8" s="423"/>
      <c r="AD8" s="423"/>
      <c r="AE8" s="423"/>
      <c r="AF8" s="423"/>
      <c r="AG8" s="423"/>
      <c r="AH8" s="423" t="s">
        <v>343</v>
      </c>
      <c r="AI8" s="423"/>
      <c r="AJ8" s="423"/>
      <c r="AK8" s="423"/>
      <c r="AL8" s="423"/>
      <c r="AM8" s="423"/>
      <c r="AN8" s="423"/>
      <c r="AO8" s="423"/>
      <c r="AP8" s="423"/>
      <c r="AQ8" s="423"/>
      <c r="AR8" s="423"/>
      <c r="AS8" s="423"/>
      <c r="AT8" s="423"/>
      <c r="AU8" s="423"/>
      <c r="AV8" s="423"/>
      <c r="AW8" s="425" t="s">
        <v>344</v>
      </c>
      <c r="AX8" s="425" t="s">
        <v>162</v>
      </c>
      <c r="AY8" s="425" t="s">
        <v>40</v>
      </c>
      <c r="AZ8" s="425" t="s">
        <v>41</v>
      </c>
      <c r="BA8" s="425" t="s">
        <v>217</v>
      </c>
      <c r="BB8" s="52"/>
      <c r="BC8" s="425" t="s">
        <v>43</v>
      </c>
      <c r="BD8" s="418" t="s">
        <v>287</v>
      </c>
      <c r="BE8" s="358" t="s">
        <v>288</v>
      </c>
      <c r="BF8" s="358" t="s">
        <v>232</v>
      </c>
      <c r="BG8" s="357" t="s">
        <v>329</v>
      </c>
      <c r="BH8" s="358" t="s">
        <v>233</v>
      </c>
      <c r="BI8" s="358" t="s">
        <v>234</v>
      </c>
      <c r="BJ8" s="358" t="s">
        <v>289</v>
      </c>
      <c r="BK8" s="358" t="s">
        <v>235</v>
      </c>
      <c r="BL8" s="433" t="s">
        <v>290</v>
      </c>
      <c r="BM8" s="369"/>
      <c r="BN8" s="373">
        <v>45292</v>
      </c>
      <c r="BO8" s="374"/>
      <c r="BP8" s="374"/>
      <c r="BQ8" s="374"/>
      <c r="BR8" s="374"/>
      <c r="BS8" s="374"/>
      <c r="BT8" s="374"/>
      <c r="BU8" s="374"/>
      <c r="BV8" s="375"/>
      <c r="BW8" s="373">
        <v>45323</v>
      </c>
      <c r="BX8" s="374"/>
      <c r="BY8" s="374"/>
      <c r="BZ8" s="374"/>
      <c r="CA8" s="374"/>
      <c r="CB8" s="374"/>
      <c r="CC8" s="374"/>
      <c r="CD8" s="374"/>
      <c r="CE8" s="375"/>
      <c r="CF8" s="373">
        <v>45352</v>
      </c>
      <c r="CG8" s="374"/>
      <c r="CH8" s="374"/>
      <c r="CI8" s="374"/>
      <c r="CJ8" s="374"/>
      <c r="CK8" s="374"/>
      <c r="CL8" s="374"/>
      <c r="CM8" s="374"/>
      <c r="CN8" s="375"/>
      <c r="CO8" s="373">
        <v>45383</v>
      </c>
      <c r="CP8" s="374"/>
      <c r="CQ8" s="374"/>
      <c r="CR8" s="374"/>
      <c r="CS8" s="374"/>
      <c r="CT8" s="374"/>
      <c r="CU8" s="374"/>
      <c r="CV8" s="374"/>
      <c r="CW8" s="375"/>
      <c r="CX8" s="376">
        <v>45413</v>
      </c>
      <c r="CY8" s="377"/>
      <c r="CZ8" s="377"/>
      <c r="DA8" s="377"/>
      <c r="DB8" s="377"/>
      <c r="DC8" s="377"/>
      <c r="DD8" s="377"/>
      <c r="DE8" s="377"/>
      <c r="DF8" s="378"/>
      <c r="DG8" s="376">
        <v>45444</v>
      </c>
      <c r="DH8" s="377"/>
      <c r="DI8" s="377"/>
      <c r="DJ8" s="377"/>
      <c r="DK8" s="377"/>
      <c r="DL8" s="377"/>
      <c r="DM8" s="377"/>
      <c r="DN8" s="377"/>
      <c r="DO8" s="378"/>
      <c r="DP8" s="376">
        <v>45474</v>
      </c>
      <c r="DQ8" s="377"/>
      <c r="DR8" s="377"/>
      <c r="DS8" s="377"/>
      <c r="DT8" s="377"/>
      <c r="DU8" s="377"/>
      <c r="DV8" s="377"/>
      <c r="DW8" s="377"/>
      <c r="DX8" s="378"/>
      <c r="DY8" s="376">
        <v>45505</v>
      </c>
      <c r="DZ8" s="377"/>
      <c r="EA8" s="377"/>
      <c r="EB8" s="377"/>
      <c r="EC8" s="377"/>
      <c r="ED8" s="377"/>
      <c r="EE8" s="377"/>
      <c r="EF8" s="377"/>
      <c r="EG8" s="378"/>
      <c r="EH8" s="379">
        <v>45536</v>
      </c>
      <c r="EI8" s="380"/>
      <c r="EJ8" s="380"/>
      <c r="EK8" s="380"/>
      <c r="EL8" s="380"/>
      <c r="EM8" s="380"/>
      <c r="EN8" s="380"/>
      <c r="EO8" s="380"/>
      <c r="EP8" s="381"/>
      <c r="EQ8" s="379">
        <v>45566</v>
      </c>
      <c r="ER8" s="380"/>
      <c r="ES8" s="380"/>
      <c r="ET8" s="380"/>
      <c r="EU8" s="380"/>
      <c r="EV8" s="380"/>
      <c r="EW8" s="380"/>
      <c r="EX8" s="380"/>
      <c r="EY8" s="381"/>
      <c r="EZ8" s="379">
        <v>45597</v>
      </c>
      <c r="FA8" s="380"/>
      <c r="FB8" s="380"/>
      <c r="FC8" s="380"/>
      <c r="FD8" s="380"/>
      <c r="FE8" s="380"/>
      <c r="FF8" s="380"/>
      <c r="FG8" s="380"/>
      <c r="FH8" s="381"/>
      <c r="FI8" s="379">
        <v>45627</v>
      </c>
      <c r="FJ8" s="380"/>
      <c r="FK8" s="380"/>
      <c r="FL8" s="380"/>
      <c r="FM8" s="380"/>
      <c r="FN8" s="380"/>
      <c r="FO8" s="380"/>
      <c r="FP8" s="380"/>
      <c r="FQ8" s="381"/>
      <c r="FR8" s="385"/>
      <c r="FS8" s="386"/>
      <c r="FT8" s="386"/>
      <c r="FU8" s="386"/>
      <c r="FV8" s="386"/>
      <c r="FW8" s="386"/>
      <c r="FX8" s="386"/>
      <c r="FY8" s="387"/>
      <c r="FZ8" s="391"/>
      <c r="GA8" s="392"/>
      <c r="GB8" s="392"/>
      <c r="GC8" s="392"/>
      <c r="GD8" s="393"/>
      <c r="GE8" s="348"/>
      <c r="GF8" s="349"/>
      <c r="GG8" s="349"/>
      <c r="GH8" s="349"/>
      <c r="GI8" s="349"/>
      <c r="GJ8" s="349"/>
      <c r="GK8" s="349"/>
      <c r="GL8" s="350"/>
      <c r="GM8" s="354"/>
      <c r="GN8" s="355"/>
      <c r="GO8" s="355"/>
      <c r="GP8" s="355"/>
      <c r="GQ8" s="356"/>
      <c r="GR8" s="342"/>
      <c r="GS8" s="343"/>
      <c r="GT8" s="343"/>
      <c r="GU8" s="343"/>
      <c r="GV8" s="343"/>
      <c r="GW8" s="343"/>
      <c r="GX8" s="343"/>
      <c r="GY8" s="344"/>
      <c r="GZ8" s="365"/>
      <c r="HA8" s="366"/>
      <c r="HB8" s="366"/>
      <c r="HC8" s="366"/>
      <c r="HD8" s="367"/>
    </row>
    <row r="9" spans="1:212" ht="87" customHeight="1" x14ac:dyDescent="0.2">
      <c r="A9" s="421"/>
      <c r="B9" s="444"/>
      <c r="C9" s="422"/>
      <c r="D9" s="422"/>
      <c r="E9" s="422"/>
      <c r="F9" s="423"/>
      <c r="G9" s="423"/>
      <c r="H9" s="424"/>
      <c r="I9" s="357"/>
      <c r="J9" s="423"/>
      <c r="K9" s="357"/>
      <c r="L9" s="357"/>
      <c r="M9" s="357"/>
      <c r="N9" s="431"/>
      <c r="O9" s="431"/>
      <c r="P9" s="99" t="s">
        <v>259</v>
      </c>
      <c r="Q9" s="423"/>
      <c r="R9" s="425"/>
      <c r="S9" s="423"/>
      <c r="T9" s="423"/>
      <c r="U9" s="175" t="s">
        <v>282</v>
      </c>
      <c r="V9" s="175" t="s">
        <v>27</v>
      </c>
      <c r="W9" s="175" t="s">
        <v>283</v>
      </c>
      <c r="X9" s="175" t="s">
        <v>27</v>
      </c>
      <c r="Y9" s="175" t="s">
        <v>284</v>
      </c>
      <c r="Z9" s="175" t="s">
        <v>27</v>
      </c>
      <c r="AA9" s="175" t="s">
        <v>285</v>
      </c>
      <c r="AB9" s="175" t="s">
        <v>27</v>
      </c>
      <c r="AC9" s="175" t="s">
        <v>286</v>
      </c>
      <c r="AD9" s="175" t="s">
        <v>27</v>
      </c>
      <c r="AE9" s="233" t="s">
        <v>161</v>
      </c>
      <c r="AF9" s="233" t="s">
        <v>159</v>
      </c>
      <c r="AG9" s="233" t="s">
        <v>160</v>
      </c>
      <c r="AH9" s="174" t="s">
        <v>232</v>
      </c>
      <c r="AI9" s="174" t="s">
        <v>60</v>
      </c>
      <c r="AJ9" s="174" t="s">
        <v>337</v>
      </c>
      <c r="AK9" s="174" t="s">
        <v>60</v>
      </c>
      <c r="AL9" s="174" t="s">
        <v>329</v>
      </c>
      <c r="AM9" s="174" t="s">
        <v>60</v>
      </c>
      <c r="AN9" s="174" t="s">
        <v>338</v>
      </c>
      <c r="AO9" s="174" t="s">
        <v>60</v>
      </c>
      <c r="AP9" s="174" t="s">
        <v>339</v>
      </c>
      <c r="AQ9" s="174" t="s">
        <v>60</v>
      </c>
      <c r="AR9" s="174" t="s">
        <v>340</v>
      </c>
      <c r="AS9" s="174" t="s">
        <v>60</v>
      </c>
      <c r="AT9" s="174" t="s">
        <v>341</v>
      </c>
      <c r="AU9" s="174" t="s">
        <v>60</v>
      </c>
      <c r="AV9" s="174" t="s">
        <v>342</v>
      </c>
      <c r="AW9" s="418"/>
      <c r="AX9" s="418"/>
      <c r="AY9" s="418"/>
      <c r="AZ9" s="418"/>
      <c r="BA9" s="418"/>
      <c r="BB9" s="52" t="s">
        <v>259</v>
      </c>
      <c r="BC9" s="418"/>
      <c r="BD9" s="419"/>
      <c r="BE9" s="429"/>
      <c r="BF9" s="429"/>
      <c r="BG9" s="358" t="s">
        <v>329</v>
      </c>
      <c r="BH9" s="429" t="s">
        <v>165</v>
      </c>
      <c r="BI9" s="429"/>
      <c r="BJ9" s="429"/>
      <c r="BK9" s="429"/>
      <c r="BL9" s="430"/>
      <c r="BM9" s="369"/>
      <c r="BN9" s="234" t="s">
        <v>376</v>
      </c>
      <c r="BO9" s="235" t="s">
        <v>334</v>
      </c>
      <c r="BP9" s="235" t="s">
        <v>335</v>
      </c>
      <c r="BQ9" s="235" t="s">
        <v>377</v>
      </c>
      <c r="BR9" s="236" t="s">
        <v>388</v>
      </c>
      <c r="BS9" s="236" t="s">
        <v>379</v>
      </c>
      <c r="BT9" s="236" t="s">
        <v>380</v>
      </c>
      <c r="BU9" s="236" t="s">
        <v>381</v>
      </c>
      <c r="BV9" s="237" t="s">
        <v>382</v>
      </c>
      <c r="BW9" s="234" t="s">
        <v>376</v>
      </c>
      <c r="BX9" s="235" t="s">
        <v>334</v>
      </c>
      <c r="BY9" s="235" t="s">
        <v>335</v>
      </c>
      <c r="BZ9" s="235" t="s">
        <v>377</v>
      </c>
      <c r="CA9" s="236" t="s">
        <v>388</v>
      </c>
      <c r="CB9" s="236" t="s">
        <v>379</v>
      </c>
      <c r="CC9" s="236" t="s">
        <v>380</v>
      </c>
      <c r="CD9" s="236" t="s">
        <v>381</v>
      </c>
      <c r="CE9" s="237" t="s">
        <v>382</v>
      </c>
      <c r="CF9" s="234" t="s">
        <v>376</v>
      </c>
      <c r="CG9" s="235" t="s">
        <v>334</v>
      </c>
      <c r="CH9" s="235" t="s">
        <v>335</v>
      </c>
      <c r="CI9" s="235" t="s">
        <v>377</v>
      </c>
      <c r="CJ9" s="236" t="s">
        <v>388</v>
      </c>
      <c r="CK9" s="236" t="s">
        <v>379</v>
      </c>
      <c r="CL9" s="236" t="s">
        <v>380</v>
      </c>
      <c r="CM9" s="236" t="s">
        <v>381</v>
      </c>
      <c r="CN9" s="237" t="s">
        <v>382</v>
      </c>
      <c r="CO9" s="234" t="s">
        <v>376</v>
      </c>
      <c r="CP9" s="235" t="s">
        <v>334</v>
      </c>
      <c r="CQ9" s="235" t="s">
        <v>335</v>
      </c>
      <c r="CR9" s="235" t="s">
        <v>377</v>
      </c>
      <c r="CS9" s="236" t="s">
        <v>388</v>
      </c>
      <c r="CT9" s="236" t="s">
        <v>379</v>
      </c>
      <c r="CU9" s="236" t="s">
        <v>380</v>
      </c>
      <c r="CV9" s="236" t="s">
        <v>381</v>
      </c>
      <c r="CW9" s="237" t="s">
        <v>382</v>
      </c>
      <c r="CX9" s="238" t="s">
        <v>376</v>
      </c>
      <c r="CY9" s="239" t="s">
        <v>334</v>
      </c>
      <c r="CZ9" s="239" t="s">
        <v>335</v>
      </c>
      <c r="DA9" s="239" t="s">
        <v>377</v>
      </c>
      <c r="DB9" s="240" t="s">
        <v>388</v>
      </c>
      <c r="DC9" s="240" t="s">
        <v>379</v>
      </c>
      <c r="DD9" s="240" t="s">
        <v>380</v>
      </c>
      <c r="DE9" s="240" t="s">
        <v>381</v>
      </c>
      <c r="DF9" s="241" t="s">
        <v>382</v>
      </c>
      <c r="DG9" s="238" t="s">
        <v>376</v>
      </c>
      <c r="DH9" s="239" t="s">
        <v>334</v>
      </c>
      <c r="DI9" s="239" t="s">
        <v>335</v>
      </c>
      <c r="DJ9" s="239" t="s">
        <v>377</v>
      </c>
      <c r="DK9" s="240" t="s">
        <v>388</v>
      </c>
      <c r="DL9" s="240" t="s">
        <v>379</v>
      </c>
      <c r="DM9" s="240" t="s">
        <v>380</v>
      </c>
      <c r="DN9" s="240" t="s">
        <v>381</v>
      </c>
      <c r="DO9" s="241" t="s">
        <v>382</v>
      </c>
      <c r="DP9" s="238" t="s">
        <v>376</v>
      </c>
      <c r="DQ9" s="239" t="s">
        <v>334</v>
      </c>
      <c r="DR9" s="239" t="s">
        <v>335</v>
      </c>
      <c r="DS9" s="239" t="s">
        <v>377</v>
      </c>
      <c r="DT9" s="240" t="s">
        <v>388</v>
      </c>
      <c r="DU9" s="240" t="s">
        <v>379</v>
      </c>
      <c r="DV9" s="240" t="s">
        <v>380</v>
      </c>
      <c r="DW9" s="240" t="s">
        <v>381</v>
      </c>
      <c r="DX9" s="241" t="s">
        <v>382</v>
      </c>
      <c r="DY9" s="238" t="s">
        <v>376</v>
      </c>
      <c r="DZ9" s="239" t="s">
        <v>334</v>
      </c>
      <c r="EA9" s="239" t="s">
        <v>335</v>
      </c>
      <c r="EB9" s="239" t="s">
        <v>377</v>
      </c>
      <c r="EC9" s="240" t="s">
        <v>378</v>
      </c>
      <c r="ED9" s="240" t="s">
        <v>379</v>
      </c>
      <c r="EE9" s="240" t="s">
        <v>380</v>
      </c>
      <c r="EF9" s="240" t="s">
        <v>381</v>
      </c>
      <c r="EG9" s="241" t="s">
        <v>382</v>
      </c>
      <c r="EH9" s="242" t="s">
        <v>376</v>
      </c>
      <c r="EI9" s="243" t="s">
        <v>334</v>
      </c>
      <c r="EJ9" s="243" t="s">
        <v>335</v>
      </c>
      <c r="EK9" s="243" t="s">
        <v>377</v>
      </c>
      <c r="EL9" s="244" t="s">
        <v>378</v>
      </c>
      <c r="EM9" s="244" t="s">
        <v>379</v>
      </c>
      <c r="EN9" s="244" t="s">
        <v>380</v>
      </c>
      <c r="EO9" s="244" t="s">
        <v>381</v>
      </c>
      <c r="EP9" s="245" t="s">
        <v>382</v>
      </c>
      <c r="EQ9" s="242" t="s">
        <v>376</v>
      </c>
      <c r="ER9" s="243" t="s">
        <v>334</v>
      </c>
      <c r="ES9" s="243" t="s">
        <v>335</v>
      </c>
      <c r="ET9" s="243" t="s">
        <v>377</v>
      </c>
      <c r="EU9" s="244" t="s">
        <v>378</v>
      </c>
      <c r="EV9" s="244" t="s">
        <v>379</v>
      </c>
      <c r="EW9" s="244" t="s">
        <v>380</v>
      </c>
      <c r="EX9" s="244" t="s">
        <v>381</v>
      </c>
      <c r="EY9" s="245" t="s">
        <v>382</v>
      </c>
      <c r="EZ9" s="242" t="s">
        <v>376</v>
      </c>
      <c r="FA9" s="243" t="s">
        <v>334</v>
      </c>
      <c r="FB9" s="243" t="s">
        <v>335</v>
      </c>
      <c r="FC9" s="243" t="s">
        <v>377</v>
      </c>
      <c r="FD9" s="244" t="s">
        <v>378</v>
      </c>
      <c r="FE9" s="244" t="s">
        <v>379</v>
      </c>
      <c r="FF9" s="244" t="s">
        <v>380</v>
      </c>
      <c r="FG9" s="244" t="s">
        <v>381</v>
      </c>
      <c r="FH9" s="245" t="s">
        <v>382</v>
      </c>
      <c r="FI9" s="242" t="s">
        <v>376</v>
      </c>
      <c r="FJ9" s="243" t="s">
        <v>334</v>
      </c>
      <c r="FK9" s="243" t="s">
        <v>335</v>
      </c>
      <c r="FL9" s="243" t="s">
        <v>377</v>
      </c>
      <c r="FM9" s="244" t="s">
        <v>378</v>
      </c>
      <c r="FN9" s="244" t="s">
        <v>379</v>
      </c>
      <c r="FO9" s="244" t="s">
        <v>380</v>
      </c>
      <c r="FP9" s="244" t="s">
        <v>381</v>
      </c>
      <c r="FQ9" s="245" t="s">
        <v>382</v>
      </c>
      <c r="FR9" s="122" t="s">
        <v>384</v>
      </c>
      <c r="FS9" s="122" t="s">
        <v>376</v>
      </c>
      <c r="FT9" s="122" t="s">
        <v>297</v>
      </c>
      <c r="FU9" s="122" t="s">
        <v>298</v>
      </c>
      <c r="FV9" s="122" t="s">
        <v>299</v>
      </c>
      <c r="FW9" s="122" t="s">
        <v>330</v>
      </c>
      <c r="FX9" s="122" t="s">
        <v>300</v>
      </c>
      <c r="FY9" s="122" t="s">
        <v>380</v>
      </c>
      <c r="FZ9" s="123" t="s">
        <v>383</v>
      </c>
      <c r="GA9" s="123" t="s">
        <v>297</v>
      </c>
      <c r="GB9" s="123" t="s">
        <v>331</v>
      </c>
      <c r="GC9" s="123" t="s">
        <v>332</v>
      </c>
      <c r="GD9" s="123" t="s">
        <v>333</v>
      </c>
      <c r="GE9" s="124" t="s">
        <v>384</v>
      </c>
      <c r="GF9" s="124" t="s">
        <v>376</v>
      </c>
      <c r="GG9" s="124" t="s">
        <v>297</v>
      </c>
      <c r="GH9" s="124" t="s">
        <v>298</v>
      </c>
      <c r="GI9" s="124" t="s">
        <v>299</v>
      </c>
      <c r="GJ9" s="124" t="s">
        <v>330</v>
      </c>
      <c r="GK9" s="124" t="s">
        <v>300</v>
      </c>
      <c r="GL9" s="124" t="s">
        <v>380</v>
      </c>
      <c r="GM9" s="125" t="s">
        <v>383</v>
      </c>
      <c r="GN9" s="125" t="s">
        <v>297</v>
      </c>
      <c r="GO9" s="125" t="s">
        <v>331</v>
      </c>
      <c r="GP9" s="125" t="s">
        <v>332</v>
      </c>
      <c r="GQ9" s="125" t="s">
        <v>333</v>
      </c>
      <c r="GR9" s="126" t="s">
        <v>384</v>
      </c>
      <c r="GS9" s="126" t="s">
        <v>376</v>
      </c>
      <c r="GT9" s="126" t="s">
        <v>297</v>
      </c>
      <c r="GU9" s="126" t="s">
        <v>298</v>
      </c>
      <c r="GV9" s="126" t="s">
        <v>299</v>
      </c>
      <c r="GW9" s="126" t="s">
        <v>330</v>
      </c>
      <c r="GX9" s="126" t="s">
        <v>300</v>
      </c>
      <c r="GY9" s="126" t="s">
        <v>380</v>
      </c>
      <c r="GZ9" s="127" t="s">
        <v>383</v>
      </c>
      <c r="HA9" s="127" t="s">
        <v>297</v>
      </c>
      <c r="HB9" s="127" t="s">
        <v>331</v>
      </c>
      <c r="HC9" s="127" t="s">
        <v>332</v>
      </c>
      <c r="HD9" s="127" t="s">
        <v>333</v>
      </c>
    </row>
    <row r="10" spans="1:212" ht="102.75" customHeight="1" x14ac:dyDescent="0.2">
      <c r="A10" s="412">
        <v>1</v>
      </c>
      <c r="B10" s="413" t="s">
        <v>172</v>
      </c>
      <c r="C10" s="415" t="str">
        <f>VLOOKUP(B10,[2]FORMULAS!A$30:B$52,2,0)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10" s="415" t="str">
        <f>VLOOKUP(B10,[2]FORMULAS!A$30:C$52,3,0)</f>
        <v>Director de Mejoramiento de Vivienda</v>
      </c>
      <c r="E10" s="413" t="s">
        <v>113</v>
      </c>
      <c r="F10" s="409" t="s">
        <v>398</v>
      </c>
      <c r="G10" s="409" t="s">
        <v>399</v>
      </c>
      <c r="H10" s="409" t="s">
        <v>400</v>
      </c>
      <c r="I10" s="413" t="s">
        <v>264</v>
      </c>
      <c r="J10" s="414">
        <v>12</v>
      </c>
      <c r="K10" s="322" t="str">
        <f>VLOOKUP(L10,'Tabla probabilidad'!$D$3:$E$8,2,0)</f>
        <v>Baja</v>
      </c>
      <c r="L10" s="417">
        <v>0.4</v>
      </c>
      <c r="M10" s="326" t="s">
        <v>89</v>
      </c>
      <c r="N10" s="327" t="str">
        <f>VLOOKUP(M10,'Tabla Impacto'!$D$3:$F$8,3,0)</f>
        <v>Menor</v>
      </c>
      <c r="O10" s="327">
        <f>VLOOKUP(M10,'Tabla Impacto'!$D$3:$F$8,2,0)</f>
        <v>0.4</v>
      </c>
      <c r="P10" s="327" t="str">
        <f>CONCATENATE(N10,K10)</f>
        <v>MenorBaja</v>
      </c>
      <c r="Q10" s="360" t="str">
        <f>VLOOKUP(P10,[2]FORMULAS!$K$17:$L$42,2,0)</f>
        <v>Moderado</v>
      </c>
      <c r="R10" s="201">
        <v>1</v>
      </c>
      <c r="S10" s="197" t="s">
        <v>401</v>
      </c>
      <c r="T10" s="201" t="str">
        <f>+U10</f>
        <v>Preventivo</v>
      </c>
      <c r="U10" s="202" t="s">
        <v>13</v>
      </c>
      <c r="V10" s="203">
        <f>+IF(U10='[3]Tabla Valoración controles'!$D$4,'[3]Tabla Valoración controles'!$F$4,IF('[3]208-PLA-Ft-78 Mapa Gestión'!U10='[3]Tabla Valoración controles'!$D$5,'[3]Tabla Valoración controles'!$F$5,IF(U10=[3]FORMULAS!$A$10,0,'[3]Tabla Valoración controles'!$F$6)))</f>
        <v>0.25</v>
      </c>
      <c r="W10" s="202" t="s">
        <v>8</v>
      </c>
      <c r="X10" s="204">
        <f>+IF(W10='[3]Tabla Valoración controles'!$D$7,'[3]Tabla Valoración controles'!$F$7,IF(U10=[3]FORMULAS!$A$10,0,'[3]Tabla Valoración controles'!$F$8))</f>
        <v>0.15</v>
      </c>
      <c r="Y10" s="202" t="s">
        <v>18</v>
      </c>
      <c r="Z10" s="203" t="e">
        <f>+IF(Y10='[3]Tabla Valoración controles'!$D$9,'[3]Tabla Valoración controles'!$F$9,IF(U10=[3]FORMULAS!$A$10,0,'[3]Tabla Valoración controles'!$F$10))</f>
        <v>#REF!</v>
      </c>
      <c r="AA10" s="202" t="s">
        <v>21</v>
      </c>
      <c r="AB10" s="203" t="e">
        <f>+IF(AA10='[3]Tabla Valoración controles'!$D$9,'[3]Tabla Valoración controles'!$F$9,IF(W10=[3]FORMULAS!$A$10,0,'[3]Tabla Valoración controles'!$F$10))</f>
        <v>#REF!</v>
      </c>
      <c r="AC10" s="202" t="s">
        <v>100</v>
      </c>
      <c r="AD10" s="203" t="e">
        <f>+IF(AC10='[3]Tabla Valoración controles'!$D$13,'[3]Tabla Valoración controles'!$F$13,'[3]Tabla Valoración controles'!$F$14)</f>
        <v>#REF!</v>
      </c>
      <c r="AE10" s="100" t="e">
        <f t="shared" ref="AE10:AE73" si="0">+V10+X10+Z10</f>
        <v>#REF!</v>
      </c>
      <c r="AF10" s="100">
        <v>0.32</v>
      </c>
      <c r="AG10" s="100">
        <v>0.48</v>
      </c>
      <c r="AH10" s="202" t="s">
        <v>351</v>
      </c>
      <c r="AI10" s="197">
        <f>+IF(AH10=[3]CONTROLES!$C$50,[3]CONTROLES!$D$50,[3]CONTROLES!$D$51)</f>
        <v>15</v>
      </c>
      <c r="AJ10" s="205" t="s">
        <v>357</v>
      </c>
      <c r="AK10" s="205">
        <f>+IF(AJ10=[3]CONTROLES!$C$52,[3]CONTROLES!$D$52,[3]CONTROLES!$D$53)</f>
        <v>15</v>
      </c>
      <c r="AL10" s="205" t="s">
        <v>360</v>
      </c>
      <c r="AM10" s="205">
        <f>+IF(AL10=[3]CONTROLES!$C$54,[3]CONTROLES!$D$54,[3]CONTROLES!$D$55)</f>
        <v>15</v>
      </c>
      <c r="AN10" s="197" t="s">
        <v>363</v>
      </c>
      <c r="AO10" s="197">
        <f>+IF(AN10=[2]CONTROLES!$C$56,[2]CONTROLES!$D$56,IF(AN10=[2]CONTROLES!$C$57,[2]CONTROLES!$D$57,[2]CONTROLES!$D$58))</f>
        <v>15</v>
      </c>
      <c r="AP10" s="197" t="s">
        <v>367</v>
      </c>
      <c r="AQ10" s="197">
        <f>+IF(AP10=[2]CONTROLES!$C$59,[2]CONTROLES!$D$59,[2]CONTROLES!$D$60)</f>
        <v>15</v>
      </c>
      <c r="AR10" s="197" t="s">
        <v>370</v>
      </c>
      <c r="AS10" s="197">
        <f>+IF(AR10=[2]CONTROLES!$C$61,[2]CONTROLES!$D$61,[2]CONTROLES!$D$62)</f>
        <v>15</v>
      </c>
      <c r="AT10" s="197" t="s">
        <v>373</v>
      </c>
      <c r="AU10" s="197">
        <f>+IF(AT10=[2]CONTROLES!$C$63,[2]CONTROLES!$D$63,IF(AT10=[2]CONTROLES!$C$64,[2]CONTROLES!$D$64,[2]CONTROLES!$D$65))</f>
        <v>10</v>
      </c>
      <c r="AV10" s="197">
        <f>+AI10+AK10+AM10+AO10+AQ10+AS10+AU10</f>
        <v>100</v>
      </c>
      <c r="AW10" s="197" t="str">
        <f>IF(ISERROR(AV10)=TRUE,"",IF(AND(AV10&lt;=85),"Débil",IF(AND(AV10&gt;=85.01,AV10&lt;=95),"Moderado",IF(AND(AV10&gt;=95.1,AV10&lt;=100),"Fuerte",""))))</f>
        <v>Fuerte</v>
      </c>
      <c r="AX10" s="304">
        <v>0.24</v>
      </c>
      <c r="AY10" s="304" t="str">
        <f>+IF(AX10&lt;=[2]FORMULAS!$N$2,[2]FORMULAS!$O$2,IF(AX10&lt;=[2]FORMULAS!$N$3,[2]FORMULAS!$O$3,IF(AX10&lt;=[2]FORMULAS!$N$4,[2]FORMULAS!$O$4,IF(AX10&lt;=[2]FORMULAS!$N$5,[2]FORMULAS!$O$5,[2]FORMULAS!O6))))</f>
        <v>Baja</v>
      </c>
      <c r="AZ10" s="304" t="str">
        <f>+IF(T10=[2]FORMULAS!$A$9,AG15,'[2]208-PLA-Ft-78 Mapa Gestión'!N10:N15)</f>
        <v>Moderado</v>
      </c>
      <c r="BA10" s="304">
        <f>+IF(T10=[2]FORMULAS!B9,'[2]208-PLA-Ft-78 Mapa Gestión'!AG15,'[2]208-PLA-Ft-78 Mapa Gestión'!O10:O15)</f>
        <v>0.6</v>
      </c>
      <c r="BB10" s="307" t="str">
        <f>CONCATENATE(AZ10,AY10)</f>
        <v>ModeradoBaja</v>
      </c>
      <c r="BC10" s="306" t="str">
        <f>VLOOKUP(BB10,[2]FORMULAS!$K$17:$L$42,2,0)</f>
        <v>Moderado</v>
      </c>
      <c r="BD10" s="331" t="s">
        <v>164</v>
      </c>
      <c r="BE10" s="129" t="s">
        <v>402</v>
      </c>
      <c r="BF10" s="129" t="s">
        <v>403</v>
      </c>
      <c r="BG10" s="180" t="s">
        <v>326</v>
      </c>
      <c r="BH10" s="220">
        <v>45323</v>
      </c>
      <c r="BI10" s="220">
        <v>45656</v>
      </c>
      <c r="BJ10" s="129" t="s">
        <v>404</v>
      </c>
      <c r="BK10" s="129" t="s">
        <v>405</v>
      </c>
      <c r="BL10" s="134" t="s">
        <v>236</v>
      </c>
      <c r="BM10" s="331" t="s">
        <v>437</v>
      </c>
      <c r="BN10" s="130"/>
      <c r="BO10" s="129"/>
      <c r="BP10" s="129"/>
      <c r="BQ10" s="130"/>
      <c r="BR10" s="130"/>
      <c r="BS10" s="130"/>
      <c r="BT10" s="130"/>
      <c r="BU10" s="130"/>
      <c r="BV10" s="130"/>
      <c r="BW10" s="128"/>
      <c r="BX10" s="129"/>
      <c r="BY10" s="129"/>
      <c r="BZ10" s="130"/>
      <c r="CA10" s="130"/>
      <c r="CB10" s="130"/>
      <c r="CC10" s="130"/>
      <c r="CD10" s="130"/>
      <c r="CE10" s="130"/>
      <c r="CF10" s="128"/>
      <c r="CG10" s="129"/>
      <c r="CH10" s="129"/>
      <c r="CI10" s="130"/>
      <c r="CJ10" s="130"/>
      <c r="CK10" s="130"/>
      <c r="CL10" s="130"/>
      <c r="CM10" s="130"/>
      <c r="CN10" s="130"/>
      <c r="CO10" s="128"/>
      <c r="CP10" s="129"/>
      <c r="CQ10" s="129"/>
      <c r="CR10" s="130"/>
      <c r="CS10" s="130"/>
      <c r="CT10" s="130"/>
      <c r="CU10" s="130"/>
      <c r="CV10" s="130"/>
      <c r="CW10" s="130"/>
      <c r="CX10" s="128"/>
      <c r="CY10" s="129"/>
      <c r="CZ10" s="129"/>
      <c r="DA10" s="130"/>
      <c r="DB10" s="130"/>
      <c r="DC10" s="130"/>
      <c r="DD10" s="130"/>
      <c r="DE10" s="130"/>
      <c r="DF10" s="130"/>
      <c r="DG10" s="128"/>
      <c r="DH10" s="129"/>
      <c r="DI10" s="129"/>
      <c r="DJ10" s="130"/>
      <c r="DK10" s="130"/>
      <c r="DL10" s="130"/>
      <c r="DM10" s="130"/>
      <c r="DN10" s="130"/>
      <c r="DO10" s="130"/>
      <c r="DP10" s="128"/>
      <c r="DQ10" s="129"/>
      <c r="DR10" s="129"/>
      <c r="DS10" s="130"/>
      <c r="DT10" s="130"/>
      <c r="DU10" s="130"/>
      <c r="DV10" s="130"/>
      <c r="DW10" s="130"/>
      <c r="DX10" s="130"/>
      <c r="DY10" s="128"/>
      <c r="DZ10" s="129"/>
      <c r="EA10" s="129"/>
      <c r="EB10" s="130"/>
      <c r="EC10" s="130"/>
      <c r="ED10" s="130"/>
      <c r="EE10" s="130"/>
      <c r="EF10" s="130"/>
      <c r="EG10" s="130"/>
      <c r="EH10" s="128"/>
      <c r="EI10" s="129"/>
      <c r="EJ10" s="129"/>
      <c r="EK10" s="130"/>
      <c r="EL10" s="130"/>
      <c r="EM10" s="130"/>
      <c r="EN10" s="130"/>
      <c r="EO10" s="130"/>
      <c r="EP10" s="130"/>
      <c r="EQ10" s="128"/>
      <c r="ER10" s="129"/>
      <c r="ES10" s="129"/>
      <c r="ET10" s="130"/>
      <c r="EU10" s="130"/>
      <c r="EV10" s="130"/>
      <c r="EW10" s="130"/>
      <c r="EX10" s="130"/>
      <c r="EY10" s="130"/>
      <c r="EZ10" s="128"/>
      <c r="FA10" s="129"/>
      <c r="FB10" s="129"/>
      <c r="FC10" s="130"/>
      <c r="FD10" s="130"/>
      <c r="FE10" s="130"/>
      <c r="FF10" s="130"/>
      <c r="FG10" s="130"/>
      <c r="FH10" s="130"/>
      <c r="FI10" s="128"/>
      <c r="FJ10" s="129"/>
      <c r="FK10" s="129"/>
      <c r="FL10" s="130"/>
      <c r="FM10" s="130"/>
      <c r="FN10" s="130"/>
      <c r="FO10" s="130"/>
      <c r="FP10" s="130"/>
      <c r="FQ10" s="130"/>
      <c r="FR10" s="130"/>
      <c r="FS10" s="128"/>
      <c r="FT10" s="131"/>
      <c r="FU10" s="131"/>
      <c r="FV10" s="131"/>
      <c r="FW10" s="132"/>
      <c r="FX10" s="131"/>
      <c r="FY10" s="130"/>
      <c r="FZ10" s="130"/>
      <c r="GA10" s="131"/>
      <c r="GB10" s="131"/>
      <c r="GC10" s="131"/>
      <c r="GD10" s="131"/>
      <c r="GE10" s="131"/>
      <c r="GF10" s="128"/>
      <c r="GG10" s="131"/>
      <c r="GH10" s="131"/>
      <c r="GI10" s="131"/>
      <c r="GJ10" s="132"/>
      <c r="GK10" s="131"/>
      <c r="GL10" s="130"/>
      <c r="GM10" s="130"/>
      <c r="GN10" s="131"/>
      <c r="GO10" s="131"/>
      <c r="GP10" s="131"/>
      <c r="GQ10" s="131"/>
      <c r="GR10" s="131"/>
      <c r="GS10" s="128"/>
      <c r="GT10" s="131"/>
      <c r="GU10" s="131"/>
      <c r="GV10" s="131"/>
      <c r="GW10" s="132"/>
      <c r="GX10" s="131"/>
      <c r="GY10" s="130"/>
      <c r="GZ10" s="130"/>
      <c r="HA10" s="131"/>
      <c r="HB10" s="131"/>
      <c r="HC10" s="131"/>
      <c r="HD10" s="131"/>
    </row>
    <row r="11" spans="1:212" ht="17.25" customHeight="1" x14ac:dyDescent="0.2">
      <c r="A11" s="412"/>
      <c r="B11" s="413"/>
      <c r="C11" s="415"/>
      <c r="D11" s="415"/>
      <c r="E11" s="413"/>
      <c r="F11" s="409"/>
      <c r="G11" s="409"/>
      <c r="H11" s="409"/>
      <c r="I11" s="413"/>
      <c r="J11" s="414"/>
      <c r="K11" s="322"/>
      <c r="L11" s="417"/>
      <c r="M11" s="326"/>
      <c r="N11" s="327"/>
      <c r="O11" s="327"/>
      <c r="P11" s="327"/>
      <c r="Q11" s="360"/>
      <c r="R11" s="201"/>
      <c r="S11" s="197"/>
      <c r="T11" s="201" t="str">
        <f t="shared" ref="T11:T74" si="1">+U11</f>
        <v>Tipo Control</v>
      </c>
      <c r="U11" s="202" t="s">
        <v>158</v>
      </c>
      <c r="V11" s="203">
        <f>+IF(U11='[2]Tabla Valoración controles'!$D$4,'[2]Tabla Valoración controles'!$F$4,IF('[2]208-PLA-Ft-78 Mapa Gestión'!U11='[2]Tabla Valoración controles'!$D$5,'[2]Tabla Valoración controles'!$F$5,IF(U11=[2]FORMULAS!$A$10,0,'[2]Tabla Valoración controles'!$F$6)))</f>
        <v>0</v>
      </c>
      <c r="W11" s="202"/>
      <c r="X11" s="204">
        <f>+IF(W11='[2]Tabla Valoración controles'!$D$7,'[2]Tabla Valoración controles'!$F$7,IF(U11=[2]FORMULAS!$A$10,0,'[2]Tabla Valoración controles'!$F$8))</f>
        <v>0</v>
      </c>
      <c r="Y11" s="202"/>
      <c r="Z11" s="203">
        <f>+IF(Y11='[2]Tabla Valoración controles'!$D$9,'[2]Tabla Valoración controles'!$F$9,'[2]Tabla Valoración controles'!$F$10)</f>
        <v>0</v>
      </c>
      <c r="AA11" s="202"/>
      <c r="AB11" s="203">
        <f>+IF(AA11='[2]Tabla Valoración controles'!$D$9,'[2]Tabla Valoración controles'!$F$9,IF(W11=[2]FORMULAS!$A$10,0,'[2]Tabla Valoración controles'!$F$10))</f>
        <v>0</v>
      </c>
      <c r="AC11" s="202"/>
      <c r="AD11" s="203">
        <f>+IF(AC11='[2]Tabla Valoración controles'!$D$13,'[2]Tabla Valoración controles'!$F$13,'[2]Tabla Valoración controles'!$F$14)</f>
        <v>0</v>
      </c>
      <c r="AE11" s="100">
        <f t="shared" si="0"/>
        <v>0</v>
      </c>
      <c r="AF11" s="100">
        <f>+AE11*AG10</f>
        <v>0</v>
      </c>
      <c r="AG11" s="100">
        <f>+AG10-AF11</f>
        <v>0.48</v>
      </c>
      <c r="AH11" s="202"/>
      <c r="AI11" s="197">
        <f>+IF(AH11=[2]CONTROLES!$C$50,[2]CONTROLES!$D$50,[2]CONTROLES!$D$51)</f>
        <v>0</v>
      </c>
      <c r="AJ11" s="197"/>
      <c r="AK11" s="197">
        <f>+IF(AJ11=[2]CONTROLES!$C$52,[2]CONTROLES!$D$52,[2]CONTROLES!$D$53)</f>
        <v>0</v>
      </c>
      <c r="AL11" s="197"/>
      <c r="AM11" s="197">
        <f>+IF(AL11=[2]CONTROLES!$C$54,[2]CONTROLES!$D$54,[2]CONTROLES!$D$55)</f>
        <v>0</v>
      </c>
      <c r="AN11" s="197"/>
      <c r="AO11" s="197">
        <f>+IF(AN11=[2]CONTROLES!$C$56,[2]CONTROLES!$D$56,IF(AN11=[2]CONTROLES!$C$57,[2]CONTROLES!$D$57,[2]CONTROLES!$D$58))</f>
        <v>0</v>
      </c>
      <c r="AP11" s="197"/>
      <c r="AQ11" s="197">
        <f>+IF(AP11=[2]CONTROLES!$C$59,[2]CONTROLES!$D$59,[2]CONTROLES!$D$60)</f>
        <v>0</v>
      </c>
      <c r="AR11" s="197"/>
      <c r="AS11" s="197">
        <f>+IF(AR11=[2]CONTROLES!$C$61,[2]CONTROLES!$D$61,[2]CONTROLES!$D$62)</f>
        <v>0</v>
      </c>
      <c r="AT11" s="197"/>
      <c r="AU11" s="197">
        <f>+IF(AT11=[2]CONTROLES!$C$63,[2]CONTROLES!$D$63,IF(AT11=[2]CONTROLES!$C$64,[2]CONTROLES!$D$64,[2]CONTROLES!$D$65))</f>
        <v>0</v>
      </c>
      <c r="AV11" s="197">
        <f t="shared" ref="AV11:AV39" si="2">+AI11+AK11+AM11+AO11+AQ11+AS11+AU11</f>
        <v>0</v>
      </c>
      <c r="AW11" s="197" t="str">
        <f t="shared" ref="AW11:AW39" si="3">IF(ISERROR(AV11)=TRUE,"",IF(AND(AV11&lt;=85),"Débil",IF(AND(AV11&gt;=85.01,AV11&lt;=95),"Moderado",IF(AND(AV11&gt;=95.1,AV11&lt;=100),"Fuerte",""))))</f>
        <v>Débil</v>
      </c>
      <c r="AX11" s="305"/>
      <c r="AY11" s="305"/>
      <c r="AZ11" s="305"/>
      <c r="BA11" s="305"/>
      <c r="BB11" s="307"/>
      <c r="BC11" s="306"/>
      <c r="BD11" s="331"/>
      <c r="BE11" s="129"/>
      <c r="BF11" s="129"/>
      <c r="BG11" s="180"/>
      <c r="BH11" s="220"/>
      <c r="BI11" s="220"/>
      <c r="BJ11" s="129"/>
      <c r="BK11" s="129"/>
      <c r="BL11" s="129"/>
      <c r="BM11" s="331"/>
      <c r="BN11" s="130"/>
      <c r="BO11" s="130"/>
      <c r="BP11" s="130"/>
      <c r="BQ11" s="129"/>
      <c r="BR11" s="133"/>
      <c r="BS11" s="133"/>
      <c r="BT11" s="133"/>
      <c r="BU11" s="133"/>
      <c r="BV11" s="133"/>
      <c r="BW11" s="128"/>
      <c r="BX11" s="130"/>
      <c r="BY11" s="130"/>
      <c r="BZ11" s="129"/>
      <c r="CA11" s="133"/>
      <c r="CB11" s="133"/>
      <c r="CC11" s="133"/>
      <c r="CD11" s="133"/>
      <c r="CE11" s="133"/>
      <c r="CF11" s="128"/>
      <c r="CG11" s="130"/>
      <c r="CH11" s="130"/>
      <c r="CI11" s="129"/>
      <c r="CJ11" s="133"/>
      <c r="CK11" s="133"/>
      <c r="CL11" s="133"/>
      <c r="CM11" s="133"/>
      <c r="CN11" s="133"/>
      <c r="CO11" s="128"/>
      <c r="CP11" s="130"/>
      <c r="CQ11" s="130"/>
      <c r="CR11" s="129"/>
      <c r="CS11" s="133"/>
      <c r="CT11" s="133"/>
      <c r="CU11" s="133"/>
      <c r="CV11" s="133"/>
      <c r="CW11" s="133"/>
      <c r="CX11" s="128"/>
      <c r="CY11" s="130"/>
      <c r="CZ11" s="130"/>
      <c r="DA11" s="129"/>
      <c r="DB11" s="133"/>
      <c r="DC11" s="133"/>
      <c r="DD11" s="133"/>
      <c r="DE11" s="133"/>
      <c r="DF11" s="133"/>
      <c r="DG11" s="128"/>
      <c r="DH11" s="130"/>
      <c r="DI11" s="130"/>
      <c r="DJ11" s="129"/>
      <c r="DK11" s="133"/>
      <c r="DL11" s="133"/>
      <c r="DM11" s="133"/>
      <c r="DN11" s="133"/>
      <c r="DO11" s="133"/>
      <c r="DP11" s="128"/>
      <c r="DQ11" s="130"/>
      <c r="DR11" s="130"/>
      <c r="DS11" s="129"/>
      <c r="DT11" s="133"/>
      <c r="DU11" s="133"/>
      <c r="DV11" s="133"/>
      <c r="DW11" s="133"/>
      <c r="DX11" s="133"/>
      <c r="DY11" s="128"/>
      <c r="DZ11" s="130"/>
      <c r="EA11" s="130"/>
      <c r="EB11" s="129"/>
      <c r="EC11" s="133"/>
      <c r="ED11" s="133"/>
      <c r="EE11" s="133"/>
      <c r="EF11" s="133"/>
      <c r="EG11" s="133"/>
      <c r="EH11" s="128"/>
      <c r="EI11" s="130"/>
      <c r="EJ11" s="130"/>
      <c r="EK11" s="129"/>
      <c r="EL11" s="133"/>
      <c r="EM11" s="133"/>
      <c r="EN11" s="133"/>
      <c r="EO11" s="133"/>
      <c r="EP11" s="133"/>
      <c r="EQ11" s="128"/>
      <c r="ER11" s="130"/>
      <c r="ES11" s="130"/>
      <c r="ET11" s="129"/>
      <c r="EU11" s="133"/>
      <c r="EV11" s="133"/>
      <c r="EW11" s="133"/>
      <c r="EX11" s="133"/>
      <c r="EY11" s="133"/>
      <c r="EZ11" s="128"/>
      <c r="FA11" s="130"/>
      <c r="FB11" s="130"/>
      <c r="FC11" s="129"/>
      <c r="FD11" s="133"/>
      <c r="FE11" s="133"/>
      <c r="FF11" s="133"/>
      <c r="FG11" s="133"/>
      <c r="FH11" s="133"/>
      <c r="FI11" s="128"/>
      <c r="FJ11" s="130"/>
      <c r="FK11" s="130"/>
      <c r="FL11" s="129"/>
      <c r="FM11" s="133"/>
      <c r="FN11" s="133"/>
      <c r="FO11" s="133"/>
      <c r="FP11" s="133"/>
      <c r="FQ11" s="133"/>
      <c r="FR11" s="133"/>
      <c r="FS11" s="128"/>
      <c r="FT11" s="131"/>
      <c r="FU11" s="131"/>
      <c r="FV11" s="131"/>
      <c r="FW11" s="132"/>
      <c r="FX11" s="131"/>
      <c r="FY11" s="133"/>
      <c r="FZ11" s="133"/>
      <c r="GA11" s="131"/>
      <c r="GB11" s="131"/>
      <c r="GC11" s="131"/>
      <c r="GD11" s="131"/>
      <c r="GE11" s="131"/>
      <c r="GF11" s="128"/>
      <c r="GG11" s="131"/>
      <c r="GH11" s="131"/>
      <c r="GI11" s="131"/>
      <c r="GJ11" s="132"/>
      <c r="GK11" s="131"/>
      <c r="GL11" s="133"/>
      <c r="GM11" s="133"/>
      <c r="GN11" s="131"/>
      <c r="GO11" s="131"/>
      <c r="GP11" s="131"/>
      <c r="GQ11" s="131"/>
      <c r="GR11" s="131"/>
      <c r="GS11" s="128"/>
      <c r="GT11" s="131"/>
      <c r="GU11" s="131"/>
      <c r="GV11" s="131"/>
      <c r="GW11" s="132"/>
      <c r="GX11" s="131"/>
      <c r="GY11" s="133"/>
      <c r="GZ11" s="133"/>
      <c r="HA11" s="131"/>
      <c r="HB11" s="131"/>
      <c r="HC11" s="131"/>
      <c r="HD11" s="131"/>
    </row>
    <row r="12" spans="1:212" ht="17.25" customHeight="1" x14ac:dyDescent="0.2">
      <c r="A12" s="412"/>
      <c r="B12" s="413"/>
      <c r="C12" s="415"/>
      <c r="D12" s="415"/>
      <c r="E12" s="413"/>
      <c r="F12" s="409"/>
      <c r="G12" s="409"/>
      <c r="H12" s="409"/>
      <c r="I12" s="413"/>
      <c r="J12" s="414"/>
      <c r="K12" s="322"/>
      <c r="L12" s="417"/>
      <c r="M12" s="326"/>
      <c r="N12" s="327"/>
      <c r="O12" s="327"/>
      <c r="P12" s="327"/>
      <c r="Q12" s="360"/>
      <c r="R12" s="201"/>
      <c r="S12" s="206"/>
      <c r="T12" s="201" t="str">
        <f t="shared" si="1"/>
        <v>Tipo Control</v>
      </c>
      <c r="U12" s="202" t="s">
        <v>158</v>
      </c>
      <c r="V12" s="203">
        <f>+IF(U12='[2]Tabla Valoración controles'!$D$4,'[2]Tabla Valoración controles'!$F$4,IF('[2]208-PLA-Ft-78 Mapa Gestión'!U12='[2]Tabla Valoración controles'!$D$5,'[2]Tabla Valoración controles'!$F$5,IF(U12=[2]FORMULAS!$A$10,0,'[2]Tabla Valoración controles'!$F$6)))</f>
        <v>0</v>
      </c>
      <c r="W12" s="202"/>
      <c r="X12" s="204">
        <f>+IF(W12='[2]Tabla Valoración controles'!$D$7,'[2]Tabla Valoración controles'!$F$7,IF(U12=[2]FORMULAS!$A$10,0,'[2]Tabla Valoración controles'!$F$8))</f>
        <v>0</v>
      </c>
      <c r="Y12" s="202"/>
      <c r="Z12" s="203">
        <f>+IF(Y12='[2]Tabla Valoración controles'!$D$9,'[2]Tabla Valoración controles'!$F$9,IF(U12=[2]FORMULAS!$A$10,0,'[2]Tabla Valoración controles'!$F$10))</f>
        <v>0</v>
      </c>
      <c r="AA12" s="202"/>
      <c r="AB12" s="203">
        <f>+IF(AA12='[2]Tabla Valoración controles'!$D$9,'[2]Tabla Valoración controles'!$F$9,IF(W12=[2]FORMULAS!$A$10,0,'[2]Tabla Valoración controles'!$F$10))</f>
        <v>0</v>
      </c>
      <c r="AC12" s="202"/>
      <c r="AD12" s="203">
        <f>+IF(AC12='[2]Tabla Valoración controles'!$D$13,'[2]Tabla Valoración controles'!$F$13,'[2]Tabla Valoración controles'!$F$14)</f>
        <v>0</v>
      </c>
      <c r="AE12" s="100">
        <f t="shared" si="0"/>
        <v>0</v>
      </c>
      <c r="AF12" s="100">
        <f>+AF11*AE12</f>
        <v>0</v>
      </c>
      <c r="AG12" s="100">
        <f t="shared" ref="AG12:AG14" si="4">+AG11-AF12</f>
        <v>0.48</v>
      </c>
      <c r="AH12" s="202"/>
      <c r="AI12" s="197">
        <f>+IF(AH12=[2]CONTROLES!$C$50,[2]CONTROLES!$D$50,[2]CONTROLES!$D$51)</f>
        <v>0</v>
      </c>
      <c r="AJ12" s="197"/>
      <c r="AK12" s="197">
        <f>+IF(AJ12=[2]CONTROLES!$C$52,[2]CONTROLES!$D$52,[2]CONTROLES!$D$53)</f>
        <v>0</v>
      </c>
      <c r="AL12" s="197"/>
      <c r="AM12" s="197">
        <f>+IF(AL12=[2]CONTROLES!$C$54,[2]CONTROLES!$D$54,[2]CONTROLES!$D$55)</f>
        <v>0</v>
      </c>
      <c r="AN12" s="197"/>
      <c r="AO12" s="197">
        <f>+IF(AN12=[2]CONTROLES!$C$56,[2]CONTROLES!$D$56,IF(AN12=[2]CONTROLES!$C$57,[2]CONTROLES!$D$57,[2]CONTROLES!$D$58))</f>
        <v>0</v>
      </c>
      <c r="AP12" s="197"/>
      <c r="AQ12" s="197">
        <f>+IF(AP12=[2]CONTROLES!$C$59,[2]CONTROLES!$D$59,[2]CONTROLES!$D$60)</f>
        <v>0</v>
      </c>
      <c r="AR12" s="197"/>
      <c r="AS12" s="197">
        <f>+IF(AR12=[2]CONTROLES!$C$61,[2]CONTROLES!$D$61,[2]CONTROLES!$D$62)</f>
        <v>0</v>
      </c>
      <c r="AT12" s="197"/>
      <c r="AU12" s="197">
        <f>+IF(AT12=[2]CONTROLES!$C$63,[2]CONTROLES!$D$63,IF(AT12=[2]CONTROLES!$C$64,[2]CONTROLES!$D$64,[2]CONTROLES!$D$65))</f>
        <v>0</v>
      </c>
      <c r="AV12" s="197">
        <f t="shared" si="2"/>
        <v>0</v>
      </c>
      <c r="AW12" s="197" t="str">
        <f t="shared" si="3"/>
        <v>Débil</v>
      </c>
      <c r="AX12" s="305"/>
      <c r="AY12" s="305"/>
      <c r="AZ12" s="305"/>
      <c r="BA12" s="305"/>
      <c r="BB12" s="307"/>
      <c r="BC12" s="306"/>
      <c r="BD12" s="331"/>
      <c r="BE12" s="129"/>
      <c r="BF12" s="129"/>
      <c r="BG12" s="180"/>
      <c r="BH12" s="220"/>
      <c r="BI12" s="220"/>
      <c r="BJ12" s="129"/>
      <c r="BK12" s="129"/>
      <c r="BL12" s="129"/>
      <c r="BM12" s="331"/>
      <c r="BN12" s="130"/>
      <c r="BO12" s="129"/>
      <c r="BP12" s="134"/>
      <c r="BQ12" s="134"/>
      <c r="BR12" s="132"/>
      <c r="BS12" s="132"/>
      <c r="BT12" s="132"/>
      <c r="BU12" s="132"/>
      <c r="BV12" s="132"/>
      <c r="BW12" s="128"/>
      <c r="BX12" s="134"/>
      <c r="BY12" s="134"/>
      <c r="BZ12" s="134"/>
      <c r="CA12" s="132"/>
      <c r="CB12" s="132"/>
      <c r="CC12" s="132"/>
      <c r="CD12" s="132"/>
      <c r="CE12" s="132"/>
      <c r="CF12" s="128"/>
      <c r="CG12" s="134"/>
      <c r="CH12" s="134"/>
      <c r="CI12" s="134"/>
      <c r="CJ12" s="132"/>
      <c r="CK12" s="132"/>
      <c r="CL12" s="132"/>
      <c r="CM12" s="132"/>
      <c r="CN12" s="132"/>
      <c r="CO12" s="128"/>
      <c r="CP12" s="134"/>
      <c r="CQ12" s="134"/>
      <c r="CR12" s="134"/>
      <c r="CS12" s="132"/>
      <c r="CT12" s="132"/>
      <c r="CU12" s="132"/>
      <c r="CV12" s="132"/>
      <c r="CW12" s="132"/>
      <c r="CX12" s="128"/>
      <c r="CY12" s="134"/>
      <c r="CZ12" s="134"/>
      <c r="DA12" s="134"/>
      <c r="DB12" s="132"/>
      <c r="DC12" s="132"/>
      <c r="DD12" s="132"/>
      <c r="DE12" s="132"/>
      <c r="DF12" s="132"/>
      <c r="DG12" s="128"/>
      <c r="DH12" s="134"/>
      <c r="DI12" s="134"/>
      <c r="DJ12" s="134"/>
      <c r="DK12" s="132"/>
      <c r="DL12" s="132"/>
      <c r="DM12" s="132"/>
      <c r="DN12" s="132"/>
      <c r="DO12" s="132"/>
      <c r="DP12" s="128"/>
      <c r="DQ12" s="134"/>
      <c r="DR12" s="134"/>
      <c r="DS12" s="134"/>
      <c r="DT12" s="132"/>
      <c r="DU12" s="132"/>
      <c r="DV12" s="132"/>
      <c r="DW12" s="132"/>
      <c r="DX12" s="132"/>
      <c r="DY12" s="128"/>
      <c r="DZ12" s="134"/>
      <c r="EA12" s="134"/>
      <c r="EB12" s="134"/>
      <c r="EC12" s="132"/>
      <c r="ED12" s="132"/>
      <c r="EE12" s="132"/>
      <c r="EF12" s="132"/>
      <c r="EG12" s="132"/>
      <c r="EH12" s="128"/>
      <c r="EI12" s="134"/>
      <c r="EJ12" s="134"/>
      <c r="EK12" s="134"/>
      <c r="EL12" s="132"/>
      <c r="EM12" s="132"/>
      <c r="EN12" s="132"/>
      <c r="EO12" s="132"/>
      <c r="EP12" s="132"/>
      <c r="EQ12" s="128"/>
      <c r="ER12" s="134"/>
      <c r="ES12" s="134"/>
      <c r="ET12" s="134"/>
      <c r="EU12" s="132"/>
      <c r="EV12" s="132"/>
      <c r="EW12" s="132"/>
      <c r="EX12" s="132"/>
      <c r="EY12" s="132"/>
      <c r="EZ12" s="128"/>
      <c r="FA12" s="134"/>
      <c r="FB12" s="134"/>
      <c r="FC12" s="134"/>
      <c r="FD12" s="132"/>
      <c r="FE12" s="132"/>
      <c r="FF12" s="132"/>
      <c r="FG12" s="132"/>
      <c r="FH12" s="132"/>
      <c r="FI12" s="128"/>
      <c r="FJ12" s="134"/>
      <c r="FK12" s="134"/>
      <c r="FL12" s="134"/>
      <c r="FM12" s="132"/>
      <c r="FN12" s="132"/>
      <c r="FO12" s="132"/>
      <c r="FP12" s="132"/>
      <c r="FQ12" s="132"/>
      <c r="FR12" s="132"/>
      <c r="FS12" s="128"/>
      <c r="FT12" s="131"/>
      <c r="FU12" s="131"/>
      <c r="FV12" s="131"/>
      <c r="FW12" s="132"/>
      <c r="FX12" s="131"/>
      <c r="FY12" s="132"/>
      <c r="FZ12" s="132"/>
      <c r="GA12" s="131"/>
      <c r="GB12" s="131"/>
      <c r="GC12" s="131"/>
      <c r="GD12" s="131"/>
      <c r="GE12" s="131"/>
      <c r="GF12" s="128"/>
      <c r="GG12" s="131"/>
      <c r="GH12" s="131"/>
      <c r="GI12" s="131"/>
      <c r="GJ12" s="132"/>
      <c r="GK12" s="131"/>
      <c r="GL12" s="132"/>
      <c r="GM12" s="132"/>
      <c r="GN12" s="131"/>
      <c r="GO12" s="131"/>
      <c r="GP12" s="131"/>
      <c r="GQ12" s="131"/>
      <c r="GR12" s="131"/>
      <c r="GS12" s="128"/>
      <c r="GT12" s="131"/>
      <c r="GU12" s="131"/>
      <c r="GV12" s="131"/>
      <c r="GW12" s="132"/>
      <c r="GX12" s="131"/>
      <c r="GY12" s="132"/>
      <c r="GZ12" s="132"/>
      <c r="HA12" s="131"/>
      <c r="HB12" s="131"/>
      <c r="HC12" s="131"/>
      <c r="HD12" s="131"/>
    </row>
    <row r="13" spans="1:212" ht="17.25" customHeight="1" x14ac:dyDescent="0.2">
      <c r="A13" s="412"/>
      <c r="B13" s="413"/>
      <c r="C13" s="415"/>
      <c r="D13" s="415"/>
      <c r="E13" s="413"/>
      <c r="F13" s="409"/>
      <c r="G13" s="409"/>
      <c r="H13" s="409"/>
      <c r="I13" s="413"/>
      <c r="J13" s="414"/>
      <c r="K13" s="322"/>
      <c r="L13" s="417"/>
      <c r="M13" s="326"/>
      <c r="N13" s="327"/>
      <c r="O13" s="327"/>
      <c r="P13" s="327"/>
      <c r="Q13" s="360"/>
      <c r="R13" s="201"/>
      <c r="S13" s="197"/>
      <c r="T13" s="201" t="str">
        <f t="shared" si="1"/>
        <v>Tipo Control</v>
      </c>
      <c r="U13" s="202" t="s">
        <v>158</v>
      </c>
      <c r="V13" s="203">
        <f>+IF(U13='[2]Tabla Valoración controles'!$D$4,'[2]Tabla Valoración controles'!$F$4,IF('[2]208-PLA-Ft-78 Mapa Gestión'!U13='[2]Tabla Valoración controles'!$D$5,'[2]Tabla Valoración controles'!$F$5,IF(U13=[2]FORMULAS!$A$10,0,'[2]Tabla Valoración controles'!$F$6)))</f>
        <v>0</v>
      </c>
      <c r="W13" s="202"/>
      <c r="X13" s="204">
        <f>+IF(W13='[2]Tabla Valoración controles'!$D$7,'[2]Tabla Valoración controles'!$F$7,IF(U13=[2]FORMULAS!$A$10,0,'[2]Tabla Valoración controles'!$F$8))</f>
        <v>0</v>
      </c>
      <c r="Y13" s="202"/>
      <c r="Z13" s="203">
        <f>+IF(Y13='[2]Tabla Valoración controles'!$D$9,'[2]Tabla Valoración controles'!$F$9,IF(U13=[2]FORMULAS!$A$10,0,'[2]Tabla Valoración controles'!$F$10))</f>
        <v>0</v>
      </c>
      <c r="AA13" s="202"/>
      <c r="AB13" s="203">
        <f>+IF(AA13='[2]Tabla Valoración controles'!$D$9,'[2]Tabla Valoración controles'!$F$9,IF(W13=[2]FORMULAS!$A$10,0,'[2]Tabla Valoración controles'!$F$10))</f>
        <v>0</v>
      </c>
      <c r="AC13" s="202"/>
      <c r="AD13" s="203">
        <f>+IF(AC13='[2]Tabla Valoración controles'!$D$13,'[2]Tabla Valoración controles'!$F$13,'[2]Tabla Valoración controles'!$F$14)</f>
        <v>0</v>
      </c>
      <c r="AE13" s="100">
        <f t="shared" si="0"/>
        <v>0</v>
      </c>
      <c r="AF13" s="100">
        <f>+AF12*AE13</f>
        <v>0</v>
      </c>
      <c r="AG13" s="100">
        <f t="shared" si="4"/>
        <v>0.48</v>
      </c>
      <c r="AH13" s="202"/>
      <c r="AI13" s="197">
        <f>+IF(AH13=[2]CONTROLES!$C$50,[2]CONTROLES!$D$50,[2]CONTROLES!$D$51)</f>
        <v>0</v>
      </c>
      <c r="AJ13" s="197"/>
      <c r="AK13" s="197">
        <f>+IF(AJ13=[2]CONTROLES!$C$52,[2]CONTROLES!$D$52,[2]CONTROLES!$D$53)</f>
        <v>0</v>
      </c>
      <c r="AL13" s="197"/>
      <c r="AM13" s="197">
        <f>+IF(AL13=[2]CONTROLES!$C$54,[2]CONTROLES!$D$54,[2]CONTROLES!$D$55)</f>
        <v>0</v>
      </c>
      <c r="AN13" s="197"/>
      <c r="AO13" s="197">
        <f>+IF(AN13=[2]CONTROLES!$C$56,[2]CONTROLES!$D$56,IF(AN13=[2]CONTROLES!$C$57,[2]CONTROLES!$D$57,[2]CONTROLES!$D$58))</f>
        <v>0</v>
      </c>
      <c r="AP13" s="197"/>
      <c r="AQ13" s="197">
        <f>+IF(AP13=[2]CONTROLES!$C$59,[2]CONTROLES!$D$59,[2]CONTROLES!$D$60)</f>
        <v>0</v>
      </c>
      <c r="AR13" s="197"/>
      <c r="AS13" s="197">
        <f>+IF(AR13=[2]CONTROLES!$C$61,[2]CONTROLES!$D$61,[2]CONTROLES!$D$62)</f>
        <v>0</v>
      </c>
      <c r="AT13" s="197"/>
      <c r="AU13" s="197">
        <f>+IF(AT13=[2]CONTROLES!$C$63,[2]CONTROLES!$D$63,IF(AT13=[2]CONTROLES!$C$64,[2]CONTROLES!$D$64,[2]CONTROLES!$D$65))</f>
        <v>0</v>
      </c>
      <c r="AV13" s="197">
        <f t="shared" si="2"/>
        <v>0</v>
      </c>
      <c r="AW13" s="197" t="str">
        <f t="shared" si="3"/>
        <v>Débil</v>
      </c>
      <c r="AX13" s="305"/>
      <c r="AY13" s="305"/>
      <c r="AZ13" s="305"/>
      <c r="BA13" s="305"/>
      <c r="BB13" s="307"/>
      <c r="BC13" s="306"/>
      <c r="BD13" s="331"/>
      <c r="BE13" s="129"/>
      <c r="BF13" s="129"/>
      <c r="BG13" s="180"/>
      <c r="BH13" s="220"/>
      <c r="BI13" s="220"/>
      <c r="BJ13" s="129"/>
      <c r="BK13" s="129"/>
      <c r="BL13" s="129"/>
      <c r="BM13" s="331"/>
      <c r="BN13" s="130"/>
      <c r="BO13" s="129"/>
      <c r="BP13" s="134"/>
      <c r="BQ13" s="134"/>
      <c r="BR13" s="132"/>
      <c r="BS13" s="132"/>
      <c r="BT13" s="132"/>
      <c r="BU13" s="132"/>
      <c r="BV13" s="132"/>
      <c r="BW13" s="128"/>
      <c r="BX13" s="134"/>
      <c r="BY13" s="134"/>
      <c r="BZ13" s="134"/>
      <c r="CA13" s="132"/>
      <c r="CB13" s="132"/>
      <c r="CC13" s="132"/>
      <c r="CD13" s="132"/>
      <c r="CE13" s="132"/>
      <c r="CF13" s="128"/>
      <c r="CG13" s="134"/>
      <c r="CH13" s="134"/>
      <c r="CI13" s="134"/>
      <c r="CJ13" s="132"/>
      <c r="CK13" s="132"/>
      <c r="CL13" s="132"/>
      <c r="CM13" s="132"/>
      <c r="CN13" s="132"/>
      <c r="CO13" s="128"/>
      <c r="CP13" s="134"/>
      <c r="CQ13" s="134"/>
      <c r="CR13" s="134"/>
      <c r="CS13" s="132"/>
      <c r="CT13" s="132"/>
      <c r="CU13" s="132"/>
      <c r="CV13" s="132"/>
      <c r="CW13" s="132"/>
      <c r="CX13" s="128"/>
      <c r="CY13" s="134"/>
      <c r="CZ13" s="134"/>
      <c r="DA13" s="134"/>
      <c r="DB13" s="132"/>
      <c r="DC13" s="132"/>
      <c r="DD13" s="132"/>
      <c r="DE13" s="132"/>
      <c r="DF13" s="132"/>
      <c r="DG13" s="128"/>
      <c r="DH13" s="134"/>
      <c r="DI13" s="134"/>
      <c r="DJ13" s="134"/>
      <c r="DK13" s="132"/>
      <c r="DL13" s="132"/>
      <c r="DM13" s="132"/>
      <c r="DN13" s="132"/>
      <c r="DO13" s="132"/>
      <c r="DP13" s="128"/>
      <c r="DQ13" s="134"/>
      <c r="DR13" s="134"/>
      <c r="DS13" s="134"/>
      <c r="DT13" s="132"/>
      <c r="DU13" s="132"/>
      <c r="DV13" s="132"/>
      <c r="DW13" s="132"/>
      <c r="DX13" s="132"/>
      <c r="DY13" s="128"/>
      <c r="DZ13" s="134"/>
      <c r="EA13" s="134"/>
      <c r="EB13" s="134"/>
      <c r="EC13" s="132"/>
      <c r="ED13" s="132"/>
      <c r="EE13" s="132"/>
      <c r="EF13" s="132"/>
      <c r="EG13" s="132"/>
      <c r="EH13" s="128"/>
      <c r="EI13" s="134"/>
      <c r="EJ13" s="134"/>
      <c r="EK13" s="134"/>
      <c r="EL13" s="132"/>
      <c r="EM13" s="132"/>
      <c r="EN13" s="132"/>
      <c r="EO13" s="132"/>
      <c r="EP13" s="132"/>
      <c r="EQ13" s="128"/>
      <c r="ER13" s="134"/>
      <c r="ES13" s="134"/>
      <c r="ET13" s="134"/>
      <c r="EU13" s="132"/>
      <c r="EV13" s="132"/>
      <c r="EW13" s="132"/>
      <c r="EX13" s="132"/>
      <c r="EY13" s="132"/>
      <c r="EZ13" s="128"/>
      <c r="FA13" s="134"/>
      <c r="FB13" s="134"/>
      <c r="FC13" s="134"/>
      <c r="FD13" s="132"/>
      <c r="FE13" s="132"/>
      <c r="FF13" s="132"/>
      <c r="FG13" s="132"/>
      <c r="FH13" s="132"/>
      <c r="FI13" s="128"/>
      <c r="FJ13" s="134"/>
      <c r="FK13" s="134"/>
      <c r="FL13" s="134"/>
      <c r="FM13" s="132"/>
      <c r="FN13" s="132"/>
      <c r="FO13" s="132"/>
      <c r="FP13" s="132"/>
      <c r="FQ13" s="132"/>
      <c r="FR13" s="132"/>
      <c r="FS13" s="128"/>
      <c r="FT13" s="131"/>
      <c r="FU13" s="131"/>
      <c r="FV13" s="131"/>
      <c r="FW13" s="132"/>
      <c r="FX13" s="131"/>
      <c r="FY13" s="132"/>
      <c r="FZ13" s="132"/>
      <c r="GA13" s="131"/>
      <c r="GB13" s="131"/>
      <c r="GC13" s="131"/>
      <c r="GD13" s="131"/>
      <c r="GE13" s="131"/>
      <c r="GF13" s="128"/>
      <c r="GG13" s="131"/>
      <c r="GH13" s="131"/>
      <c r="GI13" s="131"/>
      <c r="GJ13" s="132"/>
      <c r="GK13" s="131"/>
      <c r="GL13" s="132"/>
      <c r="GM13" s="132"/>
      <c r="GN13" s="131"/>
      <c r="GO13" s="131"/>
      <c r="GP13" s="131"/>
      <c r="GQ13" s="131"/>
      <c r="GR13" s="131"/>
      <c r="GS13" s="128"/>
      <c r="GT13" s="131"/>
      <c r="GU13" s="131"/>
      <c r="GV13" s="131"/>
      <c r="GW13" s="132"/>
      <c r="GX13" s="131"/>
      <c r="GY13" s="132"/>
      <c r="GZ13" s="132"/>
      <c r="HA13" s="131"/>
      <c r="HB13" s="131"/>
      <c r="HC13" s="131"/>
      <c r="HD13" s="131"/>
    </row>
    <row r="14" spans="1:212" ht="17.25" customHeight="1" x14ac:dyDescent="0.2">
      <c r="A14" s="412"/>
      <c r="B14" s="413"/>
      <c r="C14" s="415"/>
      <c r="D14" s="415"/>
      <c r="E14" s="413"/>
      <c r="F14" s="409"/>
      <c r="G14" s="409"/>
      <c r="H14" s="409"/>
      <c r="I14" s="413"/>
      <c r="J14" s="414"/>
      <c r="K14" s="322"/>
      <c r="L14" s="417"/>
      <c r="M14" s="326"/>
      <c r="N14" s="327"/>
      <c r="O14" s="327"/>
      <c r="P14" s="327"/>
      <c r="Q14" s="360"/>
      <c r="R14" s="201"/>
      <c r="S14" s="197"/>
      <c r="T14" s="201" t="str">
        <f t="shared" si="1"/>
        <v>Tipo Control</v>
      </c>
      <c r="U14" s="202" t="s">
        <v>158</v>
      </c>
      <c r="V14" s="203">
        <f>+IF(U14='[2]Tabla Valoración controles'!$D$4,'[2]Tabla Valoración controles'!$F$4,IF('[2]208-PLA-Ft-78 Mapa Gestión'!U14='[2]Tabla Valoración controles'!$D$5,'[2]Tabla Valoración controles'!$F$5,IF(U14=[2]FORMULAS!$A$10,0,'[2]Tabla Valoración controles'!$F$6)))</f>
        <v>0</v>
      </c>
      <c r="W14" s="202"/>
      <c r="X14" s="204">
        <f>+IF(W14='[2]Tabla Valoración controles'!$D$7,'[2]Tabla Valoración controles'!$F$7,IF(U14=[2]FORMULAS!$A$10,0,'[2]Tabla Valoración controles'!$F$8))</f>
        <v>0</v>
      </c>
      <c r="Y14" s="202"/>
      <c r="Z14" s="203">
        <f>+IF(Y14='[2]Tabla Valoración controles'!$D$9,'[2]Tabla Valoración controles'!$F$9,IF(U14=[2]FORMULAS!$A$10,0,'[2]Tabla Valoración controles'!$F$10))</f>
        <v>0</v>
      </c>
      <c r="AA14" s="202"/>
      <c r="AB14" s="203">
        <f>+IF(AA14='[2]Tabla Valoración controles'!$D$9,'[2]Tabla Valoración controles'!$F$9,IF(W14=[2]FORMULAS!$A$10,0,'[2]Tabla Valoración controles'!$F$10))</f>
        <v>0</v>
      </c>
      <c r="AC14" s="202"/>
      <c r="AD14" s="203">
        <f>+IF(AC14='[2]Tabla Valoración controles'!$D$13,'[2]Tabla Valoración controles'!$F$13,'[2]Tabla Valoración controles'!$F$14)</f>
        <v>0</v>
      </c>
      <c r="AE14" s="100">
        <f t="shared" si="0"/>
        <v>0</v>
      </c>
      <c r="AF14" s="100">
        <f t="shared" ref="AF14:AF15" si="5">+AF13*AE14</f>
        <v>0</v>
      </c>
      <c r="AG14" s="100">
        <f t="shared" si="4"/>
        <v>0.48</v>
      </c>
      <c r="AH14" s="202"/>
      <c r="AI14" s="197">
        <f>+IF(AH14=[2]CONTROLES!$C$50,[2]CONTROLES!$D$50,[2]CONTROLES!$D$51)</f>
        <v>0</v>
      </c>
      <c r="AJ14" s="197"/>
      <c r="AK14" s="197">
        <f>+IF(AJ14=[2]CONTROLES!$C$52,[2]CONTROLES!$D$52,[2]CONTROLES!$D$53)</f>
        <v>0</v>
      </c>
      <c r="AL14" s="197"/>
      <c r="AM14" s="197">
        <f>+IF(AL14=[2]CONTROLES!$C$54,[2]CONTROLES!$D$54,[2]CONTROLES!$D$55)</f>
        <v>0</v>
      </c>
      <c r="AN14" s="197"/>
      <c r="AO14" s="197">
        <f>+IF(AN14=[2]CONTROLES!$C$56,[2]CONTROLES!$D$56,IF(AN14=[2]CONTROLES!$C$57,[2]CONTROLES!$D$57,[2]CONTROLES!$D$58))</f>
        <v>0</v>
      </c>
      <c r="AP14" s="197"/>
      <c r="AQ14" s="197">
        <f>+IF(AP14=[2]CONTROLES!$C$59,[2]CONTROLES!$D$59,[2]CONTROLES!$D$60)</f>
        <v>0</v>
      </c>
      <c r="AR14" s="197"/>
      <c r="AS14" s="197">
        <f>+IF(AR14=[2]CONTROLES!$C$61,[2]CONTROLES!$D$61,[2]CONTROLES!$D$62)</f>
        <v>0</v>
      </c>
      <c r="AT14" s="197"/>
      <c r="AU14" s="197">
        <f>+IF(AT14=[2]CONTROLES!$C$63,[2]CONTROLES!$D$63,IF(AT14=[2]CONTROLES!$C$64,[2]CONTROLES!$D$64,[2]CONTROLES!$D$65))</f>
        <v>0</v>
      </c>
      <c r="AV14" s="197">
        <f t="shared" si="2"/>
        <v>0</v>
      </c>
      <c r="AW14" s="197" t="str">
        <f t="shared" si="3"/>
        <v>Débil</v>
      </c>
      <c r="AX14" s="305"/>
      <c r="AY14" s="305"/>
      <c r="AZ14" s="305"/>
      <c r="BA14" s="305"/>
      <c r="BB14" s="307"/>
      <c r="BC14" s="306"/>
      <c r="BD14" s="331"/>
      <c r="BE14" s="129"/>
      <c r="BF14" s="129"/>
      <c r="BG14" s="180"/>
      <c r="BH14" s="220"/>
      <c r="BI14" s="220"/>
      <c r="BJ14" s="129"/>
      <c r="BK14" s="129"/>
      <c r="BL14" s="129"/>
      <c r="BM14" s="331"/>
      <c r="BN14" s="130"/>
      <c r="BO14" s="129"/>
      <c r="BP14" s="134"/>
      <c r="BQ14" s="134"/>
      <c r="BR14" s="132"/>
      <c r="BS14" s="132"/>
      <c r="BT14" s="132"/>
      <c r="BU14" s="132"/>
      <c r="BV14" s="132"/>
      <c r="BW14" s="128"/>
      <c r="BX14" s="134"/>
      <c r="BY14" s="134"/>
      <c r="BZ14" s="134"/>
      <c r="CA14" s="132"/>
      <c r="CB14" s="132"/>
      <c r="CC14" s="132"/>
      <c r="CD14" s="132"/>
      <c r="CE14" s="132"/>
      <c r="CF14" s="128"/>
      <c r="CG14" s="134"/>
      <c r="CH14" s="134"/>
      <c r="CI14" s="134"/>
      <c r="CJ14" s="132"/>
      <c r="CK14" s="132"/>
      <c r="CL14" s="132"/>
      <c r="CM14" s="132"/>
      <c r="CN14" s="132"/>
      <c r="CO14" s="128"/>
      <c r="CP14" s="134"/>
      <c r="CQ14" s="134"/>
      <c r="CR14" s="134"/>
      <c r="CS14" s="132"/>
      <c r="CT14" s="132"/>
      <c r="CU14" s="132"/>
      <c r="CV14" s="132"/>
      <c r="CW14" s="132"/>
      <c r="CX14" s="128"/>
      <c r="CY14" s="134"/>
      <c r="CZ14" s="134"/>
      <c r="DA14" s="134"/>
      <c r="DB14" s="132"/>
      <c r="DC14" s="132"/>
      <c r="DD14" s="132"/>
      <c r="DE14" s="132"/>
      <c r="DF14" s="132"/>
      <c r="DG14" s="128"/>
      <c r="DH14" s="134"/>
      <c r="DI14" s="134"/>
      <c r="DJ14" s="134"/>
      <c r="DK14" s="132"/>
      <c r="DL14" s="132"/>
      <c r="DM14" s="132"/>
      <c r="DN14" s="132"/>
      <c r="DO14" s="132"/>
      <c r="DP14" s="128"/>
      <c r="DQ14" s="134"/>
      <c r="DR14" s="134"/>
      <c r="DS14" s="134"/>
      <c r="DT14" s="132"/>
      <c r="DU14" s="132"/>
      <c r="DV14" s="132"/>
      <c r="DW14" s="132"/>
      <c r="DX14" s="132"/>
      <c r="DY14" s="128"/>
      <c r="DZ14" s="134"/>
      <c r="EA14" s="134"/>
      <c r="EB14" s="134"/>
      <c r="EC14" s="132"/>
      <c r="ED14" s="132"/>
      <c r="EE14" s="132"/>
      <c r="EF14" s="132"/>
      <c r="EG14" s="132"/>
      <c r="EH14" s="128"/>
      <c r="EI14" s="134"/>
      <c r="EJ14" s="134"/>
      <c r="EK14" s="134"/>
      <c r="EL14" s="132"/>
      <c r="EM14" s="132"/>
      <c r="EN14" s="132"/>
      <c r="EO14" s="132"/>
      <c r="EP14" s="132"/>
      <c r="EQ14" s="128"/>
      <c r="ER14" s="134"/>
      <c r="ES14" s="134"/>
      <c r="ET14" s="134"/>
      <c r="EU14" s="132"/>
      <c r="EV14" s="132"/>
      <c r="EW14" s="132"/>
      <c r="EX14" s="132"/>
      <c r="EY14" s="132"/>
      <c r="EZ14" s="128"/>
      <c r="FA14" s="134"/>
      <c r="FB14" s="134"/>
      <c r="FC14" s="134"/>
      <c r="FD14" s="132"/>
      <c r="FE14" s="132"/>
      <c r="FF14" s="132"/>
      <c r="FG14" s="132"/>
      <c r="FH14" s="132"/>
      <c r="FI14" s="128"/>
      <c r="FJ14" s="134"/>
      <c r="FK14" s="134"/>
      <c r="FL14" s="134"/>
      <c r="FM14" s="132"/>
      <c r="FN14" s="132"/>
      <c r="FO14" s="132"/>
      <c r="FP14" s="132"/>
      <c r="FQ14" s="132"/>
      <c r="FR14" s="132"/>
      <c r="FS14" s="128"/>
      <c r="FT14" s="131"/>
      <c r="FU14" s="131"/>
      <c r="FV14" s="131"/>
      <c r="FW14" s="132"/>
      <c r="FX14" s="131"/>
      <c r="FY14" s="132"/>
      <c r="FZ14" s="132"/>
      <c r="GA14" s="131"/>
      <c r="GB14" s="131"/>
      <c r="GC14" s="131"/>
      <c r="GD14" s="131"/>
      <c r="GE14" s="131"/>
      <c r="GF14" s="128"/>
      <c r="GG14" s="131"/>
      <c r="GH14" s="131"/>
      <c r="GI14" s="131"/>
      <c r="GJ14" s="132"/>
      <c r="GK14" s="131"/>
      <c r="GL14" s="132"/>
      <c r="GM14" s="132"/>
      <c r="GN14" s="131"/>
      <c r="GO14" s="131"/>
      <c r="GP14" s="131"/>
      <c r="GQ14" s="131"/>
      <c r="GR14" s="131"/>
      <c r="GS14" s="128"/>
      <c r="GT14" s="131"/>
      <c r="GU14" s="131"/>
      <c r="GV14" s="131"/>
      <c r="GW14" s="132"/>
      <c r="GX14" s="131"/>
      <c r="GY14" s="132"/>
      <c r="GZ14" s="132"/>
      <c r="HA14" s="131"/>
      <c r="HB14" s="131"/>
      <c r="HC14" s="131"/>
      <c r="HD14" s="131"/>
    </row>
    <row r="15" spans="1:212" ht="17.25" customHeight="1" x14ac:dyDescent="0.2">
      <c r="A15" s="412"/>
      <c r="B15" s="413"/>
      <c r="C15" s="415"/>
      <c r="D15" s="415"/>
      <c r="E15" s="413"/>
      <c r="F15" s="409"/>
      <c r="G15" s="409"/>
      <c r="H15" s="409"/>
      <c r="I15" s="413"/>
      <c r="J15" s="414"/>
      <c r="K15" s="322"/>
      <c r="L15" s="417"/>
      <c r="M15" s="326"/>
      <c r="N15" s="327"/>
      <c r="O15" s="327"/>
      <c r="P15" s="327"/>
      <c r="Q15" s="360"/>
      <c r="R15" s="201"/>
      <c r="S15" s="197"/>
      <c r="T15" s="201" t="str">
        <f t="shared" si="1"/>
        <v>Tipo Control</v>
      </c>
      <c r="U15" s="202" t="s">
        <v>158</v>
      </c>
      <c r="V15" s="203">
        <f>+IF(U15='[2]Tabla Valoración controles'!$D$4,'[2]Tabla Valoración controles'!$F$4,IF('[2]208-PLA-Ft-78 Mapa Gestión'!U15='[2]Tabla Valoración controles'!$D$5,'[2]Tabla Valoración controles'!$F$5,IF(U15=[2]FORMULAS!$A$10,0,'[2]Tabla Valoración controles'!$F$6)))</f>
        <v>0</v>
      </c>
      <c r="W15" s="202"/>
      <c r="X15" s="204">
        <f>+IF(W15='[2]Tabla Valoración controles'!$D$7,'[2]Tabla Valoración controles'!$F$7,IF(U15=[2]FORMULAS!$A$10,0,'[2]Tabla Valoración controles'!$F$8))</f>
        <v>0</v>
      </c>
      <c r="Y15" s="202"/>
      <c r="Z15" s="203">
        <f>+IF(Y15='[2]Tabla Valoración controles'!$D$9,'[2]Tabla Valoración controles'!$F$9,IF(U15=[2]FORMULAS!$A$10,0,'[2]Tabla Valoración controles'!$F$10))</f>
        <v>0</v>
      </c>
      <c r="AA15" s="202"/>
      <c r="AB15" s="203">
        <f>+IF(AA15='[2]Tabla Valoración controles'!$D$9,'[2]Tabla Valoración controles'!$F$9,IF(W15=[2]FORMULAS!$A$10,0,'[2]Tabla Valoración controles'!$F$10))</f>
        <v>0</v>
      </c>
      <c r="AC15" s="202"/>
      <c r="AD15" s="203">
        <f>+IF(AC15='[2]Tabla Valoración controles'!$D$13,'[2]Tabla Valoración controles'!$F$13,'[2]Tabla Valoración controles'!$F$14)</f>
        <v>0</v>
      </c>
      <c r="AE15" s="100">
        <f t="shared" si="0"/>
        <v>0</v>
      </c>
      <c r="AF15" s="100">
        <f t="shared" si="5"/>
        <v>0</v>
      </c>
      <c r="AG15" s="100">
        <f>+AG14-AF15</f>
        <v>0.48</v>
      </c>
      <c r="AH15" s="202"/>
      <c r="AI15" s="197">
        <f>+IF(AH15=[2]CONTROLES!$C$50,[2]CONTROLES!$D$50,[2]CONTROLES!$D$51)</f>
        <v>0</v>
      </c>
      <c r="AJ15" s="197"/>
      <c r="AK15" s="197">
        <f>+IF(AJ15=[2]CONTROLES!$C$52,[2]CONTROLES!$D$52,[2]CONTROLES!$D$53)</f>
        <v>0</v>
      </c>
      <c r="AL15" s="197"/>
      <c r="AM15" s="197">
        <f>+IF(AL15=[2]CONTROLES!$C$54,[2]CONTROLES!$D$54,[2]CONTROLES!$D$55)</f>
        <v>0</v>
      </c>
      <c r="AN15" s="197"/>
      <c r="AO15" s="197">
        <f>+IF(AN15=[2]CONTROLES!$C$56,[2]CONTROLES!$D$56,IF(AN15=[2]CONTROLES!$C$57,[2]CONTROLES!$D$57,[2]CONTROLES!$D$58))</f>
        <v>0</v>
      </c>
      <c r="AP15" s="197"/>
      <c r="AQ15" s="197">
        <f>+IF(AP15=[2]CONTROLES!$C$59,[2]CONTROLES!$D$59,[2]CONTROLES!$D$60)</f>
        <v>0</v>
      </c>
      <c r="AR15" s="197"/>
      <c r="AS15" s="197">
        <f>+IF(AR15=[2]CONTROLES!$C$61,[2]CONTROLES!$D$61,[2]CONTROLES!$D$62)</f>
        <v>0</v>
      </c>
      <c r="AT15" s="197"/>
      <c r="AU15" s="197">
        <f>+IF(AT15=[2]CONTROLES!$C$63,[2]CONTROLES!$D$63,IF(AT15=[2]CONTROLES!$C$64,[2]CONTROLES!$D$64,[2]CONTROLES!$D$65))</f>
        <v>0</v>
      </c>
      <c r="AV15" s="197">
        <f t="shared" si="2"/>
        <v>0</v>
      </c>
      <c r="AW15" s="197" t="str">
        <f t="shared" si="3"/>
        <v>Débil</v>
      </c>
      <c r="AX15" s="305"/>
      <c r="AY15" s="305"/>
      <c r="AZ15" s="305"/>
      <c r="BA15" s="305"/>
      <c r="BB15" s="307"/>
      <c r="BC15" s="306"/>
      <c r="BD15" s="331"/>
      <c r="BE15" s="129"/>
      <c r="BF15" s="129"/>
      <c r="BG15" s="180"/>
      <c r="BH15" s="220"/>
      <c r="BI15" s="220"/>
      <c r="BJ15" s="129"/>
      <c r="BK15" s="129"/>
      <c r="BL15" s="129"/>
      <c r="BM15" s="331"/>
      <c r="BN15" s="130"/>
      <c r="BO15" s="129"/>
      <c r="BP15" s="134"/>
      <c r="BQ15" s="134"/>
      <c r="BR15" s="132"/>
      <c r="BS15" s="132"/>
      <c r="BT15" s="132"/>
      <c r="BU15" s="132"/>
      <c r="BV15" s="132"/>
      <c r="BW15" s="128"/>
      <c r="BX15" s="134"/>
      <c r="BY15" s="134"/>
      <c r="BZ15" s="134"/>
      <c r="CA15" s="132"/>
      <c r="CB15" s="132"/>
      <c r="CC15" s="132"/>
      <c r="CD15" s="132"/>
      <c r="CE15" s="132"/>
      <c r="CF15" s="128"/>
      <c r="CG15" s="134"/>
      <c r="CH15" s="134"/>
      <c r="CI15" s="134"/>
      <c r="CJ15" s="132"/>
      <c r="CK15" s="132"/>
      <c r="CL15" s="132"/>
      <c r="CM15" s="132"/>
      <c r="CN15" s="132"/>
      <c r="CO15" s="128"/>
      <c r="CP15" s="134"/>
      <c r="CQ15" s="134"/>
      <c r="CR15" s="134"/>
      <c r="CS15" s="132"/>
      <c r="CT15" s="132"/>
      <c r="CU15" s="132"/>
      <c r="CV15" s="132"/>
      <c r="CW15" s="132"/>
      <c r="CX15" s="128"/>
      <c r="CY15" s="134"/>
      <c r="CZ15" s="134"/>
      <c r="DA15" s="134"/>
      <c r="DB15" s="132"/>
      <c r="DC15" s="132"/>
      <c r="DD15" s="132"/>
      <c r="DE15" s="132"/>
      <c r="DF15" s="132"/>
      <c r="DG15" s="128"/>
      <c r="DH15" s="134"/>
      <c r="DI15" s="134"/>
      <c r="DJ15" s="134"/>
      <c r="DK15" s="132"/>
      <c r="DL15" s="132"/>
      <c r="DM15" s="132"/>
      <c r="DN15" s="132"/>
      <c r="DO15" s="132"/>
      <c r="DP15" s="128"/>
      <c r="DQ15" s="134"/>
      <c r="DR15" s="134"/>
      <c r="DS15" s="134"/>
      <c r="DT15" s="132"/>
      <c r="DU15" s="132"/>
      <c r="DV15" s="132"/>
      <c r="DW15" s="132"/>
      <c r="DX15" s="132"/>
      <c r="DY15" s="128"/>
      <c r="DZ15" s="134"/>
      <c r="EA15" s="134"/>
      <c r="EB15" s="134"/>
      <c r="EC15" s="132"/>
      <c r="ED15" s="132"/>
      <c r="EE15" s="132"/>
      <c r="EF15" s="132"/>
      <c r="EG15" s="132"/>
      <c r="EH15" s="128"/>
      <c r="EI15" s="134"/>
      <c r="EJ15" s="134"/>
      <c r="EK15" s="134"/>
      <c r="EL15" s="132"/>
      <c r="EM15" s="132"/>
      <c r="EN15" s="132"/>
      <c r="EO15" s="132"/>
      <c r="EP15" s="132"/>
      <c r="EQ15" s="128"/>
      <c r="ER15" s="134"/>
      <c r="ES15" s="134"/>
      <c r="ET15" s="134"/>
      <c r="EU15" s="132"/>
      <c r="EV15" s="132"/>
      <c r="EW15" s="132"/>
      <c r="EX15" s="132"/>
      <c r="EY15" s="132"/>
      <c r="EZ15" s="128"/>
      <c r="FA15" s="134"/>
      <c r="FB15" s="134"/>
      <c r="FC15" s="134"/>
      <c r="FD15" s="132"/>
      <c r="FE15" s="132"/>
      <c r="FF15" s="132"/>
      <c r="FG15" s="132"/>
      <c r="FH15" s="132"/>
      <c r="FI15" s="128"/>
      <c r="FJ15" s="134"/>
      <c r="FK15" s="134"/>
      <c r="FL15" s="134"/>
      <c r="FM15" s="132"/>
      <c r="FN15" s="132"/>
      <c r="FO15" s="132"/>
      <c r="FP15" s="132"/>
      <c r="FQ15" s="132"/>
      <c r="FR15" s="132"/>
      <c r="FS15" s="128"/>
      <c r="FT15" s="131"/>
      <c r="FU15" s="131"/>
      <c r="FV15" s="131"/>
      <c r="FW15" s="132"/>
      <c r="FX15" s="131"/>
      <c r="FY15" s="132"/>
      <c r="FZ15" s="132"/>
      <c r="GA15" s="131"/>
      <c r="GB15" s="131"/>
      <c r="GC15" s="131"/>
      <c r="GD15" s="131"/>
      <c r="GE15" s="131"/>
      <c r="GF15" s="128"/>
      <c r="GG15" s="131"/>
      <c r="GH15" s="131"/>
      <c r="GI15" s="131"/>
      <c r="GJ15" s="132"/>
      <c r="GK15" s="131"/>
      <c r="GL15" s="132"/>
      <c r="GM15" s="132"/>
      <c r="GN15" s="131"/>
      <c r="GO15" s="131"/>
      <c r="GP15" s="131"/>
      <c r="GQ15" s="131"/>
      <c r="GR15" s="131"/>
      <c r="GS15" s="128"/>
      <c r="GT15" s="131"/>
      <c r="GU15" s="131"/>
      <c r="GV15" s="131"/>
      <c r="GW15" s="132"/>
      <c r="GX15" s="131"/>
      <c r="GY15" s="132"/>
      <c r="GZ15" s="132"/>
      <c r="HA15" s="131"/>
      <c r="HB15" s="131"/>
      <c r="HC15" s="131"/>
      <c r="HD15" s="131"/>
    </row>
    <row r="16" spans="1:212" ht="75" x14ac:dyDescent="0.2">
      <c r="A16" s="312">
        <v>2</v>
      </c>
      <c r="B16" s="395" t="s">
        <v>172</v>
      </c>
      <c r="C16" s="399" t="str">
        <f>C10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16" s="399" t="str">
        <f>VLOOKUP(B16,[2]FORMULAS!$A$30:$C$46,3,0)</f>
        <v>Director de Mejoramiento de Vivienda</v>
      </c>
      <c r="E16" s="395" t="s">
        <v>113</v>
      </c>
      <c r="F16" s="409" t="s">
        <v>406</v>
      </c>
      <c r="G16" s="409" t="s">
        <v>407</v>
      </c>
      <c r="H16" s="409" t="s">
        <v>408</v>
      </c>
      <c r="I16" s="405" t="s">
        <v>264</v>
      </c>
      <c r="J16" s="406">
        <v>1009</v>
      </c>
      <c r="K16" s="322" t="str">
        <f>VLOOKUP(L16,'Tabla probabilidad'!$D$3:$E$8,2,0)</f>
        <v>Alta</v>
      </c>
      <c r="L16" s="398">
        <v>0.8</v>
      </c>
      <c r="M16" s="326" t="s">
        <v>89</v>
      </c>
      <c r="N16" s="327" t="str">
        <f>VLOOKUP(M16,'Tabla Impacto'!$D$3:$F$8,3,0)</f>
        <v>Menor</v>
      </c>
      <c r="O16" s="327">
        <f>VLOOKUP(M16,'Tabla Impacto'!$D$3:$F$8,2,0)</f>
        <v>0.4</v>
      </c>
      <c r="P16" s="361" t="str">
        <f t="shared" ref="P16" si="6">CONCATENATE(N16,K16)</f>
        <v>MenorAlta</v>
      </c>
      <c r="Q16" s="360" t="str">
        <f>VLOOKUP(P16,[2]FORMULAS!$K$17:$L$42,2,0)</f>
        <v>Moderado</v>
      </c>
      <c r="R16" s="201">
        <v>1</v>
      </c>
      <c r="S16" s="177" t="s">
        <v>409</v>
      </c>
      <c r="T16" s="201" t="str">
        <f t="shared" si="1"/>
        <v>Preventivo</v>
      </c>
      <c r="U16" s="202" t="s">
        <v>13</v>
      </c>
      <c r="V16" s="203">
        <f>+IF(U16='[2]Tabla Valoración controles'!$D$4,'[2]Tabla Valoración controles'!$F$4,IF('[2]208-PLA-Ft-78 Mapa Gestión'!U16='[2]Tabla Valoración controles'!$D$5,'[2]Tabla Valoración controles'!$F$5,IF(U16=[2]FORMULAS!$A$10,0,'[2]Tabla Valoración controles'!$F$6)))</f>
        <v>0.25</v>
      </c>
      <c r="W16" s="202" t="s">
        <v>8</v>
      </c>
      <c r="X16" s="204">
        <f>+IF(W16='[2]Tabla Valoración controles'!$D$7,'[2]Tabla Valoración controles'!$F$7,IF(U16=[2]FORMULAS!$A$10,0,'[2]Tabla Valoración controles'!$F$8))</f>
        <v>0.15</v>
      </c>
      <c r="Y16" s="202" t="s">
        <v>19</v>
      </c>
      <c r="Z16" s="203">
        <f>+IF(Y16='[2]Tabla Valoración controles'!$D$9,'[2]Tabla Valoración controles'!$F$9,IF(U16=[2]FORMULAS!$A$10,0,'[2]Tabla Valoración controles'!$F$10))</f>
        <v>0</v>
      </c>
      <c r="AA16" s="202" t="s">
        <v>21</v>
      </c>
      <c r="AB16" s="203">
        <f>+IF(AA16='[2]Tabla Valoración controles'!$D$9,'[2]Tabla Valoración controles'!$F$9,IF(W16=[2]FORMULAS!$A$10,0,'[2]Tabla Valoración controles'!$F$10))</f>
        <v>0</v>
      </c>
      <c r="AC16" s="202" t="s">
        <v>101</v>
      </c>
      <c r="AD16" s="203">
        <f>+IF(AC16='[2]Tabla Valoración controles'!$D$13,'[2]Tabla Valoración controles'!$F$13,'[2]Tabla Valoración controles'!$F$14)</f>
        <v>0</v>
      </c>
      <c r="AE16" s="100">
        <f t="shared" si="0"/>
        <v>0.4</v>
      </c>
      <c r="AF16" s="100">
        <f>+IF(T16=[2]FORMULAS!$A$8,'[2]208-PLA-Ft-78 Mapa Gestión'!AE16*'[2]208-PLA-Ft-78 Mapa Gestión'!L16:L21,'[2]208-PLA-Ft-78 Mapa Gestión'!AE16*'[2]208-PLA-Ft-78 Mapa Gestión'!O16:O21)</f>
        <v>0.24</v>
      </c>
      <c r="AG16" s="100">
        <f>+IF(T16=[2]FORMULAS!$A$8,'[2]208-PLA-Ft-78 Mapa Gestión'!L16:L21-'[2]208-PLA-Ft-78 Mapa Gestión'!AF16,0)</f>
        <v>0</v>
      </c>
      <c r="AH16" s="202" t="s">
        <v>351</v>
      </c>
      <c r="AI16" s="197">
        <f>+IF(AH16=[2]CONTROLES!$C$50,[2]CONTROLES!$D$50,[2]CONTROLES!$D$51)</f>
        <v>15</v>
      </c>
      <c r="AJ16" s="197" t="s">
        <v>357</v>
      </c>
      <c r="AK16" s="197">
        <f>+IF(AJ16=[2]CONTROLES!$C$52,[2]CONTROLES!$D$52,[2]CONTROLES!$D$53)</f>
        <v>15</v>
      </c>
      <c r="AL16" s="197" t="s">
        <v>360</v>
      </c>
      <c r="AM16" s="197">
        <f>+IF(AL16=[2]CONTROLES!$C$54,[2]CONTROLES!$D$54,[2]CONTROLES!$D$55)</f>
        <v>15</v>
      </c>
      <c r="AN16" s="197" t="s">
        <v>363</v>
      </c>
      <c r="AO16" s="197">
        <f>+IF(AN16=[2]CONTROLES!$C$56,[2]CONTROLES!$D$56,IF(AN16=[2]CONTROLES!$C$57,[2]CONTROLES!$D$57,[2]CONTROLES!$D$58))</f>
        <v>15</v>
      </c>
      <c r="AP16" s="197" t="s">
        <v>367</v>
      </c>
      <c r="AQ16" s="197">
        <f>+IF(AP16=[2]CONTROLES!$C$59,[2]CONTROLES!$D$59,[2]CONTROLES!$D$60)</f>
        <v>15</v>
      </c>
      <c r="AR16" s="197" t="s">
        <v>370</v>
      </c>
      <c r="AS16" s="197">
        <f>+IF(AR16=[2]CONTROLES!$C$61,[2]CONTROLES!$D$61,[2]CONTROLES!$D$62)</f>
        <v>15</v>
      </c>
      <c r="AT16" s="197" t="s">
        <v>373</v>
      </c>
      <c r="AU16" s="197">
        <f>+IF(AT16=[2]CONTROLES!$C$63,[2]CONTROLES!$D$63,IF(AT16=[2]CONTROLES!$C$64,[2]CONTROLES!$D$64,[2]CONTROLES!$D$65))</f>
        <v>10</v>
      </c>
      <c r="AV16" s="197">
        <f t="shared" si="2"/>
        <v>100</v>
      </c>
      <c r="AW16" s="197" t="str">
        <f t="shared" si="3"/>
        <v>Fuerte</v>
      </c>
      <c r="AX16" s="304">
        <f>+AG21</f>
        <v>0</v>
      </c>
      <c r="AY16" s="304" t="str">
        <f>+IF(AX16&lt;=[2]FORMULAS!$N$2,[2]FORMULAS!$O$2,IF(AX16&lt;=[2]FORMULAS!$N$3,[2]FORMULAS!$O$3,IF(AX16&lt;=[2]FORMULAS!$N$4,[2]FORMULAS!$O$4,IF(AX16&lt;=[2]FORMULAS!$N$5,[2]FORMULAS!$O$5,[2]FORMULAS!O12))))</f>
        <v>Muy Baja</v>
      </c>
      <c r="AZ16" s="304" t="str">
        <f>+IF(T16=[2]FORMULAS!$A$9,AG21,'[2]208-PLA-Ft-78 Mapa Gestión'!N16:N21)</f>
        <v>Moderado</v>
      </c>
      <c r="BA16" s="304">
        <f>+IF(T16=[2]FORMULAS!B15,'[2]208-PLA-Ft-78 Mapa Gestión'!AG21,'[2]208-PLA-Ft-78 Mapa Gestión'!O16:O21)</f>
        <v>0.6</v>
      </c>
      <c r="BB16" s="307" t="str">
        <f>CONCATENATE(AZ16,AY16)</f>
        <v>ModeradoMuy Baja</v>
      </c>
      <c r="BC16" s="306" t="str">
        <f>VLOOKUP(BB16,[2]FORMULAS!$K$17:$L$42,2,0)</f>
        <v>Moderado</v>
      </c>
      <c r="BD16" s="331" t="s">
        <v>164</v>
      </c>
      <c r="BE16" s="129" t="s">
        <v>410</v>
      </c>
      <c r="BF16" s="129" t="s">
        <v>403</v>
      </c>
      <c r="BG16" s="180" t="s">
        <v>327</v>
      </c>
      <c r="BH16" s="220">
        <v>45323</v>
      </c>
      <c r="BI16" s="220">
        <v>45473</v>
      </c>
      <c r="BJ16" s="129" t="s">
        <v>411</v>
      </c>
      <c r="BK16" s="129" t="s">
        <v>412</v>
      </c>
      <c r="BL16" s="134" t="s">
        <v>236</v>
      </c>
      <c r="BM16" s="331" t="s">
        <v>413</v>
      </c>
      <c r="BN16" s="130"/>
      <c r="BO16" s="129"/>
      <c r="BP16" s="129"/>
      <c r="BQ16" s="130"/>
      <c r="BR16" s="130"/>
      <c r="BS16" s="130"/>
      <c r="BT16" s="130"/>
      <c r="BU16" s="130"/>
      <c r="BV16" s="130"/>
      <c r="BW16" s="128"/>
      <c r="BX16" s="129"/>
      <c r="BY16" s="129"/>
      <c r="BZ16" s="130"/>
      <c r="CA16" s="130"/>
      <c r="CB16" s="130"/>
      <c r="CC16" s="130"/>
      <c r="CD16" s="130"/>
      <c r="CE16" s="130"/>
      <c r="CF16" s="128"/>
      <c r="CG16" s="129"/>
      <c r="CH16" s="129"/>
      <c r="CI16" s="130"/>
      <c r="CJ16" s="130"/>
      <c r="CK16" s="130"/>
      <c r="CL16" s="130"/>
      <c r="CM16" s="130"/>
      <c r="CN16" s="130"/>
      <c r="CO16" s="128"/>
      <c r="CP16" s="129"/>
      <c r="CQ16" s="129"/>
      <c r="CR16" s="130"/>
      <c r="CS16" s="130"/>
      <c r="CT16" s="130"/>
      <c r="CU16" s="130"/>
      <c r="CV16" s="130"/>
      <c r="CW16" s="130"/>
      <c r="CX16" s="128"/>
      <c r="CY16" s="129"/>
      <c r="CZ16" s="129"/>
      <c r="DA16" s="130"/>
      <c r="DB16" s="130"/>
      <c r="DC16" s="130"/>
      <c r="DD16" s="130"/>
      <c r="DE16" s="130"/>
      <c r="DF16" s="130"/>
      <c r="DG16" s="128"/>
      <c r="DH16" s="129"/>
      <c r="DI16" s="129"/>
      <c r="DJ16" s="130"/>
      <c r="DK16" s="130"/>
      <c r="DL16" s="130"/>
      <c r="DM16" s="130"/>
      <c r="DN16" s="130"/>
      <c r="DO16" s="130"/>
      <c r="DP16" s="128"/>
      <c r="DQ16" s="129"/>
      <c r="DR16" s="129"/>
      <c r="DS16" s="130"/>
      <c r="DT16" s="130"/>
      <c r="DU16" s="130"/>
      <c r="DV16" s="130"/>
      <c r="DW16" s="130"/>
      <c r="DX16" s="130"/>
      <c r="DY16" s="128"/>
      <c r="DZ16" s="129"/>
      <c r="EA16" s="129"/>
      <c r="EB16" s="130"/>
      <c r="EC16" s="130"/>
      <c r="ED16" s="130"/>
      <c r="EE16" s="130"/>
      <c r="EF16" s="130"/>
      <c r="EG16" s="130"/>
      <c r="EH16" s="128"/>
      <c r="EI16" s="129"/>
      <c r="EJ16" s="129"/>
      <c r="EK16" s="130"/>
      <c r="EL16" s="130"/>
      <c r="EM16" s="130"/>
      <c r="EN16" s="130"/>
      <c r="EO16" s="130"/>
      <c r="EP16" s="130"/>
      <c r="EQ16" s="128"/>
      <c r="ER16" s="129"/>
      <c r="ES16" s="129"/>
      <c r="ET16" s="130"/>
      <c r="EU16" s="130"/>
      <c r="EV16" s="130"/>
      <c r="EW16" s="130"/>
      <c r="EX16" s="130"/>
      <c r="EY16" s="130"/>
      <c r="EZ16" s="128"/>
      <c r="FA16" s="129"/>
      <c r="FB16" s="129"/>
      <c r="FC16" s="130"/>
      <c r="FD16" s="130"/>
      <c r="FE16" s="130"/>
      <c r="FF16" s="130"/>
      <c r="FG16" s="130"/>
      <c r="FH16" s="130"/>
      <c r="FI16" s="128"/>
      <c r="FJ16" s="129"/>
      <c r="FK16" s="129"/>
      <c r="FL16" s="130"/>
      <c r="FM16" s="130"/>
      <c r="FN16" s="130"/>
      <c r="FO16" s="130"/>
      <c r="FP16" s="130"/>
      <c r="FQ16" s="130"/>
      <c r="FR16" s="130"/>
      <c r="FS16" s="128"/>
      <c r="FT16" s="131"/>
      <c r="FU16" s="131"/>
      <c r="FV16" s="131"/>
      <c r="FW16" s="132"/>
      <c r="FX16" s="131"/>
      <c r="FY16" s="130"/>
      <c r="FZ16" s="130"/>
      <c r="GA16" s="131"/>
      <c r="GB16" s="131"/>
      <c r="GC16" s="131"/>
      <c r="GD16" s="131"/>
      <c r="GE16" s="131"/>
      <c r="GF16" s="128"/>
      <c r="GG16" s="131"/>
      <c r="GH16" s="131"/>
      <c r="GI16" s="131"/>
      <c r="GJ16" s="132"/>
      <c r="GK16" s="131"/>
      <c r="GL16" s="130"/>
      <c r="GM16" s="130"/>
      <c r="GN16" s="131"/>
      <c r="GO16" s="131"/>
      <c r="GP16" s="131"/>
      <c r="GQ16" s="131"/>
      <c r="GR16" s="131"/>
      <c r="GS16" s="128"/>
      <c r="GT16" s="131"/>
      <c r="GU16" s="131"/>
      <c r="GV16" s="131"/>
      <c r="GW16" s="132"/>
      <c r="GX16" s="131"/>
      <c r="GY16" s="130"/>
      <c r="GZ16" s="130"/>
      <c r="HA16" s="131"/>
      <c r="HB16" s="131"/>
      <c r="HC16" s="131"/>
      <c r="HD16" s="131"/>
    </row>
    <row r="17" spans="1:212" ht="17.25" customHeight="1" x14ac:dyDescent="0.2">
      <c r="A17" s="312"/>
      <c r="B17" s="395"/>
      <c r="C17" s="399"/>
      <c r="D17" s="399"/>
      <c r="E17" s="395"/>
      <c r="F17" s="409"/>
      <c r="G17" s="403"/>
      <c r="H17" s="403"/>
      <c r="I17" s="405"/>
      <c r="J17" s="406"/>
      <c r="K17" s="322"/>
      <c r="L17" s="398"/>
      <c r="M17" s="326"/>
      <c r="N17" s="327"/>
      <c r="O17" s="327"/>
      <c r="P17" s="361"/>
      <c r="Q17" s="360"/>
      <c r="R17" s="201"/>
      <c r="S17" s="197"/>
      <c r="T17" s="201" t="str">
        <f t="shared" si="1"/>
        <v>Tipo Control</v>
      </c>
      <c r="U17" s="202" t="s">
        <v>158</v>
      </c>
      <c r="V17" s="203">
        <f>+IF(U17='[2]Tabla Valoración controles'!$D$4,'[2]Tabla Valoración controles'!$F$4,IF('[2]208-PLA-Ft-78 Mapa Gestión'!U17='[2]Tabla Valoración controles'!$D$5,'[2]Tabla Valoración controles'!$F$5,IF(U17=[2]FORMULAS!$A$10,0,'[2]Tabla Valoración controles'!$F$6)))</f>
        <v>0</v>
      </c>
      <c r="W17" s="202"/>
      <c r="X17" s="204">
        <f>+IF(W17='[2]Tabla Valoración controles'!$D$7,'[2]Tabla Valoración controles'!$F$7,IF(U17=[2]FORMULAS!$A$10,0,'[2]Tabla Valoración controles'!$F$8))</f>
        <v>0</v>
      </c>
      <c r="Y17" s="202"/>
      <c r="Z17" s="203">
        <f>+IF(Y17='[2]Tabla Valoración controles'!$D$9,'[2]Tabla Valoración controles'!$F$9,IF(U17=[2]FORMULAS!$A$10,0,'[2]Tabla Valoración controles'!$F$10))</f>
        <v>0</v>
      </c>
      <c r="AA17" s="202"/>
      <c r="AB17" s="203">
        <f>+IF(AA17='[2]Tabla Valoración controles'!$D$9,'[2]Tabla Valoración controles'!$F$9,IF(W17=[2]FORMULAS!$A$10,0,'[2]Tabla Valoración controles'!$F$10))</f>
        <v>0</v>
      </c>
      <c r="AC17" s="202"/>
      <c r="AD17" s="203">
        <f>+IF(AC17='[2]Tabla Valoración controles'!$D$13,'[2]Tabla Valoración controles'!$F$13,'[2]Tabla Valoración controles'!$F$14)</f>
        <v>0</v>
      </c>
      <c r="AE17" s="100">
        <f t="shared" si="0"/>
        <v>0</v>
      </c>
      <c r="AF17" s="100">
        <f>+AE17*AG16</f>
        <v>0</v>
      </c>
      <c r="AG17" s="100">
        <f>+AG16-AF17</f>
        <v>0</v>
      </c>
      <c r="AH17" s="202"/>
      <c r="AI17" s="197">
        <f>+IF(AH17=[2]CONTROLES!$C$50,[2]CONTROLES!$D$50,[2]CONTROLES!$D$51)</f>
        <v>0</v>
      </c>
      <c r="AJ17" s="197"/>
      <c r="AK17" s="197">
        <f>+IF(AJ17=[2]CONTROLES!$C$52,[2]CONTROLES!$D$52,[2]CONTROLES!$D$53)</f>
        <v>0</v>
      </c>
      <c r="AL17" s="197"/>
      <c r="AM17" s="197">
        <f>+IF(AL17=[2]CONTROLES!$C$54,[2]CONTROLES!$D$54,[2]CONTROLES!$D$55)</f>
        <v>0</v>
      </c>
      <c r="AN17" s="197"/>
      <c r="AO17" s="197">
        <f>+IF(AN17=[2]CONTROLES!$C$56,[2]CONTROLES!$D$56,IF(AN17=[2]CONTROLES!$C$57,[2]CONTROLES!$D$57,[2]CONTROLES!$D$58))</f>
        <v>0</v>
      </c>
      <c r="AP17" s="197"/>
      <c r="AQ17" s="197">
        <f>+IF(AP17=[2]CONTROLES!$C$59,[2]CONTROLES!$D$59,[2]CONTROLES!$D$60)</f>
        <v>0</v>
      </c>
      <c r="AR17" s="197"/>
      <c r="AS17" s="197">
        <f>+IF(AR17=[2]CONTROLES!$C$61,[2]CONTROLES!$D$61,[2]CONTROLES!$D$62)</f>
        <v>0</v>
      </c>
      <c r="AT17" s="197"/>
      <c r="AU17" s="197">
        <f>+IF(AT17=[2]CONTROLES!$C$63,[2]CONTROLES!$D$63,IF(AT17=[2]CONTROLES!$C$64,[2]CONTROLES!$D$64,[2]CONTROLES!$D$65))</f>
        <v>0</v>
      </c>
      <c r="AV17" s="197">
        <f t="shared" si="2"/>
        <v>0</v>
      </c>
      <c r="AW17" s="197" t="str">
        <f t="shared" si="3"/>
        <v>Débil</v>
      </c>
      <c r="AX17" s="305"/>
      <c r="AY17" s="305"/>
      <c r="AZ17" s="305"/>
      <c r="BA17" s="305"/>
      <c r="BB17" s="307"/>
      <c r="BC17" s="306"/>
      <c r="BD17" s="331"/>
      <c r="BE17" s="197"/>
      <c r="BF17" s="197"/>
      <c r="BG17" s="197"/>
      <c r="BH17" s="221"/>
      <c r="BI17" s="221"/>
      <c r="BJ17" s="197"/>
      <c r="BK17" s="197"/>
      <c r="BL17" s="197"/>
      <c r="BM17" s="331"/>
      <c r="BN17" s="130"/>
      <c r="BO17" s="129"/>
      <c r="BP17" s="129"/>
      <c r="BQ17" s="130"/>
      <c r="BR17" s="130"/>
      <c r="BS17" s="130"/>
      <c r="BT17" s="130"/>
      <c r="BU17" s="130"/>
      <c r="BV17" s="130"/>
      <c r="BW17" s="128"/>
      <c r="BX17" s="129"/>
      <c r="BY17" s="129"/>
      <c r="BZ17" s="130"/>
      <c r="CA17" s="130"/>
      <c r="CB17" s="130"/>
      <c r="CC17" s="130"/>
      <c r="CD17" s="130"/>
      <c r="CE17" s="130"/>
      <c r="CF17" s="128"/>
      <c r="CG17" s="129"/>
      <c r="CH17" s="129"/>
      <c r="CI17" s="130"/>
      <c r="CJ17" s="130"/>
      <c r="CK17" s="130"/>
      <c r="CL17" s="130"/>
      <c r="CM17" s="130"/>
      <c r="CN17" s="130"/>
      <c r="CO17" s="128"/>
      <c r="CP17" s="129"/>
      <c r="CQ17" s="129"/>
      <c r="CR17" s="130"/>
      <c r="CS17" s="130"/>
      <c r="CT17" s="130"/>
      <c r="CU17" s="130"/>
      <c r="CV17" s="130"/>
      <c r="CW17" s="130"/>
      <c r="CX17" s="128"/>
      <c r="CY17" s="129"/>
      <c r="CZ17" s="129"/>
      <c r="DA17" s="130"/>
      <c r="DB17" s="130"/>
      <c r="DC17" s="130"/>
      <c r="DD17" s="130"/>
      <c r="DE17" s="130"/>
      <c r="DF17" s="130"/>
      <c r="DG17" s="128"/>
      <c r="DH17" s="129"/>
      <c r="DI17" s="129"/>
      <c r="DJ17" s="130"/>
      <c r="DK17" s="130"/>
      <c r="DL17" s="130"/>
      <c r="DM17" s="130"/>
      <c r="DN17" s="130"/>
      <c r="DO17" s="130"/>
      <c r="DP17" s="128"/>
      <c r="DQ17" s="129"/>
      <c r="DR17" s="129"/>
      <c r="DS17" s="130"/>
      <c r="DT17" s="130"/>
      <c r="DU17" s="130"/>
      <c r="DV17" s="130"/>
      <c r="DW17" s="130"/>
      <c r="DX17" s="130"/>
      <c r="DY17" s="128"/>
      <c r="DZ17" s="129"/>
      <c r="EA17" s="129"/>
      <c r="EB17" s="130"/>
      <c r="EC17" s="130"/>
      <c r="ED17" s="130"/>
      <c r="EE17" s="130"/>
      <c r="EF17" s="130"/>
      <c r="EG17" s="130"/>
      <c r="EH17" s="128"/>
      <c r="EI17" s="129"/>
      <c r="EJ17" s="129"/>
      <c r="EK17" s="130"/>
      <c r="EL17" s="130"/>
      <c r="EM17" s="130"/>
      <c r="EN17" s="130"/>
      <c r="EO17" s="130"/>
      <c r="EP17" s="130"/>
      <c r="EQ17" s="128"/>
      <c r="ER17" s="129"/>
      <c r="ES17" s="129"/>
      <c r="ET17" s="130"/>
      <c r="EU17" s="130"/>
      <c r="EV17" s="130"/>
      <c r="EW17" s="130"/>
      <c r="EX17" s="130"/>
      <c r="EY17" s="130"/>
      <c r="EZ17" s="128"/>
      <c r="FA17" s="129"/>
      <c r="FB17" s="129"/>
      <c r="FC17" s="130"/>
      <c r="FD17" s="130"/>
      <c r="FE17" s="130"/>
      <c r="FF17" s="130"/>
      <c r="FG17" s="130"/>
      <c r="FH17" s="130"/>
      <c r="FI17" s="128"/>
      <c r="FJ17" s="129"/>
      <c r="FK17" s="129"/>
      <c r="FL17" s="130"/>
      <c r="FM17" s="130"/>
      <c r="FN17" s="130"/>
      <c r="FO17" s="130"/>
      <c r="FP17" s="130"/>
      <c r="FQ17" s="130"/>
      <c r="FR17" s="130"/>
      <c r="FS17" s="128"/>
      <c r="FT17" s="131"/>
      <c r="FU17" s="131"/>
      <c r="FV17" s="131"/>
      <c r="FW17" s="132"/>
      <c r="FX17" s="131"/>
      <c r="FY17" s="130"/>
      <c r="FZ17" s="130"/>
      <c r="GA17" s="131"/>
      <c r="GB17" s="131"/>
      <c r="GC17" s="131"/>
      <c r="GD17" s="131"/>
      <c r="GE17" s="131"/>
      <c r="GF17" s="128"/>
      <c r="GG17" s="131"/>
      <c r="GH17" s="131"/>
      <c r="GI17" s="131"/>
      <c r="GJ17" s="132"/>
      <c r="GK17" s="131"/>
      <c r="GL17" s="130"/>
      <c r="GM17" s="130"/>
      <c r="GN17" s="131"/>
      <c r="GO17" s="131"/>
      <c r="GP17" s="131"/>
      <c r="GQ17" s="131"/>
      <c r="GR17" s="131"/>
      <c r="GS17" s="128"/>
      <c r="GT17" s="131"/>
      <c r="GU17" s="131"/>
      <c r="GV17" s="131"/>
      <c r="GW17" s="132"/>
      <c r="GX17" s="131"/>
      <c r="GY17" s="130"/>
      <c r="GZ17" s="130"/>
      <c r="HA17" s="131"/>
      <c r="HB17" s="131"/>
      <c r="HC17" s="131"/>
      <c r="HD17" s="131"/>
    </row>
    <row r="18" spans="1:212" ht="17.25" customHeight="1" x14ac:dyDescent="0.2">
      <c r="A18" s="312"/>
      <c r="B18" s="395"/>
      <c r="C18" s="399"/>
      <c r="D18" s="399"/>
      <c r="E18" s="395"/>
      <c r="F18" s="409"/>
      <c r="G18" s="403"/>
      <c r="H18" s="403"/>
      <c r="I18" s="405"/>
      <c r="J18" s="406"/>
      <c r="K18" s="322"/>
      <c r="L18" s="398"/>
      <c r="M18" s="326"/>
      <c r="N18" s="327"/>
      <c r="O18" s="327"/>
      <c r="P18" s="361"/>
      <c r="Q18" s="360"/>
      <c r="R18" s="201"/>
      <c r="S18" s="206"/>
      <c r="T18" s="201" t="str">
        <f t="shared" si="1"/>
        <v>Tipo Control</v>
      </c>
      <c r="U18" s="202" t="s">
        <v>158</v>
      </c>
      <c r="V18" s="203">
        <f>+IF(U18='[2]Tabla Valoración controles'!$D$4,'[2]Tabla Valoración controles'!$F$4,IF('[2]208-PLA-Ft-78 Mapa Gestión'!U18='[2]Tabla Valoración controles'!$D$5,'[2]Tabla Valoración controles'!$F$5,IF(U18=[2]FORMULAS!$A$10,0,'[2]Tabla Valoración controles'!$F$6)))</f>
        <v>0</v>
      </c>
      <c r="W18" s="202"/>
      <c r="X18" s="204">
        <f>+IF(W18='[2]Tabla Valoración controles'!$D$7,'[2]Tabla Valoración controles'!$F$7,IF(U18=[2]FORMULAS!$A$10,0,'[2]Tabla Valoración controles'!$F$8))</f>
        <v>0</v>
      </c>
      <c r="Y18" s="202"/>
      <c r="Z18" s="203">
        <f>+IF(Y18='[2]Tabla Valoración controles'!$D$9,'[2]Tabla Valoración controles'!$F$9,IF(U18=[2]FORMULAS!$A$10,0,'[2]Tabla Valoración controles'!$F$10))</f>
        <v>0</v>
      </c>
      <c r="AA18" s="202"/>
      <c r="AB18" s="203">
        <f>+IF(AA18='[2]Tabla Valoración controles'!$D$9,'[2]Tabla Valoración controles'!$F$9,IF(W18=[2]FORMULAS!$A$10,0,'[2]Tabla Valoración controles'!$F$10))</f>
        <v>0</v>
      </c>
      <c r="AC18" s="202"/>
      <c r="AD18" s="203">
        <f>+IF(AC18='[2]Tabla Valoración controles'!$D$13,'[2]Tabla Valoración controles'!$F$13,'[2]Tabla Valoración controles'!$F$14)</f>
        <v>0</v>
      </c>
      <c r="AE18" s="100">
        <f t="shared" si="0"/>
        <v>0</v>
      </c>
      <c r="AF18" s="100">
        <f>+AF17*AE18</f>
        <v>0</v>
      </c>
      <c r="AG18" s="100">
        <f t="shared" ref="AG18:AG21" si="7">+AG17-AF18</f>
        <v>0</v>
      </c>
      <c r="AH18" s="202"/>
      <c r="AI18" s="197">
        <f>+IF(AH18=[2]CONTROLES!$C$50,[2]CONTROLES!$D$50,[2]CONTROLES!$D$51)</f>
        <v>0</v>
      </c>
      <c r="AJ18" s="197"/>
      <c r="AK18" s="197">
        <f>+IF(AJ18=[2]CONTROLES!$C$52,[2]CONTROLES!$D$52,[2]CONTROLES!$D$53)</f>
        <v>0</v>
      </c>
      <c r="AL18" s="197"/>
      <c r="AM18" s="197">
        <f>+IF(AL18=[2]CONTROLES!$C$54,[2]CONTROLES!$D$54,[2]CONTROLES!$D$55)</f>
        <v>0</v>
      </c>
      <c r="AN18" s="197"/>
      <c r="AO18" s="197">
        <f>+IF(AN18=[2]CONTROLES!$C$56,[2]CONTROLES!$D$56,IF(AN18=[2]CONTROLES!$C$57,[2]CONTROLES!$D$57,[2]CONTROLES!$D$58))</f>
        <v>0</v>
      </c>
      <c r="AP18" s="197"/>
      <c r="AQ18" s="197">
        <f>+IF(AP18=[2]CONTROLES!$C$59,[2]CONTROLES!$D$59,[2]CONTROLES!$D$60)</f>
        <v>0</v>
      </c>
      <c r="AR18" s="197"/>
      <c r="AS18" s="197">
        <f>+IF(AR18=[2]CONTROLES!$C$61,[2]CONTROLES!$D$61,[2]CONTROLES!$D$62)</f>
        <v>0</v>
      </c>
      <c r="AT18" s="197"/>
      <c r="AU18" s="197">
        <f>+IF(AT18=[2]CONTROLES!$C$63,[2]CONTROLES!$D$63,IF(AT18=[2]CONTROLES!$C$64,[2]CONTROLES!$D$64,[2]CONTROLES!$D$65))</f>
        <v>0</v>
      </c>
      <c r="AV18" s="197">
        <f t="shared" si="2"/>
        <v>0</v>
      </c>
      <c r="AW18" s="197" t="str">
        <f t="shared" si="3"/>
        <v>Débil</v>
      </c>
      <c r="AX18" s="305"/>
      <c r="AY18" s="305"/>
      <c r="AZ18" s="305"/>
      <c r="BA18" s="305"/>
      <c r="BB18" s="307"/>
      <c r="BC18" s="306"/>
      <c r="BD18" s="331"/>
      <c r="BE18" s="197"/>
      <c r="BF18" s="197"/>
      <c r="BG18" s="197"/>
      <c r="BH18" s="221"/>
      <c r="BI18" s="221"/>
      <c r="BJ18" s="197"/>
      <c r="BK18" s="197"/>
      <c r="BL18" s="197"/>
      <c r="BM18" s="331"/>
      <c r="BN18" s="130"/>
      <c r="BO18" s="129"/>
      <c r="BP18" s="134"/>
      <c r="BQ18" s="134"/>
      <c r="BR18" s="132"/>
      <c r="BS18" s="132"/>
      <c r="BT18" s="132"/>
      <c r="BU18" s="132"/>
      <c r="BV18" s="132"/>
      <c r="BW18" s="128"/>
      <c r="BX18" s="134"/>
      <c r="BY18" s="134"/>
      <c r="BZ18" s="134"/>
      <c r="CA18" s="132"/>
      <c r="CB18" s="132"/>
      <c r="CC18" s="132"/>
      <c r="CD18" s="132"/>
      <c r="CE18" s="132"/>
      <c r="CF18" s="128"/>
      <c r="CG18" s="134"/>
      <c r="CH18" s="134"/>
      <c r="CI18" s="134"/>
      <c r="CJ18" s="132"/>
      <c r="CK18" s="132"/>
      <c r="CL18" s="132"/>
      <c r="CM18" s="132"/>
      <c r="CN18" s="132"/>
      <c r="CO18" s="128"/>
      <c r="CP18" s="134"/>
      <c r="CQ18" s="134"/>
      <c r="CR18" s="134"/>
      <c r="CS18" s="132"/>
      <c r="CT18" s="132"/>
      <c r="CU18" s="132"/>
      <c r="CV18" s="132"/>
      <c r="CW18" s="132"/>
      <c r="CX18" s="128"/>
      <c r="CY18" s="134"/>
      <c r="CZ18" s="134"/>
      <c r="DA18" s="134"/>
      <c r="DB18" s="132"/>
      <c r="DC18" s="132"/>
      <c r="DD18" s="132"/>
      <c r="DE18" s="132"/>
      <c r="DF18" s="132"/>
      <c r="DG18" s="128"/>
      <c r="DH18" s="134"/>
      <c r="DI18" s="134"/>
      <c r="DJ18" s="134"/>
      <c r="DK18" s="132"/>
      <c r="DL18" s="132"/>
      <c r="DM18" s="132"/>
      <c r="DN18" s="132"/>
      <c r="DO18" s="132"/>
      <c r="DP18" s="128"/>
      <c r="DQ18" s="134"/>
      <c r="DR18" s="134"/>
      <c r="DS18" s="134"/>
      <c r="DT18" s="132"/>
      <c r="DU18" s="132"/>
      <c r="DV18" s="132"/>
      <c r="DW18" s="132"/>
      <c r="DX18" s="132"/>
      <c r="DY18" s="128"/>
      <c r="DZ18" s="134"/>
      <c r="EA18" s="134"/>
      <c r="EB18" s="134"/>
      <c r="EC18" s="132"/>
      <c r="ED18" s="132"/>
      <c r="EE18" s="132"/>
      <c r="EF18" s="132"/>
      <c r="EG18" s="132"/>
      <c r="EH18" s="128"/>
      <c r="EI18" s="134"/>
      <c r="EJ18" s="134"/>
      <c r="EK18" s="134"/>
      <c r="EL18" s="132"/>
      <c r="EM18" s="132"/>
      <c r="EN18" s="132"/>
      <c r="EO18" s="132"/>
      <c r="EP18" s="132"/>
      <c r="EQ18" s="128"/>
      <c r="ER18" s="134"/>
      <c r="ES18" s="134"/>
      <c r="ET18" s="134"/>
      <c r="EU18" s="132"/>
      <c r="EV18" s="132"/>
      <c r="EW18" s="132"/>
      <c r="EX18" s="132"/>
      <c r="EY18" s="132"/>
      <c r="EZ18" s="128"/>
      <c r="FA18" s="134"/>
      <c r="FB18" s="134"/>
      <c r="FC18" s="134"/>
      <c r="FD18" s="132"/>
      <c r="FE18" s="132"/>
      <c r="FF18" s="132"/>
      <c r="FG18" s="132"/>
      <c r="FH18" s="132"/>
      <c r="FI18" s="128"/>
      <c r="FJ18" s="134"/>
      <c r="FK18" s="134"/>
      <c r="FL18" s="134"/>
      <c r="FM18" s="132"/>
      <c r="FN18" s="132"/>
      <c r="FO18" s="132"/>
      <c r="FP18" s="132"/>
      <c r="FQ18" s="132"/>
      <c r="FR18" s="132"/>
      <c r="FS18" s="128"/>
      <c r="FT18" s="131"/>
      <c r="FU18" s="131"/>
      <c r="FV18" s="131"/>
      <c r="FW18" s="132"/>
      <c r="FX18" s="131"/>
      <c r="FY18" s="132"/>
      <c r="FZ18" s="132"/>
      <c r="GA18" s="131"/>
      <c r="GB18" s="131"/>
      <c r="GC18" s="131"/>
      <c r="GD18" s="131"/>
      <c r="GE18" s="131"/>
      <c r="GF18" s="128"/>
      <c r="GG18" s="131"/>
      <c r="GH18" s="131"/>
      <c r="GI18" s="131"/>
      <c r="GJ18" s="132"/>
      <c r="GK18" s="131"/>
      <c r="GL18" s="132"/>
      <c r="GM18" s="132"/>
      <c r="GN18" s="131"/>
      <c r="GO18" s="131"/>
      <c r="GP18" s="131"/>
      <c r="GQ18" s="131"/>
      <c r="GR18" s="131"/>
      <c r="GS18" s="128"/>
      <c r="GT18" s="131"/>
      <c r="GU18" s="131"/>
      <c r="GV18" s="131"/>
      <c r="GW18" s="132"/>
      <c r="GX18" s="131"/>
      <c r="GY18" s="132"/>
      <c r="GZ18" s="132"/>
      <c r="HA18" s="131"/>
      <c r="HB18" s="131"/>
      <c r="HC18" s="131"/>
      <c r="HD18" s="131"/>
    </row>
    <row r="19" spans="1:212" ht="17.25" customHeight="1" x14ac:dyDescent="0.2">
      <c r="A19" s="312"/>
      <c r="B19" s="395"/>
      <c r="C19" s="399"/>
      <c r="D19" s="399"/>
      <c r="E19" s="395"/>
      <c r="F19" s="409"/>
      <c r="G19" s="403"/>
      <c r="H19" s="403"/>
      <c r="I19" s="405"/>
      <c r="J19" s="406"/>
      <c r="K19" s="322"/>
      <c r="L19" s="398"/>
      <c r="M19" s="326"/>
      <c r="N19" s="327"/>
      <c r="O19" s="327"/>
      <c r="P19" s="361"/>
      <c r="Q19" s="360"/>
      <c r="R19" s="201"/>
      <c r="S19" s="197"/>
      <c r="T19" s="201" t="str">
        <f t="shared" si="1"/>
        <v>Tipo Control</v>
      </c>
      <c r="U19" s="202" t="s">
        <v>158</v>
      </c>
      <c r="V19" s="203">
        <f>+IF(U19='[2]Tabla Valoración controles'!$D$4,'[2]Tabla Valoración controles'!$F$4,IF('[2]208-PLA-Ft-78 Mapa Gestión'!U19='[2]Tabla Valoración controles'!$D$5,'[2]Tabla Valoración controles'!$F$5,IF(U19=[2]FORMULAS!$A$10,0,'[2]Tabla Valoración controles'!$F$6)))</f>
        <v>0</v>
      </c>
      <c r="W19" s="202"/>
      <c r="X19" s="204">
        <f>+IF(W19='[2]Tabla Valoración controles'!$D$7,'[2]Tabla Valoración controles'!$F$7,IF(U19=[2]FORMULAS!$A$10,0,'[2]Tabla Valoración controles'!$F$8))</f>
        <v>0</v>
      </c>
      <c r="Y19" s="202"/>
      <c r="Z19" s="203">
        <f>+IF(Y19='[2]Tabla Valoración controles'!$D$9,'[2]Tabla Valoración controles'!$F$9,IF(U19=[2]FORMULAS!$A$10,0,'[2]Tabla Valoración controles'!$F$10))</f>
        <v>0</v>
      </c>
      <c r="AA19" s="202"/>
      <c r="AB19" s="203">
        <f>+IF(AA19='[2]Tabla Valoración controles'!$D$9,'[2]Tabla Valoración controles'!$F$9,IF(W19=[2]FORMULAS!$A$10,0,'[2]Tabla Valoración controles'!$F$10))</f>
        <v>0</v>
      </c>
      <c r="AC19" s="202"/>
      <c r="AD19" s="203">
        <f>+IF(AC19='[2]Tabla Valoración controles'!$D$13,'[2]Tabla Valoración controles'!$F$13,'[2]Tabla Valoración controles'!$F$14)</f>
        <v>0</v>
      </c>
      <c r="AE19" s="100">
        <f t="shared" si="0"/>
        <v>0</v>
      </c>
      <c r="AF19" s="100">
        <f>+AF18*AE19</f>
        <v>0</v>
      </c>
      <c r="AG19" s="100">
        <f t="shared" si="7"/>
        <v>0</v>
      </c>
      <c r="AH19" s="202"/>
      <c r="AI19" s="197">
        <f>+IF(AH19=[2]CONTROLES!$C$50,[2]CONTROLES!$D$50,[2]CONTROLES!$D$51)</f>
        <v>0</v>
      </c>
      <c r="AJ19" s="197"/>
      <c r="AK19" s="197">
        <f>+IF(AJ19=[2]CONTROLES!$C$52,[2]CONTROLES!$D$52,[2]CONTROLES!$D$53)</f>
        <v>0</v>
      </c>
      <c r="AL19" s="197"/>
      <c r="AM19" s="197">
        <f>+IF(AL19=[2]CONTROLES!$C$54,[2]CONTROLES!$D$54,[2]CONTROLES!$D$55)</f>
        <v>0</v>
      </c>
      <c r="AN19" s="197"/>
      <c r="AO19" s="197">
        <f>+IF(AN19=[2]CONTROLES!$C$56,[2]CONTROLES!$D$56,IF(AN19=[2]CONTROLES!$C$57,[2]CONTROLES!$D$57,[2]CONTROLES!$D$58))</f>
        <v>0</v>
      </c>
      <c r="AP19" s="197"/>
      <c r="AQ19" s="197">
        <f>+IF(AP19=[2]CONTROLES!$C$59,[2]CONTROLES!$D$59,[2]CONTROLES!$D$60)</f>
        <v>0</v>
      </c>
      <c r="AR19" s="197"/>
      <c r="AS19" s="197">
        <f>+IF(AR19=[2]CONTROLES!$C$61,[2]CONTROLES!$D$61,[2]CONTROLES!$D$62)</f>
        <v>0</v>
      </c>
      <c r="AT19" s="197"/>
      <c r="AU19" s="197">
        <f>+IF(AT19=[2]CONTROLES!$C$63,[2]CONTROLES!$D$63,IF(AT19=[2]CONTROLES!$C$64,[2]CONTROLES!$D$64,[2]CONTROLES!$D$65))</f>
        <v>0</v>
      </c>
      <c r="AV19" s="197">
        <f t="shared" si="2"/>
        <v>0</v>
      </c>
      <c r="AW19" s="197" t="str">
        <f t="shared" si="3"/>
        <v>Débil</v>
      </c>
      <c r="AX19" s="305"/>
      <c r="AY19" s="305"/>
      <c r="AZ19" s="305"/>
      <c r="BA19" s="305"/>
      <c r="BB19" s="307"/>
      <c r="BC19" s="306"/>
      <c r="BD19" s="331"/>
      <c r="BE19" s="197"/>
      <c r="BF19" s="197"/>
      <c r="BG19" s="197"/>
      <c r="BH19" s="221"/>
      <c r="BI19" s="221"/>
      <c r="BJ19" s="197"/>
      <c r="BK19" s="197"/>
      <c r="BL19" s="197"/>
      <c r="BM19" s="331"/>
      <c r="BN19" s="130"/>
      <c r="BO19" s="129"/>
      <c r="BP19" s="134"/>
      <c r="BQ19" s="134"/>
      <c r="BR19" s="132"/>
      <c r="BS19" s="132"/>
      <c r="BT19" s="132"/>
      <c r="BU19" s="132"/>
      <c r="BV19" s="132"/>
      <c r="BW19" s="128"/>
      <c r="BX19" s="134"/>
      <c r="BY19" s="134"/>
      <c r="BZ19" s="134"/>
      <c r="CA19" s="132"/>
      <c r="CB19" s="132"/>
      <c r="CC19" s="132"/>
      <c r="CD19" s="132"/>
      <c r="CE19" s="132"/>
      <c r="CF19" s="128"/>
      <c r="CG19" s="134"/>
      <c r="CH19" s="134"/>
      <c r="CI19" s="134"/>
      <c r="CJ19" s="132"/>
      <c r="CK19" s="132"/>
      <c r="CL19" s="132"/>
      <c r="CM19" s="132"/>
      <c r="CN19" s="132"/>
      <c r="CO19" s="128"/>
      <c r="CP19" s="134"/>
      <c r="CQ19" s="134"/>
      <c r="CR19" s="134"/>
      <c r="CS19" s="132"/>
      <c r="CT19" s="132"/>
      <c r="CU19" s="132"/>
      <c r="CV19" s="132"/>
      <c r="CW19" s="132"/>
      <c r="CX19" s="128"/>
      <c r="CY19" s="134"/>
      <c r="CZ19" s="134"/>
      <c r="DA19" s="134"/>
      <c r="DB19" s="132"/>
      <c r="DC19" s="132"/>
      <c r="DD19" s="132"/>
      <c r="DE19" s="132"/>
      <c r="DF19" s="132"/>
      <c r="DG19" s="128"/>
      <c r="DH19" s="134"/>
      <c r="DI19" s="134"/>
      <c r="DJ19" s="134"/>
      <c r="DK19" s="132"/>
      <c r="DL19" s="132"/>
      <c r="DM19" s="132"/>
      <c r="DN19" s="132"/>
      <c r="DO19" s="132"/>
      <c r="DP19" s="128"/>
      <c r="DQ19" s="134"/>
      <c r="DR19" s="134"/>
      <c r="DS19" s="134"/>
      <c r="DT19" s="132"/>
      <c r="DU19" s="132"/>
      <c r="DV19" s="132"/>
      <c r="DW19" s="132"/>
      <c r="DX19" s="132"/>
      <c r="DY19" s="128"/>
      <c r="DZ19" s="134"/>
      <c r="EA19" s="134"/>
      <c r="EB19" s="134"/>
      <c r="EC19" s="132"/>
      <c r="ED19" s="132"/>
      <c r="EE19" s="132"/>
      <c r="EF19" s="132"/>
      <c r="EG19" s="132"/>
      <c r="EH19" s="128"/>
      <c r="EI19" s="134"/>
      <c r="EJ19" s="134"/>
      <c r="EK19" s="134"/>
      <c r="EL19" s="132"/>
      <c r="EM19" s="132"/>
      <c r="EN19" s="132"/>
      <c r="EO19" s="132"/>
      <c r="EP19" s="132"/>
      <c r="EQ19" s="128"/>
      <c r="ER19" s="134"/>
      <c r="ES19" s="134"/>
      <c r="ET19" s="134"/>
      <c r="EU19" s="132"/>
      <c r="EV19" s="132"/>
      <c r="EW19" s="132"/>
      <c r="EX19" s="132"/>
      <c r="EY19" s="132"/>
      <c r="EZ19" s="128"/>
      <c r="FA19" s="134"/>
      <c r="FB19" s="134"/>
      <c r="FC19" s="134"/>
      <c r="FD19" s="132"/>
      <c r="FE19" s="132"/>
      <c r="FF19" s="132"/>
      <c r="FG19" s="132"/>
      <c r="FH19" s="132"/>
      <c r="FI19" s="128"/>
      <c r="FJ19" s="134"/>
      <c r="FK19" s="134"/>
      <c r="FL19" s="134"/>
      <c r="FM19" s="132"/>
      <c r="FN19" s="132"/>
      <c r="FO19" s="132"/>
      <c r="FP19" s="132"/>
      <c r="FQ19" s="132"/>
      <c r="FR19" s="132"/>
      <c r="FS19" s="128"/>
      <c r="FT19" s="131"/>
      <c r="FU19" s="131"/>
      <c r="FV19" s="131"/>
      <c r="FW19" s="132"/>
      <c r="FX19" s="131"/>
      <c r="FY19" s="132"/>
      <c r="FZ19" s="132"/>
      <c r="GA19" s="131"/>
      <c r="GB19" s="131"/>
      <c r="GC19" s="131"/>
      <c r="GD19" s="131"/>
      <c r="GE19" s="131"/>
      <c r="GF19" s="128"/>
      <c r="GG19" s="131"/>
      <c r="GH19" s="131"/>
      <c r="GI19" s="131"/>
      <c r="GJ19" s="132"/>
      <c r="GK19" s="131"/>
      <c r="GL19" s="132"/>
      <c r="GM19" s="132"/>
      <c r="GN19" s="131"/>
      <c r="GO19" s="131"/>
      <c r="GP19" s="131"/>
      <c r="GQ19" s="131"/>
      <c r="GR19" s="131"/>
      <c r="GS19" s="128"/>
      <c r="GT19" s="131"/>
      <c r="GU19" s="131"/>
      <c r="GV19" s="131"/>
      <c r="GW19" s="132"/>
      <c r="GX19" s="131"/>
      <c r="GY19" s="132"/>
      <c r="GZ19" s="132"/>
      <c r="HA19" s="131"/>
      <c r="HB19" s="131"/>
      <c r="HC19" s="131"/>
      <c r="HD19" s="131"/>
    </row>
    <row r="20" spans="1:212" ht="17.25" customHeight="1" x14ac:dyDescent="0.2">
      <c r="A20" s="312"/>
      <c r="B20" s="395"/>
      <c r="C20" s="399"/>
      <c r="D20" s="399"/>
      <c r="E20" s="395"/>
      <c r="F20" s="409"/>
      <c r="G20" s="403"/>
      <c r="H20" s="403"/>
      <c r="I20" s="405"/>
      <c r="J20" s="406"/>
      <c r="K20" s="322"/>
      <c r="L20" s="398"/>
      <c r="M20" s="326"/>
      <c r="N20" s="327"/>
      <c r="O20" s="327"/>
      <c r="P20" s="361"/>
      <c r="Q20" s="360"/>
      <c r="R20" s="201"/>
      <c r="S20" s="197"/>
      <c r="T20" s="201" t="str">
        <f t="shared" si="1"/>
        <v>Tipo Control</v>
      </c>
      <c r="U20" s="202" t="s">
        <v>158</v>
      </c>
      <c r="V20" s="203">
        <f>+IF(U20='[2]Tabla Valoración controles'!$D$4,'[2]Tabla Valoración controles'!$F$4,IF('[2]208-PLA-Ft-78 Mapa Gestión'!U20='[2]Tabla Valoración controles'!$D$5,'[2]Tabla Valoración controles'!$F$5,IF(U20=[2]FORMULAS!$A$10,0,'[2]Tabla Valoración controles'!$F$6)))</f>
        <v>0</v>
      </c>
      <c r="W20" s="202"/>
      <c r="X20" s="204">
        <f>+IF(W20='[2]Tabla Valoración controles'!$D$7,'[2]Tabla Valoración controles'!$F$7,IF(U20=[2]FORMULAS!$A$10,0,'[2]Tabla Valoración controles'!$F$8))</f>
        <v>0</v>
      </c>
      <c r="Y20" s="202"/>
      <c r="Z20" s="203">
        <f>+IF(Y20='[2]Tabla Valoración controles'!$D$9,'[2]Tabla Valoración controles'!$F$9,IF(U20=[2]FORMULAS!$A$10,0,'[2]Tabla Valoración controles'!$F$10))</f>
        <v>0</v>
      </c>
      <c r="AA20" s="202"/>
      <c r="AB20" s="203">
        <f>+IF(AA20='[2]Tabla Valoración controles'!$D$9,'[2]Tabla Valoración controles'!$F$9,IF(W20=[2]FORMULAS!$A$10,0,'[2]Tabla Valoración controles'!$F$10))</f>
        <v>0</v>
      </c>
      <c r="AC20" s="202"/>
      <c r="AD20" s="203">
        <f>+IF(AC20='[2]Tabla Valoración controles'!$D$13,'[2]Tabla Valoración controles'!$F$13,'[2]Tabla Valoración controles'!$F$14)</f>
        <v>0</v>
      </c>
      <c r="AE20" s="100">
        <f t="shared" si="0"/>
        <v>0</v>
      </c>
      <c r="AF20" s="100">
        <f t="shared" ref="AF20:AF21" si="8">+AF19*AE20</f>
        <v>0</v>
      </c>
      <c r="AG20" s="100">
        <f t="shared" si="7"/>
        <v>0</v>
      </c>
      <c r="AH20" s="202"/>
      <c r="AI20" s="197">
        <f>+IF(AH20=[2]CONTROLES!$C$50,[2]CONTROLES!$D$50,[2]CONTROLES!$D$51)</f>
        <v>0</v>
      </c>
      <c r="AJ20" s="197"/>
      <c r="AK20" s="197">
        <f>+IF(AJ20=[2]CONTROLES!$C$52,[2]CONTROLES!$D$52,[2]CONTROLES!$D$53)</f>
        <v>0</v>
      </c>
      <c r="AL20" s="197"/>
      <c r="AM20" s="197">
        <f>+IF(AL20=[2]CONTROLES!$C$54,[2]CONTROLES!$D$54,[2]CONTROLES!$D$55)</f>
        <v>0</v>
      </c>
      <c r="AN20" s="197"/>
      <c r="AO20" s="197">
        <f>+IF(AN20=[2]CONTROLES!$C$56,[2]CONTROLES!$D$56,IF(AN20=[2]CONTROLES!$C$57,[2]CONTROLES!$D$57,[2]CONTROLES!$D$58))</f>
        <v>0</v>
      </c>
      <c r="AP20" s="197"/>
      <c r="AQ20" s="197">
        <f>+IF(AP20=[2]CONTROLES!$C$59,[2]CONTROLES!$D$59,[2]CONTROLES!$D$60)</f>
        <v>0</v>
      </c>
      <c r="AR20" s="197"/>
      <c r="AS20" s="197">
        <f>+IF(AR20=[2]CONTROLES!$C$61,[2]CONTROLES!$D$61,[2]CONTROLES!$D$62)</f>
        <v>0</v>
      </c>
      <c r="AT20" s="197"/>
      <c r="AU20" s="197">
        <f>+IF(AT20=[2]CONTROLES!$C$63,[2]CONTROLES!$D$63,IF(AT20=[2]CONTROLES!$C$64,[2]CONTROLES!$D$64,[2]CONTROLES!$D$65))</f>
        <v>0</v>
      </c>
      <c r="AV20" s="197">
        <f t="shared" si="2"/>
        <v>0</v>
      </c>
      <c r="AW20" s="197" t="str">
        <f t="shared" si="3"/>
        <v>Débil</v>
      </c>
      <c r="AX20" s="305"/>
      <c r="AY20" s="305"/>
      <c r="AZ20" s="305"/>
      <c r="BA20" s="305"/>
      <c r="BB20" s="307"/>
      <c r="BC20" s="306"/>
      <c r="BD20" s="331"/>
      <c r="BE20" s="197"/>
      <c r="BF20" s="197"/>
      <c r="BG20" s="197"/>
      <c r="BH20" s="221"/>
      <c r="BI20" s="221"/>
      <c r="BJ20" s="197"/>
      <c r="BK20" s="197"/>
      <c r="BL20" s="197"/>
      <c r="BM20" s="331"/>
      <c r="BN20" s="130"/>
      <c r="BO20" s="129"/>
      <c r="BP20" s="134"/>
      <c r="BQ20" s="134"/>
      <c r="BR20" s="132"/>
      <c r="BS20" s="132"/>
      <c r="BT20" s="132"/>
      <c r="BU20" s="132"/>
      <c r="BV20" s="132"/>
      <c r="BW20" s="128"/>
      <c r="BX20" s="134"/>
      <c r="BY20" s="134"/>
      <c r="BZ20" s="134"/>
      <c r="CA20" s="132"/>
      <c r="CB20" s="132"/>
      <c r="CC20" s="132"/>
      <c r="CD20" s="132"/>
      <c r="CE20" s="132"/>
      <c r="CF20" s="128"/>
      <c r="CG20" s="134"/>
      <c r="CH20" s="134"/>
      <c r="CI20" s="134"/>
      <c r="CJ20" s="132"/>
      <c r="CK20" s="132"/>
      <c r="CL20" s="132"/>
      <c r="CM20" s="132"/>
      <c r="CN20" s="132"/>
      <c r="CO20" s="128"/>
      <c r="CP20" s="134"/>
      <c r="CQ20" s="134"/>
      <c r="CR20" s="134"/>
      <c r="CS20" s="132"/>
      <c r="CT20" s="132"/>
      <c r="CU20" s="132"/>
      <c r="CV20" s="132"/>
      <c r="CW20" s="132"/>
      <c r="CX20" s="128"/>
      <c r="CY20" s="134"/>
      <c r="CZ20" s="134"/>
      <c r="DA20" s="134"/>
      <c r="DB20" s="132"/>
      <c r="DC20" s="132"/>
      <c r="DD20" s="132"/>
      <c r="DE20" s="132"/>
      <c r="DF20" s="132"/>
      <c r="DG20" s="128"/>
      <c r="DH20" s="134"/>
      <c r="DI20" s="134"/>
      <c r="DJ20" s="134"/>
      <c r="DK20" s="132"/>
      <c r="DL20" s="132"/>
      <c r="DM20" s="132"/>
      <c r="DN20" s="132"/>
      <c r="DO20" s="132"/>
      <c r="DP20" s="128"/>
      <c r="DQ20" s="134"/>
      <c r="DR20" s="134"/>
      <c r="DS20" s="134"/>
      <c r="DT20" s="132"/>
      <c r="DU20" s="132"/>
      <c r="DV20" s="132"/>
      <c r="DW20" s="132"/>
      <c r="DX20" s="132"/>
      <c r="DY20" s="128"/>
      <c r="DZ20" s="134"/>
      <c r="EA20" s="134"/>
      <c r="EB20" s="134"/>
      <c r="EC20" s="132"/>
      <c r="ED20" s="132"/>
      <c r="EE20" s="132"/>
      <c r="EF20" s="132"/>
      <c r="EG20" s="132"/>
      <c r="EH20" s="128"/>
      <c r="EI20" s="134"/>
      <c r="EJ20" s="134"/>
      <c r="EK20" s="134"/>
      <c r="EL20" s="132"/>
      <c r="EM20" s="132"/>
      <c r="EN20" s="132"/>
      <c r="EO20" s="132"/>
      <c r="EP20" s="132"/>
      <c r="EQ20" s="128"/>
      <c r="ER20" s="134"/>
      <c r="ES20" s="134"/>
      <c r="ET20" s="134"/>
      <c r="EU20" s="132"/>
      <c r="EV20" s="132"/>
      <c r="EW20" s="132"/>
      <c r="EX20" s="132"/>
      <c r="EY20" s="132"/>
      <c r="EZ20" s="128"/>
      <c r="FA20" s="134"/>
      <c r="FB20" s="134"/>
      <c r="FC20" s="134"/>
      <c r="FD20" s="132"/>
      <c r="FE20" s="132"/>
      <c r="FF20" s="132"/>
      <c r="FG20" s="132"/>
      <c r="FH20" s="132"/>
      <c r="FI20" s="128"/>
      <c r="FJ20" s="134"/>
      <c r="FK20" s="134"/>
      <c r="FL20" s="134"/>
      <c r="FM20" s="132"/>
      <c r="FN20" s="132"/>
      <c r="FO20" s="132"/>
      <c r="FP20" s="132"/>
      <c r="FQ20" s="132"/>
      <c r="FR20" s="132"/>
      <c r="FS20" s="128"/>
      <c r="FT20" s="131"/>
      <c r="FU20" s="131"/>
      <c r="FV20" s="131"/>
      <c r="FW20" s="132"/>
      <c r="FX20" s="131"/>
      <c r="FY20" s="132"/>
      <c r="FZ20" s="132"/>
      <c r="GA20" s="131"/>
      <c r="GB20" s="131"/>
      <c r="GC20" s="131"/>
      <c r="GD20" s="131"/>
      <c r="GE20" s="131"/>
      <c r="GF20" s="128"/>
      <c r="GG20" s="131"/>
      <c r="GH20" s="131"/>
      <c r="GI20" s="131"/>
      <c r="GJ20" s="132"/>
      <c r="GK20" s="131"/>
      <c r="GL20" s="132"/>
      <c r="GM20" s="132"/>
      <c r="GN20" s="131"/>
      <c r="GO20" s="131"/>
      <c r="GP20" s="131"/>
      <c r="GQ20" s="131"/>
      <c r="GR20" s="131"/>
      <c r="GS20" s="128"/>
      <c r="GT20" s="131"/>
      <c r="GU20" s="131"/>
      <c r="GV20" s="131"/>
      <c r="GW20" s="132"/>
      <c r="GX20" s="131"/>
      <c r="GY20" s="132"/>
      <c r="GZ20" s="132"/>
      <c r="HA20" s="131"/>
      <c r="HB20" s="131"/>
      <c r="HC20" s="131"/>
      <c r="HD20" s="131"/>
    </row>
    <row r="21" spans="1:212" ht="17.25" customHeight="1" x14ac:dyDescent="0.2">
      <c r="A21" s="312"/>
      <c r="B21" s="395"/>
      <c r="C21" s="399"/>
      <c r="D21" s="399"/>
      <c r="E21" s="395"/>
      <c r="F21" s="409"/>
      <c r="G21" s="403"/>
      <c r="H21" s="403"/>
      <c r="I21" s="405"/>
      <c r="J21" s="406"/>
      <c r="K21" s="322"/>
      <c r="L21" s="398"/>
      <c r="M21" s="326"/>
      <c r="N21" s="327"/>
      <c r="O21" s="327"/>
      <c r="P21" s="361"/>
      <c r="Q21" s="360"/>
      <c r="R21" s="201"/>
      <c r="S21" s="197"/>
      <c r="T21" s="201" t="str">
        <f t="shared" si="1"/>
        <v>Tipo Control</v>
      </c>
      <c r="U21" s="202" t="s">
        <v>158</v>
      </c>
      <c r="V21" s="203">
        <f>+IF(U21='[2]Tabla Valoración controles'!$D$4,'[2]Tabla Valoración controles'!$F$4,IF('[2]208-PLA-Ft-78 Mapa Gestión'!U21='[2]Tabla Valoración controles'!$D$5,'[2]Tabla Valoración controles'!$F$5,IF(U21=[2]FORMULAS!$A$10,0,'[2]Tabla Valoración controles'!$F$6)))</f>
        <v>0</v>
      </c>
      <c r="W21" s="202"/>
      <c r="X21" s="204">
        <f>+IF(W21='[2]Tabla Valoración controles'!$D$7,'[2]Tabla Valoración controles'!$F$7,IF(U21=[2]FORMULAS!$A$10,0,'[2]Tabla Valoración controles'!$F$8))</f>
        <v>0</v>
      </c>
      <c r="Y21" s="202"/>
      <c r="Z21" s="203">
        <f>+IF(Y21='[2]Tabla Valoración controles'!$D$9,'[2]Tabla Valoración controles'!$F$9,IF(U21=[2]FORMULAS!$A$10,0,'[2]Tabla Valoración controles'!$F$10))</f>
        <v>0</v>
      </c>
      <c r="AA21" s="202"/>
      <c r="AB21" s="203">
        <f>+IF(AA21='[2]Tabla Valoración controles'!$D$9,'[2]Tabla Valoración controles'!$F$9,IF(W21=[2]FORMULAS!$A$10,0,'[2]Tabla Valoración controles'!$F$10))</f>
        <v>0</v>
      </c>
      <c r="AC21" s="202"/>
      <c r="AD21" s="203">
        <f>+IF(AC21='[2]Tabla Valoración controles'!$D$13,'[2]Tabla Valoración controles'!$F$13,'[2]Tabla Valoración controles'!$F$14)</f>
        <v>0</v>
      </c>
      <c r="AE21" s="100">
        <f t="shared" si="0"/>
        <v>0</v>
      </c>
      <c r="AF21" s="100">
        <f t="shared" si="8"/>
        <v>0</v>
      </c>
      <c r="AG21" s="100">
        <f t="shared" si="7"/>
        <v>0</v>
      </c>
      <c r="AH21" s="202"/>
      <c r="AI21" s="197">
        <f>+IF(AH21=[2]CONTROLES!$C$50,[2]CONTROLES!$D$50,[2]CONTROLES!$D$51)</f>
        <v>0</v>
      </c>
      <c r="AJ21" s="197"/>
      <c r="AK21" s="197">
        <f>+IF(AJ21=[2]CONTROLES!$C$52,[2]CONTROLES!$D$52,[2]CONTROLES!$D$53)</f>
        <v>0</v>
      </c>
      <c r="AL21" s="197"/>
      <c r="AM21" s="197">
        <f>+IF(AL21=[2]CONTROLES!$C$54,[2]CONTROLES!$D$54,[2]CONTROLES!$D$55)</f>
        <v>0</v>
      </c>
      <c r="AN21" s="197"/>
      <c r="AO21" s="197">
        <f>+IF(AN21=[2]CONTROLES!$C$56,[2]CONTROLES!$D$56,IF(AN21=[2]CONTROLES!$C$57,[2]CONTROLES!$D$57,[2]CONTROLES!$D$58))</f>
        <v>0</v>
      </c>
      <c r="AP21" s="197"/>
      <c r="AQ21" s="197">
        <f>+IF(AP21=[2]CONTROLES!$C$59,[2]CONTROLES!$D$59,[2]CONTROLES!$D$60)</f>
        <v>0</v>
      </c>
      <c r="AR21" s="197"/>
      <c r="AS21" s="197">
        <f>+IF(AR21=[2]CONTROLES!$C$61,[2]CONTROLES!$D$61,[2]CONTROLES!$D$62)</f>
        <v>0</v>
      </c>
      <c r="AT21" s="197"/>
      <c r="AU21" s="197">
        <f>+IF(AT21=[2]CONTROLES!$C$63,[2]CONTROLES!$D$63,IF(AT21=[2]CONTROLES!$C$64,[2]CONTROLES!$D$64,[2]CONTROLES!$D$65))</f>
        <v>0</v>
      </c>
      <c r="AV21" s="197">
        <f t="shared" si="2"/>
        <v>0</v>
      </c>
      <c r="AW21" s="197" t="str">
        <f t="shared" si="3"/>
        <v>Débil</v>
      </c>
      <c r="AX21" s="305"/>
      <c r="AY21" s="305"/>
      <c r="AZ21" s="305"/>
      <c r="BA21" s="305"/>
      <c r="BB21" s="307"/>
      <c r="BC21" s="306"/>
      <c r="BD21" s="331"/>
      <c r="BE21" s="197"/>
      <c r="BF21" s="197"/>
      <c r="BG21" s="197"/>
      <c r="BH21" s="221"/>
      <c r="BI21" s="221"/>
      <c r="BJ21" s="197"/>
      <c r="BK21" s="197"/>
      <c r="BL21" s="197"/>
      <c r="BM21" s="331"/>
      <c r="BN21" s="130"/>
      <c r="BO21" s="129"/>
      <c r="BP21" s="134"/>
      <c r="BQ21" s="134"/>
      <c r="BR21" s="132"/>
      <c r="BS21" s="132"/>
      <c r="BT21" s="132"/>
      <c r="BU21" s="132"/>
      <c r="BV21" s="132"/>
      <c r="BW21" s="128"/>
      <c r="BX21" s="134"/>
      <c r="BY21" s="134"/>
      <c r="BZ21" s="134"/>
      <c r="CA21" s="132"/>
      <c r="CB21" s="132"/>
      <c r="CC21" s="132"/>
      <c r="CD21" s="132"/>
      <c r="CE21" s="132"/>
      <c r="CF21" s="128"/>
      <c r="CG21" s="134"/>
      <c r="CH21" s="134"/>
      <c r="CI21" s="134"/>
      <c r="CJ21" s="132"/>
      <c r="CK21" s="132"/>
      <c r="CL21" s="132"/>
      <c r="CM21" s="132"/>
      <c r="CN21" s="132"/>
      <c r="CO21" s="128"/>
      <c r="CP21" s="134"/>
      <c r="CQ21" s="134"/>
      <c r="CR21" s="134"/>
      <c r="CS21" s="132"/>
      <c r="CT21" s="132"/>
      <c r="CU21" s="132"/>
      <c r="CV21" s="132"/>
      <c r="CW21" s="132"/>
      <c r="CX21" s="128"/>
      <c r="CY21" s="134"/>
      <c r="CZ21" s="134"/>
      <c r="DA21" s="134"/>
      <c r="DB21" s="132"/>
      <c r="DC21" s="132"/>
      <c r="DD21" s="132"/>
      <c r="DE21" s="132"/>
      <c r="DF21" s="132"/>
      <c r="DG21" s="128"/>
      <c r="DH21" s="134"/>
      <c r="DI21" s="134"/>
      <c r="DJ21" s="134"/>
      <c r="DK21" s="132"/>
      <c r="DL21" s="132"/>
      <c r="DM21" s="132"/>
      <c r="DN21" s="132"/>
      <c r="DO21" s="132"/>
      <c r="DP21" s="128"/>
      <c r="DQ21" s="134"/>
      <c r="DR21" s="134"/>
      <c r="DS21" s="134"/>
      <c r="DT21" s="132"/>
      <c r="DU21" s="132"/>
      <c r="DV21" s="132"/>
      <c r="DW21" s="132"/>
      <c r="DX21" s="132"/>
      <c r="DY21" s="128"/>
      <c r="DZ21" s="134"/>
      <c r="EA21" s="134"/>
      <c r="EB21" s="134"/>
      <c r="EC21" s="132"/>
      <c r="ED21" s="132"/>
      <c r="EE21" s="132"/>
      <c r="EF21" s="132"/>
      <c r="EG21" s="132"/>
      <c r="EH21" s="128"/>
      <c r="EI21" s="134"/>
      <c r="EJ21" s="134"/>
      <c r="EK21" s="134"/>
      <c r="EL21" s="132"/>
      <c r="EM21" s="132"/>
      <c r="EN21" s="132"/>
      <c r="EO21" s="132"/>
      <c r="EP21" s="132"/>
      <c r="EQ21" s="128"/>
      <c r="ER21" s="134"/>
      <c r="ES21" s="134"/>
      <c r="ET21" s="134"/>
      <c r="EU21" s="132"/>
      <c r="EV21" s="132"/>
      <c r="EW21" s="132"/>
      <c r="EX21" s="132"/>
      <c r="EY21" s="132"/>
      <c r="EZ21" s="128"/>
      <c r="FA21" s="134"/>
      <c r="FB21" s="134"/>
      <c r="FC21" s="134"/>
      <c r="FD21" s="132"/>
      <c r="FE21" s="132"/>
      <c r="FF21" s="132"/>
      <c r="FG21" s="132"/>
      <c r="FH21" s="132"/>
      <c r="FI21" s="128"/>
      <c r="FJ21" s="134"/>
      <c r="FK21" s="134"/>
      <c r="FL21" s="134"/>
      <c r="FM21" s="132"/>
      <c r="FN21" s="132"/>
      <c r="FO21" s="132"/>
      <c r="FP21" s="132"/>
      <c r="FQ21" s="132"/>
      <c r="FR21" s="132"/>
      <c r="FS21" s="128"/>
      <c r="FT21" s="131"/>
      <c r="FU21" s="131"/>
      <c r="FV21" s="131"/>
      <c r="FW21" s="132"/>
      <c r="FX21" s="131"/>
      <c r="FY21" s="132"/>
      <c r="FZ21" s="132"/>
      <c r="GA21" s="131"/>
      <c r="GB21" s="131"/>
      <c r="GC21" s="131"/>
      <c r="GD21" s="131"/>
      <c r="GE21" s="131"/>
      <c r="GF21" s="128"/>
      <c r="GG21" s="131"/>
      <c r="GH21" s="131"/>
      <c r="GI21" s="131"/>
      <c r="GJ21" s="132"/>
      <c r="GK21" s="131"/>
      <c r="GL21" s="132"/>
      <c r="GM21" s="132"/>
      <c r="GN21" s="131"/>
      <c r="GO21" s="131"/>
      <c r="GP21" s="131"/>
      <c r="GQ21" s="131"/>
      <c r="GR21" s="131"/>
      <c r="GS21" s="128"/>
      <c r="GT21" s="131"/>
      <c r="GU21" s="131"/>
      <c r="GV21" s="131"/>
      <c r="GW21" s="132"/>
      <c r="GX21" s="131"/>
      <c r="GY21" s="132"/>
      <c r="GZ21" s="132"/>
      <c r="HA21" s="131"/>
      <c r="HB21" s="131"/>
      <c r="HC21" s="131"/>
      <c r="HD21" s="131"/>
    </row>
    <row r="22" spans="1:212" ht="89.25" x14ac:dyDescent="0.2">
      <c r="A22" s="412">
        <v>3</v>
      </c>
      <c r="B22" s="413" t="s">
        <v>172</v>
      </c>
      <c r="C22" s="415" t="str">
        <f>VLOOKUP(B22,[2]FORMULAS!$A$30:$B$46,2,0)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22" s="415" t="str">
        <f>VLOOKUP(B22,[2]FORMULAS!$A$30:$C$46,3,0)</f>
        <v>Director de Mejoramiento de Vivienda</v>
      </c>
      <c r="E22" s="413" t="s">
        <v>113</v>
      </c>
      <c r="F22" s="409" t="s">
        <v>414</v>
      </c>
      <c r="G22" s="409" t="s">
        <v>415</v>
      </c>
      <c r="H22" s="409" t="s">
        <v>416</v>
      </c>
      <c r="I22" s="359" t="s">
        <v>261</v>
      </c>
      <c r="J22" s="434">
        <v>250</v>
      </c>
      <c r="K22" s="322" t="str">
        <f>VLOOKUP(L22,'Tabla probabilidad'!$D$3:$E$8,2,0)</f>
        <v>Media</v>
      </c>
      <c r="L22" s="417">
        <v>0.6</v>
      </c>
      <c r="M22" s="326" t="s">
        <v>89</v>
      </c>
      <c r="N22" s="327" t="str">
        <f>VLOOKUP(M22,'Tabla Impacto'!$D$3:$F$8,3,0)</f>
        <v>Menor</v>
      </c>
      <c r="O22" s="327">
        <f>VLOOKUP(M22,'Tabla Impacto'!$D$3:$F$8,2,0)</f>
        <v>0.4</v>
      </c>
      <c r="P22" s="327" t="str">
        <f t="shared" ref="P22" si="9">CONCATENATE(N22,K22)</f>
        <v>MenorMedia</v>
      </c>
      <c r="Q22" s="360" t="str">
        <f>VLOOKUP(P22,[2]FORMULAS!$K$17:$L$42,2,0)</f>
        <v>Moderado</v>
      </c>
      <c r="R22" s="201">
        <v>1</v>
      </c>
      <c r="S22" s="177" t="s">
        <v>417</v>
      </c>
      <c r="T22" s="201" t="str">
        <f t="shared" si="1"/>
        <v>Preventivo</v>
      </c>
      <c r="U22" s="202" t="s">
        <v>13</v>
      </c>
      <c r="V22" s="203">
        <f>+IF(U22='[2]Tabla Valoración controles'!$D$4,'[2]Tabla Valoración controles'!$F$4,IF('[2]208-PLA-Ft-78 Mapa Gestión'!U22='[2]Tabla Valoración controles'!$D$5,'[2]Tabla Valoración controles'!$F$5,IF(U22=[2]FORMULAS!$A$10,0,'[2]Tabla Valoración controles'!$F$6)))</f>
        <v>0.25</v>
      </c>
      <c r="W22" s="202" t="s">
        <v>8</v>
      </c>
      <c r="X22" s="204">
        <f>+IF(W22='[2]Tabla Valoración controles'!$D$7,'[2]Tabla Valoración controles'!$F$7,IF(U22=[2]FORMULAS!$A$10,0,'[2]Tabla Valoración controles'!$F$8))</f>
        <v>0.15</v>
      </c>
      <c r="Y22" s="202" t="s">
        <v>19</v>
      </c>
      <c r="Z22" s="203">
        <f>+IF(Y22='[2]Tabla Valoración controles'!$D$9,'[2]Tabla Valoración controles'!$F$9,IF(U22=[2]FORMULAS!$A$10,0,'[2]Tabla Valoración controles'!$F$10))</f>
        <v>0</v>
      </c>
      <c r="AA22" s="202" t="s">
        <v>21</v>
      </c>
      <c r="AB22" s="203">
        <f>+IF(AA22='[2]Tabla Valoración controles'!$D$9,'[2]Tabla Valoración controles'!$F$9,IF(W22=[2]FORMULAS!$A$10,0,'[2]Tabla Valoración controles'!$F$10))</f>
        <v>0</v>
      </c>
      <c r="AC22" s="202" t="s">
        <v>100</v>
      </c>
      <c r="AD22" s="203">
        <f>+IF(AC22='[2]Tabla Valoración controles'!$D$13,'[2]Tabla Valoración controles'!$F$13,'[2]Tabla Valoración controles'!$F$14)</f>
        <v>0</v>
      </c>
      <c r="AE22" s="100">
        <f t="shared" si="0"/>
        <v>0.4</v>
      </c>
      <c r="AF22" s="100">
        <f>+IF(T22=[2]FORMULAS!$A$8,'[2]208-PLA-Ft-78 Mapa Gestión'!AE22*'[2]208-PLA-Ft-78 Mapa Gestión'!L22:L27,'[2]208-PLA-Ft-78 Mapa Gestión'!AE22*'[2]208-PLA-Ft-78 Mapa Gestión'!O22:O27)</f>
        <v>0.24</v>
      </c>
      <c r="AG22" s="100">
        <f>+IF(T22=[2]FORMULAS!$A$8,'[2]208-PLA-Ft-78 Mapa Gestión'!L22:L27-'[2]208-PLA-Ft-78 Mapa Gestión'!AF22,0)</f>
        <v>0</v>
      </c>
      <c r="AH22" s="202" t="s">
        <v>351</v>
      </c>
      <c r="AI22" s="197">
        <f>+IF(AH22=[2]CONTROLES!$C$50,[2]CONTROLES!$D$50,[2]CONTROLES!$D$51)</f>
        <v>15</v>
      </c>
      <c r="AJ22" s="197" t="s">
        <v>357</v>
      </c>
      <c r="AK22" s="197">
        <f>+IF(AJ22=[2]CONTROLES!$C$52,[2]CONTROLES!$D$52,[2]CONTROLES!$D$53)</f>
        <v>15</v>
      </c>
      <c r="AL22" s="197" t="s">
        <v>360</v>
      </c>
      <c r="AM22" s="197">
        <f>+IF(AL22=[2]CONTROLES!$C$54,[2]CONTROLES!$D$54,[2]CONTROLES!$D$55)</f>
        <v>15</v>
      </c>
      <c r="AN22" s="197" t="s">
        <v>363</v>
      </c>
      <c r="AO22" s="197">
        <f>+IF(AN22=[2]CONTROLES!$C$56,[2]CONTROLES!$D$56,IF(AN22=[2]CONTROLES!$C$57,[2]CONTROLES!$D$57,[2]CONTROLES!$D$58))</f>
        <v>15</v>
      </c>
      <c r="AP22" s="197" t="s">
        <v>367</v>
      </c>
      <c r="AQ22" s="197">
        <f>+IF(AP22=[2]CONTROLES!$C$59,[2]CONTROLES!$D$59,[2]CONTROLES!$D$60)</f>
        <v>15</v>
      </c>
      <c r="AR22" s="197" t="s">
        <v>370</v>
      </c>
      <c r="AS22" s="197">
        <f>+IF(AR22=[2]CONTROLES!$C$61,[2]CONTROLES!$D$61,[2]CONTROLES!$D$62)</f>
        <v>15</v>
      </c>
      <c r="AT22" s="197" t="s">
        <v>373</v>
      </c>
      <c r="AU22" s="197">
        <f>+IF(AT22=[2]CONTROLES!$C$63,[2]CONTROLES!$D$63,IF(AT22=[2]CONTROLES!$C$64,[2]CONTROLES!$D$64,[2]CONTROLES!$D$65))</f>
        <v>10</v>
      </c>
      <c r="AV22" s="197">
        <f t="shared" si="2"/>
        <v>100</v>
      </c>
      <c r="AW22" s="197" t="str">
        <f t="shared" si="3"/>
        <v>Fuerte</v>
      </c>
      <c r="AX22" s="304">
        <f>+AG27</f>
        <v>0</v>
      </c>
      <c r="AY22" s="304" t="str">
        <f>+IF(AX22&lt;=[2]FORMULAS!$N$2,[2]FORMULAS!$O$2,IF(AX22&lt;=[2]FORMULAS!$N$3,[2]FORMULAS!$O$3,IF(AX22&lt;=[2]FORMULAS!$N$4,[2]FORMULAS!$O$4,IF(AX22&lt;=[2]FORMULAS!$N$5,[2]FORMULAS!$O$5,[2]FORMULAS!O18))))</f>
        <v>Muy Baja</v>
      </c>
      <c r="AZ22" s="304" t="str">
        <f>+IF(T22=[2]FORMULAS!$A$9,AG27,'[2]208-PLA-Ft-78 Mapa Gestión'!N22:N27)</f>
        <v>Moderado</v>
      </c>
      <c r="BA22" s="304">
        <f>+IF(T22=[2]FORMULAS!B21,'[2]208-PLA-Ft-78 Mapa Gestión'!AG27,'[2]208-PLA-Ft-78 Mapa Gestión'!O22:O27)</f>
        <v>0.6</v>
      </c>
      <c r="BB22" s="307" t="str">
        <f>CONCATENATE(AZ22,AY22)</f>
        <v>ModeradoMuy Baja</v>
      </c>
      <c r="BC22" s="306" t="str">
        <f>VLOOKUP(BB22,[2]FORMULAS!$K$17:$L$42,2,0)</f>
        <v>Moderado</v>
      </c>
      <c r="BD22" s="331" t="s">
        <v>164</v>
      </c>
      <c r="BE22" s="129" t="s">
        <v>418</v>
      </c>
      <c r="BF22" s="129" t="s">
        <v>403</v>
      </c>
      <c r="BG22" s="180" t="s">
        <v>326</v>
      </c>
      <c r="BH22" s="220">
        <v>45323</v>
      </c>
      <c r="BI22" s="220">
        <v>45656</v>
      </c>
      <c r="BJ22" s="129" t="s">
        <v>419</v>
      </c>
      <c r="BK22" s="129" t="s">
        <v>420</v>
      </c>
      <c r="BL22" s="134" t="s">
        <v>236</v>
      </c>
      <c r="BM22" s="331" t="s">
        <v>413</v>
      </c>
      <c r="BN22" s="130"/>
      <c r="BO22" s="129"/>
      <c r="BP22" s="129"/>
      <c r="BQ22" s="129"/>
      <c r="BR22" s="135"/>
      <c r="BS22" s="135"/>
      <c r="BT22" s="135"/>
      <c r="BU22" s="135"/>
      <c r="BV22" s="135"/>
      <c r="BW22" s="128"/>
      <c r="BX22" s="129"/>
      <c r="BY22" s="129"/>
      <c r="BZ22" s="129"/>
      <c r="CA22" s="135"/>
      <c r="CB22" s="135"/>
      <c r="CC22" s="135"/>
      <c r="CD22" s="135"/>
      <c r="CE22" s="135"/>
      <c r="CF22" s="128"/>
      <c r="CG22" s="129"/>
      <c r="CH22" s="129"/>
      <c r="CI22" s="129"/>
      <c r="CJ22" s="135"/>
      <c r="CK22" s="135"/>
      <c r="CL22" s="135"/>
      <c r="CM22" s="135"/>
      <c r="CN22" s="135"/>
      <c r="CO22" s="128"/>
      <c r="CP22" s="129"/>
      <c r="CQ22" s="129"/>
      <c r="CR22" s="129"/>
      <c r="CS22" s="135"/>
      <c r="CT22" s="135"/>
      <c r="CU22" s="135"/>
      <c r="CV22" s="135"/>
      <c r="CW22" s="135"/>
      <c r="CX22" s="128"/>
      <c r="CY22" s="129"/>
      <c r="CZ22" s="129"/>
      <c r="DA22" s="129"/>
      <c r="DB22" s="135"/>
      <c r="DC22" s="135"/>
      <c r="DD22" s="135"/>
      <c r="DE22" s="135"/>
      <c r="DF22" s="135"/>
      <c r="DG22" s="128"/>
      <c r="DH22" s="129"/>
      <c r="DI22" s="129"/>
      <c r="DJ22" s="129"/>
      <c r="DK22" s="135"/>
      <c r="DL22" s="135"/>
      <c r="DM22" s="135"/>
      <c r="DN22" s="135"/>
      <c r="DO22" s="135"/>
      <c r="DP22" s="128"/>
      <c r="DQ22" s="129"/>
      <c r="DR22" s="129"/>
      <c r="DS22" s="129"/>
      <c r="DT22" s="135"/>
      <c r="DU22" s="135"/>
      <c r="DV22" s="135"/>
      <c r="DW22" s="135"/>
      <c r="DX22" s="135"/>
      <c r="DY22" s="128"/>
      <c r="DZ22" s="129"/>
      <c r="EA22" s="129"/>
      <c r="EB22" s="129"/>
      <c r="EC22" s="135"/>
      <c r="ED22" s="135"/>
      <c r="EE22" s="135"/>
      <c r="EF22" s="135"/>
      <c r="EG22" s="135"/>
      <c r="EH22" s="128"/>
      <c r="EI22" s="129"/>
      <c r="EJ22" s="129"/>
      <c r="EK22" s="129"/>
      <c r="EL22" s="135"/>
      <c r="EM22" s="135"/>
      <c r="EN22" s="135"/>
      <c r="EO22" s="135"/>
      <c r="EP22" s="135"/>
      <c r="EQ22" s="128"/>
      <c r="ER22" s="129"/>
      <c r="ES22" s="129"/>
      <c r="ET22" s="129"/>
      <c r="EU22" s="135"/>
      <c r="EV22" s="135"/>
      <c r="EW22" s="135"/>
      <c r="EX22" s="135"/>
      <c r="EY22" s="135"/>
      <c r="EZ22" s="128"/>
      <c r="FA22" s="129"/>
      <c r="FB22" s="129"/>
      <c r="FC22" s="129"/>
      <c r="FD22" s="135"/>
      <c r="FE22" s="135"/>
      <c r="FF22" s="135"/>
      <c r="FG22" s="135"/>
      <c r="FH22" s="135"/>
      <c r="FI22" s="128"/>
      <c r="FJ22" s="129"/>
      <c r="FK22" s="129"/>
      <c r="FL22" s="129"/>
      <c r="FM22" s="135"/>
      <c r="FN22" s="135"/>
      <c r="FO22" s="135"/>
      <c r="FP22" s="135"/>
      <c r="FQ22" s="135"/>
      <c r="FR22" s="135"/>
      <c r="FS22" s="128"/>
      <c r="FT22" s="131"/>
      <c r="FU22" s="131"/>
      <c r="FV22" s="131"/>
      <c r="FW22" s="132"/>
      <c r="FX22" s="131"/>
      <c r="FY22" s="135"/>
      <c r="FZ22" s="135"/>
      <c r="GA22" s="131"/>
      <c r="GB22" s="131"/>
      <c r="GC22" s="131"/>
      <c r="GD22" s="131"/>
      <c r="GE22" s="131"/>
      <c r="GF22" s="128"/>
      <c r="GG22" s="131"/>
      <c r="GH22" s="131"/>
      <c r="GI22" s="131"/>
      <c r="GJ22" s="132"/>
      <c r="GK22" s="131"/>
      <c r="GL22" s="135"/>
      <c r="GM22" s="135"/>
      <c r="GN22" s="131"/>
      <c r="GO22" s="131"/>
      <c r="GP22" s="131"/>
      <c r="GQ22" s="131"/>
      <c r="GR22" s="131"/>
      <c r="GS22" s="128"/>
      <c r="GT22" s="131"/>
      <c r="GU22" s="131"/>
      <c r="GV22" s="131"/>
      <c r="GW22" s="132"/>
      <c r="GX22" s="131"/>
      <c r="GY22" s="135"/>
      <c r="GZ22" s="135"/>
      <c r="HA22" s="131"/>
      <c r="HB22" s="131"/>
      <c r="HC22" s="131"/>
      <c r="HD22" s="131"/>
    </row>
    <row r="23" spans="1:212" ht="17.25" customHeight="1" x14ac:dyDescent="0.2">
      <c r="A23" s="412"/>
      <c r="B23" s="413"/>
      <c r="C23" s="415"/>
      <c r="D23" s="415"/>
      <c r="E23" s="413"/>
      <c r="F23" s="409"/>
      <c r="G23" s="403"/>
      <c r="H23" s="403"/>
      <c r="I23" s="359"/>
      <c r="J23" s="434"/>
      <c r="K23" s="322"/>
      <c r="L23" s="417"/>
      <c r="M23" s="326"/>
      <c r="N23" s="327"/>
      <c r="O23" s="327"/>
      <c r="P23" s="327"/>
      <c r="Q23" s="360"/>
      <c r="R23" s="201"/>
      <c r="S23" s="197"/>
      <c r="T23" s="201" t="str">
        <f t="shared" si="1"/>
        <v>Tipo Control</v>
      </c>
      <c r="U23" s="202" t="s">
        <v>158</v>
      </c>
      <c r="V23" s="203">
        <f>+IF(U23='[2]Tabla Valoración controles'!$D$4,'[2]Tabla Valoración controles'!$F$4,IF('[2]208-PLA-Ft-78 Mapa Gestión'!U23='[2]Tabla Valoración controles'!$D$5,'[2]Tabla Valoración controles'!$F$5,IF(U23=[2]FORMULAS!$A$10,0,'[2]Tabla Valoración controles'!$F$6)))</f>
        <v>0</v>
      </c>
      <c r="W23" s="202"/>
      <c r="X23" s="204">
        <f>+IF(W23='[2]Tabla Valoración controles'!$D$7,'[2]Tabla Valoración controles'!$F$7,IF(U23=[2]FORMULAS!$A$10,0,'[2]Tabla Valoración controles'!$F$8))</f>
        <v>0</v>
      </c>
      <c r="Y23" s="202"/>
      <c r="Z23" s="203">
        <f>+IF(Y23='[2]Tabla Valoración controles'!$D$9,'[2]Tabla Valoración controles'!$F$9,IF(U23=[2]FORMULAS!$A$10,0,'[2]Tabla Valoración controles'!$F$10))</f>
        <v>0</v>
      </c>
      <c r="AA23" s="202"/>
      <c r="AB23" s="203">
        <f>+IF(AA23='[2]Tabla Valoración controles'!$D$9,'[2]Tabla Valoración controles'!$F$9,IF(W23=[2]FORMULAS!$A$10,0,'[2]Tabla Valoración controles'!$F$10))</f>
        <v>0</v>
      </c>
      <c r="AC23" s="202"/>
      <c r="AD23" s="203">
        <f>+IF(AC23='[2]Tabla Valoración controles'!$D$13,'[2]Tabla Valoración controles'!$F$13,'[2]Tabla Valoración controles'!$F$14)</f>
        <v>0</v>
      </c>
      <c r="AE23" s="100">
        <f t="shared" si="0"/>
        <v>0</v>
      </c>
      <c r="AF23" s="100">
        <f>+AE23*AG22</f>
        <v>0</v>
      </c>
      <c r="AG23" s="100">
        <f>+AG22-AF23</f>
        <v>0</v>
      </c>
      <c r="AH23" s="202"/>
      <c r="AI23" s="197">
        <f>+IF(AH23=[2]CONTROLES!$C$50,[2]CONTROLES!$D$50,[2]CONTROLES!$D$51)</f>
        <v>0</v>
      </c>
      <c r="AJ23" s="197"/>
      <c r="AK23" s="197">
        <f>+IF(AJ23=[2]CONTROLES!$C$52,[2]CONTROLES!$D$52,[2]CONTROLES!$D$53)</f>
        <v>0</v>
      </c>
      <c r="AL23" s="197"/>
      <c r="AM23" s="197">
        <f>+IF(AL23=[2]CONTROLES!$C$54,[2]CONTROLES!$D$54,[2]CONTROLES!$D$55)</f>
        <v>0</v>
      </c>
      <c r="AN23" s="197"/>
      <c r="AO23" s="197">
        <f>+IF(AN23=[2]CONTROLES!$C$56,[2]CONTROLES!$D$56,IF(AN23=[2]CONTROLES!$C$57,[2]CONTROLES!$D$57,[2]CONTROLES!$D$58))</f>
        <v>0</v>
      </c>
      <c r="AP23" s="197"/>
      <c r="AQ23" s="197">
        <f>+IF(AP23=[2]CONTROLES!$C$59,[2]CONTROLES!$D$59,[2]CONTROLES!$D$60)</f>
        <v>0</v>
      </c>
      <c r="AR23" s="197"/>
      <c r="AS23" s="197">
        <f>+IF(AR23=[2]CONTROLES!$C$61,[2]CONTROLES!$D$61,[2]CONTROLES!$D$62)</f>
        <v>0</v>
      </c>
      <c r="AT23" s="197"/>
      <c r="AU23" s="197">
        <f>+IF(AT23=[2]CONTROLES!$C$63,[2]CONTROLES!$D$63,IF(AT23=[2]CONTROLES!$C$64,[2]CONTROLES!$D$64,[2]CONTROLES!$D$65))</f>
        <v>0</v>
      </c>
      <c r="AV23" s="197">
        <f t="shared" si="2"/>
        <v>0</v>
      </c>
      <c r="AW23" s="197" t="str">
        <f t="shared" si="3"/>
        <v>Débil</v>
      </c>
      <c r="AX23" s="305"/>
      <c r="AY23" s="305"/>
      <c r="AZ23" s="305"/>
      <c r="BA23" s="305"/>
      <c r="BB23" s="307"/>
      <c r="BC23" s="306"/>
      <c r="BD23" s="331"/>
      <c r="BE23" s="129"/>
      <c r="BF23" s="129"/>
      <c r="BG23" s="180"/>
      <c r="BH23" s="220"/>
      <c r="BI23" s="220"/>
      <c r="BJ23" s="129"/>
      <c r="BK23" s="129"/>
      <c r="BL23" s="129"/>
      <c r="BM23" s="331"/>
      <c r="BN23" s="130"/>
      <c r="BO23" s="129"/>
      <c r="BP23" s="129"/>
      <c r="BQ23" s="129"/>
      <c r="BR23" s="135"/>
      <c r="BS23" s="135"/>
      <c r="BT23" s="135"/>
      <c r="BU23" s="135"/>
      <c r="BV23" s="135"/>
      <c r="BW23" s="128"/>
      <c r="BX23" s="129"/>
      <c r="BY23" s="129"/>
      <c r="BZ23" s="129"/>
      <c r="CA23" s="135"/>
      <c r="CB23" s="135"/>
      <c r="CC23" s="135"/>
      <c r="CD23" s="135"/>
      <c r="CE23" s="135"/>
      <c r="CF23" s="128"/>
      <c r="CG23" s="129"/>
      <c r="CH23" s="129"/>
      <c r="CI23" s="129"/>
      <c r="CJ23" s="135"/>
      <c r="CK23" s="135"/>
      <c r="CL23" s="135"/>
      <c r="CM23" s="135"/>
      <c r="CN23" s="135"/>
      <c r="CO23" s="128"/>
      <c r="CP23" s="129"/>
      <c r="CQ23" s="129"/>
      <c r="CR23" s="129"/>
      <c r="CS23" s="135"/>
      <c r="CT23" s="135"/>
      <c r="CU23" s="135"/>
      <c r="CV23" s="135"/>
      <c r="CW23" s="135"/>
      <c r="CX23" s="128"/>
      <c r="CY23" s="129"/>
      <c r="CZ23" s="129"/>
      <c r="DA23" s="129"/>
      <c r="DB23" s="135"/>
      <c r="DC23" s="135"/>
      <c r="DD23" s="135"/>
      <c r="DE23" s="135"/>
      <c r="DF23" s="135"/>
      <c r="DG23" s="128"/>
      <c r="DH23" s="129"/>
      <c r="DI23" s="129"/>
      <c r="DJ23" s="129"/>
      <c r="DK23" s="135"/>
      <c r="DL23" s="135"/>
      <c r="DM23" s="135"/>
      <c r="DN23" s="135"/>
      <c r="DO23" s="135"/>
      <c r="DP23" s="128"/>
      <c r="DQ23" s="129"/>
      <c r="DR23" s="129"/>
      <c r="DS23" s="129"/>
      <c r="DT23" s="135"/>
      <c r="DU23" s="135"/>
      <c r="DV23" s="135"/>
      <c r="DW23" s="135"/>
      <c r="DX23" s="135"/>
      <c r="DY23" s="128"/>
      <c r="DZ23" s="129"/>
      <c r="EA23" s="129"/>
      <c r="EB23" s="129"/>
      <c r="EC23" s="135"/>
      <c r="ED23" s="135"/>
      <c r="EE23" s="135"/>
      <c r="EF23" s="135"/>
      <c r="EG23" s="135"/>
      <c r="EH23" s="128"/>
      <c r="EI23" s="129"/>
      <c r="EJ23" s="129"/>
      <c r="EK23" s="129"/>
      <c r="EL23" s="135"/>
      <c r="EM23" s="135"/>
      <c r="EN23" s="135"/>
      <c r="EO23" s="135"/>
      <c r="EP23" s="135"/>
      <c r="EQ23" s="128"/>
      <c r="ER23" s="129"/>
      <c r="ES23" s="129"/>
      <c r="ET23" s="129"/>
      <c r="EU23" s="135"/>
      <c r="EV23" s="135"/>
      <c r="EW23" s="135"/>
      <c r="EX23" s="135"/>
      <c r="EY23" s="135"/>
      <c r="EZ23" s="128"/>
      <c r="FA23" s="129"/>
      <c r="FB23" s="129"/>
      <c r="FC23" s="129"/>
      <c r="FD23" s="135"/>
      <c r="FE23" s="135"/>
      <c r="FF23" s="135"/>
      <c r="FG23" s="135"/>
      <c r="FH23" s="135"/>
      <c r="FI23" s="128"/>
      <c r="FJ23" s="129"/>
      <c r="FK23" s="129"/>
      <c r="FL23" s="129"/>
      <c r="FM23" s="135"/>
      <c r="FN23" s="135"/>
      <c r="FO23" s="135"/>
      <c r="FP23" s="135"/>
      <c r="FQ23" s="135"/>
      <c r="FR23" s="135"/>
      <c r="FS23" s="128"/>
      <c r="FT23" s="131"/>
      <c r="FU23" s="131"/>
      <c r="FV23" s="131"/>
      <c r="FW23" s="132"/>
      <c r="FX23" s="131"/>
      <c r="FY23" s="135"/>
      <c r="FZ23" s="135"/>
      <c r="GA23" s="131"/>
      <c r="GB23" s="131"/>
      <c r="GC23" s="131"/>
      <c r="GD23" s="131"/>
      <c r="GE23" s="131"/>
      <c r="GF23" s="128"/>
      <c r="GG23" s="131"/>
      <c r="GH23" s="131"/>
      <c r="GI23" s="131"/>
      <c r="GJ23" s="132"/>
      <c r="GK23" s="131"/>
      <c r="GL23" s="135"/>
      <c r="GM23" s="135"/>
      <c r="GN23" s="131"/>
      <c r="GO23" s="131"/>
      <c r="GP23" s="131"/>
      <c r="GQ23" s="131"/>
      <c r="GR23" s="131"/>
      <c r="GS23" s="128"/>
      <c r="GT23" s="131"/>
      <c r="GU23" s="131"/>
      <c r="GV23" s="131"/>
      <c r="GW23" s="132"/>
      <c r="GX23" s="131"/>
      <c r="GY23" s="135"/>
      <c r="GZ23" s="135"/>
      <c r="HA23" s="131"/>
      <c r="HB23" s="131"/>
      <c r="HC23" s="131"/>
      <c r="HD23" s="131"/>
    </row>
    <row r="24" spans="1:212" ht="17.25" customHeight="1" x14ac:dyDescent="0.2">
      <c r="A24" s="412"/>
      <c r="B24" s="413"/>
      <c r="C24" s="415"/>
      <c r="D24" s="415"/>
      <c r="E24" s="413"/>
      <c r="F24" s="409"/>
      <c r="G24" s="403"/>
      <c r="H24" s="403"/>
      <c r="I24" s="359"/>
      <c r="J24" s="434"/>
      <c r="K24" s="322"/>
      <c r="L24" s="417"/>
      <c r="M24" s="326"/>
      <c r="N24" s="327"/>
      <c r="O24" s="327"/>
      <c r="P24" s="327"/>
      <c r="Q24" s="360"/>
      <c r="R24" s="201"/>
      <c r="S24" s="206"/>
      <c r="T24" s="201" t="str">
        <f t="shared" si="1"/>
        <v>Tipo Control</v>
      </c>
      <c r="U24" s="202" t="s">
        <v>158</v>
      </c>
      <c r="V24" s="203">
        <f>+IF(U24='[2]Tabla Valoración controles'!$D$4,'[2]Tabla Valoración controles'!$F$4,IF('[2]208-PLA-Ft-78 Mapa Gestión'!U24='[2]Tabla Valoración controles'!$D$5,'[2]Tabla Valoración controles'!$F$5,IF(U24=[2]FORMULAS!$A$10,0,'[2]Tabla Valoración controles'!$F$6)))</f>
        <v>0</v>
      </c>
      <c r="W24" s="202"/>
      <c r="X24" s="204">
        <f>+IF(W24='[2]Tabla Valoración controles'!$D$7,'[2]Tabla Valoración controles'!$F$7,IF(U24=[2]FORMULAS!$A$10,0,'[2]Tabla Valoración controles'!$F$8))</f>
        <v>0</v>
      </c>
      <c r="Y24" s="202"/>
      <c r="Z24" s="203">
        <f>+IF(Y24='[2]Tabla Valoración controles'!$D$9,'[2]Tabla Valoración controles'!$F$9,IF(U24=[2]FORMULAS!$A$10,0,'[2]Tabla Valoración controles'!$F$10))</f>
        <v>0</v>
      </c>
      <c r="AA24" s="202"/>
      <c r="AB24" s="203">
        <f>+IF(AA24='[2]Tabla Valoración controles'!$D$9,'[2]Tabla Valoración controles'!$F$9,IF(W24=[2]FORMULAS!$A$10,0,'[2]Tabla Valoración controles'!$F$10))</f>
        <v>0</v>
      </c>
      <c r="AC24" s="202"/>
      <c r="AD24" s="203">
        <f>+IF(AC24='[2]Tabla Valoración controles'!$D$13,'[2]Tabla Valoración controles'!$F$13,'[2]Tabla Valoración controles'!$F$14)</f>
        <v>0</v>
      </c>
      <c r="AE24" s="100">
        <f t="shared" si="0"/>
        <v>0</v>
      </c>
      <c r="AF24" s="100">
        <f>+AF23*AE24</f>
        <v>0</v>
      </c>
      <c r="AG24" s="100">
        <f t="shared" ref="AG24:AG27" si="10">+AG23-AF24</f>
        <v>0</v>
      </c>
      <c r="AH24" s="202"/>
      <c r="AI24" s="197">
        <f>+IF(AH24=[2]CONTROLES!$C$50,[2]CONTROLES!$D$50,[2]CONTROLES!$D$51)</f>
        <v>0</v>
      </c>
      <c r="AJ24" s="197"/>
      <c r="AK24" s="197">
        <f>+IF(AJ24=[2]CONTROLES!$C$52,[2]CONTROLES!$D$52,[2]CONTROLES!$D$53)</f>
        <v>0</v>
      </c>
      <c r="AL24" s="197"/>
      <c r="AM24" s="197">
        <f>+IF(AL24=[2]CONTROLES!$C$54,[2]CONTROLES!$D$54,[2]CONTROLES!$D$55)</f>
        <v>0</v>
      </c>
      <c r="AN24" s="197"/>
      <c r="AO24" s="197">
        <f>+IF(AN24=[2]CONTROLES!$C$56,[2]CONTROLES!$D$56,IF(AN24=[2]CONTROLES!$C$57,[2]CONTROLES!$D$57,[2]CONTROLES!$D$58))</f>
        <v>0</v>
      </c>
      <c r="AP24" s="197"/>
      <c r="AQ24" s="197">
        <f>+IF(AP24=[2]CONTROLES!$C$59,[2]CONTROLES!$D$59,[2]CONTROLES!$D$60)</f>
        <v>0</v>
      </c>
      <c r="AR24" s="197"/>
      <c r="AS24" s="197">
        <f>+IF(AR24=[2]CONTROLES!$C$61,[2]CONTROLES!$D$61,[2]CONTROLES!$D$62)</f>
        <v>0</v>
      </c>
      <c r="AT24" s="197"/>
      <c r="AU24" s="197">
        <f>+IF(AT24=[2]CONTROLES!$C$63,[2]CONTROLES!$D$63,IF(AT24=[2]CONTROLES!$C$64,[2]CONTROLES!$D$64,[2]CONTROLES!$D$65))</f>
        <v>0</v>
      </c>
      <c r="AV24" s="197">
        <f t="shared" si="2"/>
        <v>0</v>
      </c>
      <c r="AW24" s="197" t="str">
        <f t="shared" si="3"/>
        <v>Débil</v>
      </c>
      <c r="AX24" s="305"/>
      <c r="AY24" s="305"/>
      <c r="AZ24" s="305"/>
      <c r="BA24" s="305"/>
      <c r="BB24" s="307"/>
      <c r="BC24" s="306"/>
      <c r="BD24" s="331"/>
      <c r="BE24" s="129"/>
      <c r="BF24" s="129"/>
      <c r="BG24" s="180"/>
      <c r="BH24" s="220"/>
      <c r="BI24" s="220"/>
      <c r="BJ24" s="129"/>
      <c r="BK24" s="129"/>
      <c r="BL24" s="129"/>
      <c r="BM24" s="331"/>
      <c r="BN24" s="130"/>
      <c r="BO24" s="129"/>
      <c r="BP24" s="134"/>
      <c r="BQ24" s="134"/>
      <c r="BR24" s="132"/>
      <c r="BS24" s="132"/>
      <c r="BT24" s="132"/>
      <c r="BU24" s="132"/>
      <c r="BV24" s="132"/>
      <c r="BW24" s="128"/>
      <c r="BX24" s="134"/>
      <c r="BY24" s="134"/>
      <c r="BZ24" s="134"/>
      <c r="CA24" s="132"/>
      <c r="CB24" s="132"/>
      <c r="CC24" s="132"/>
      <c r="CD24" s="132"/>
      <c r="CE24" s="132"/>
      <c r="CF24" s="128"/>
      <c r="CG24" s="134"/>
      <c r="CH24" s="134"/>
      <c r="CI24" s="134"/>
      <c r="CJ24" s="132"/>
      <c r="CK24" s="132"/>
      <c r="CL24" s="132"/>
      <c r="CM24" s="132"/>
      <c r="CN24" s="132"/>
      <c r="CO24" s="128"/>
      <c r="CP24" s="134"/>
      <c r="CQ24" s="134"/>
      <c r="CR24" s="134"/>
      <c r="CS24" s="132"/>
      <c r="CT24" s="132"/>
      <c r="CU24" s="132"/>
      <c r="CV24" s="132"/>
      <c r="CW24" s="132"/>
      <c r="CX24" s="128"/>
      <c r="CY24" s="134"/>
      <c r="CZ24" s="134"/>
      <c r="DA24" s="134"/>
      <c r="DB24" s="132"/>
      <c r="DC24" s="132"/>
      <c r="DD24" s="132"/>
      <c r="DE24" s="132"/>
      <c r="DF24" s="132"/>
      <c r="DG24" s="128"/>
      <c r="DH24" s="134"/>
      <c r="DI24" s="134"/>
      <c r="DJ24" s="134"/>
      <c r="DK24" s="132"/>
      <c r="DL24" s="132"/>
      <c r="DM24" s="132"/>
      <c r="DN24" s="132"/>
      <c r="DO24" s="132"/>
      <c r="DP24" s="128"/>
      <c r="DQ24" s="134"/>
      <c r="DR24" s="134"/>
      <c r="DS24" s="134"/>
      <c r="DT24" s="132"/>
      <c r="DU24" s="132"/>
      <c r="DV24" s="132"/>
      <c r="DW24" s="132"/>
      <c r="DX24" s="132"/>
      <c r="DY24" s="128"/>
      <c r="DZ24" s="134"/>
      <c r="EA24" s="134"/>
      <c r="EB24" s="134"/>
      <c r="EC24" s="132"/>
      <c r="ED24" s="132"/>
      <c r="EE24" s="132"/>
      <c r="EF24" s="132"/>
      <c r="EG24" s="132"/>
      <c r="EH24" s="128"/>
      <c r="EI24" s="134"/>
      <c r="EJ24" s="134"/>
      <c r="EK24" s="134"/>
      <c r="EL24" s="132"/>
      <c r="EM24" s="132"/>
      <c r="EN24" s="132"/>
      <c r="EO24" s="132"/>
      <c r="EP24" s="132"/>
      <c r="EQ24" s="128"/>
      <c r="ER24" s="134"/>
      <c r="ES24" s="134"/>
      <c r="ET24" s="134"/>
      <c r="EU24" s="132"/>
      <c r="EV24" s="132"/>
      <c r="EW24" s="132"/>
      <c r="EX24" s="132"/>
      <c r="EY24" s="132"/>
      <c r="EZ24" s="128"/>
      <c r="FA24" s="134"/>
      <c r="FB24" s="134"/>
      <c r="FC24" s="134"/>
      <c r="FD24" s="132"/>
      <c r="FE24" s="132"/>
      <c r="FF24" s="132"/>
      <c r="FG24" s="132"/>
      <c r="FH24" s="132"/>
      <c r="FI24" s="128"/>
      <c r="FJ24" s="134"/>
      <c r="FK24" s="134"/>
      <c r="FL24" s="134"/>
      <c r="FM24" s="132"/>
      <c r="FN24" s="132"/>
      <c r="FO24" s="132"/>
      <c r="FP24" s="132"/>
      <c r="FQ24" s="132"/>
      <c r="FR24" s="132"/>
      <c r="FS24" s="128"/>
      <c r="FT24" s="131"/>
      <c r="FU24" s="131"/>
      <c r="FV24" s="131"/>
      <c r="FW24" s="132"/>
      <c r="FX24" s="131"/>
      <c r="FY24" s="132"/>
      <c r="FZ24" s="132"/>
      <c r="GA24" s="131"/>
      <c r="GB24" s="131"/>
      <c r="GC24" s="131"/>
      <c r="GD24" s="131"/>
      <c r="GE24" s="131"/>
      <c r="GF24" s="128"/>
      <c r="GG24" s="131"/>
      <c r="GH24" s="131"/>
      <c r="GI24" s="131"/>
      <c r="GJ24" s="132"/>
      <c r="GK24" s="131"/>
      <c r="GL24" s="132"/>
      <c r="GM24" s="132"/>
      <c r="GN24" s="131"/>
      <c r="GO24" s="131"/>
      <c r="GP24" s="131"/>
      <c r="GQ24" s="131"/>
      <c r="GR24" s="131"/>
      <c r="GS24" s="128"/>
      <c r="GT24" s="131"/>
      <c r="GU24" s="131"/>
      <c r="GV24" s="131"/>
      <c r="GW24" s="132"/>
      <c r="GX24" s="131"/>
      <c r="GY24" s="132"/>
      <c r="GZ24" s="132"/>
      <c r="HA24" s="131"/>
      <c r="HB24" s="131"/>
      <c r="HC24" s="131"/>
      <c r="HD24" s="131"/>
    </row>
    <row r="25" spans="1:212" ht="17.25" customHeight="1" x14ac:dyDescent="0.2">
      <c r="A25" s="412"/>
      <c r="B25" s="413"/>
      <c r="C25" s="415"/>
      <c r="D25" s="415"/>
      <c r="E25" s="413"/>
      <c r="F25" s="409"/>
      <c r="G25" s="403"/>
      <c r="H25" s="403"/>
      <c r="I25" s="359"/>
      <c r="J25" s="434"/>
      <c r="K25" s="322"/>
      <c r="L25" s="417"/>
      <c r="M25" s="326"/>
      <c r="N25" s="327"/>
      <c r="O25" s="327"/>
      <c r="P25" s="327"/>
      <c r="Q25" s="360"/>
      <c r="R25" s="201"/>
      <c r="S25" s="197"/>
      <c r="T25" s="201" t="str">
        <f t="shared" si="1"/>
        <v>Tipo Control</v>
      </c>
      <c r="U25" s="202" t="s">
        <v>158</v>
      </c>
      <c r="V25" s="203">
        <f>+IF(U25='[2]Tabla Valoración controles'!$D$4,'[2]Tabla Valoración controles'!$F$4,IF('[2]208-PLA-Ft-78 Mapa Gestión'!U25='[2]Tabla Valoración controles'!$D$5,'[2]Tabla Valoración controles'!$F$5,IF(U25=[2]FORMULAS!$A$10,0,'[2]Tabla Valoración controles'!$F$6)))</f>
        <v>0</v>
      </c>
      <c r="W25" s="202"/>
      <c r="X25" s="204">
        <f>+IF(W25='[2]Tabla Valoración controles'!$D$7,'[2]Tabla Valoración controles'!$F$7,IF(U25=[2]FORMULAS!$A$10,0,'[2]Tabla Valoración controles'!$F$8))</f>
        <v>0</v>
      </c>
      <c r="Y25" s="202"/>
      <c r="Z25" s="203">
        <f>+IF(Y25='[2]Tabla Valoración controles'!$D$9,'[2]Tabla Valoración controles'!$F$9,IF(U25=[2]FORMULAS!$A$10,0,'[2]Tabla Valoración controles'!$F$10))</f>
        <v>0</v>
      </c>
      <c r="AA25" s="202"/>
      <c r="AB25" s="203">
        <f>+IF(AA25='[2]Tabla Valoración controles'!$D$9,'[2]Tabla Valoración controles'!$F$9,IF(W25=[2]FORMULAS!$A$10,0,'[2]Tabla Valoración controles'!$F$10))</f>
        <v>0</v>
      </c>
      <c r="AC25" s="202"/>
      <c r="AD25" s="203">
        <f>+IF(AC25='[2]Tabla Valoración controles'!$D$13,'[2]Tabla Valoración controles'!$F$13,'[2]Tabla Valoración controles'!$F$14)</f>
        <v>0</v>
      </c>
      <c r="AE25" s="100">
        <f t="shared" si="0"/>
        <v>0</v>
      </c>
      <c r="AF25" s="100">
        <f>+AF24*AE25</f>
        <v>0</v>
      </c>
      <c r="AG25" s="100">
        <f t="shared" si="10"/>
        <v>0</v>
      </c>
      <c r="AH25" s="202"/>
      <c r="AI25" s="197">
        <f>+IF(AH25=[2]CONTROLES!$C$50,[2]CONTROLES!$D$50,[2]CONTROLES!$D$51)</f>
        <v>0</v>
      </c>
      <c r="AJ25" s="197"/>
      <c r="AK25" s="197">
        <f>+IF(AJ25=[2]CONTROLES!$C$52,[2]CONTROLES!$D$52,[2]CONTROLES!$D$53)</f>
        <v>0</v>
      </c>
      <c r="AL25" s="197"/>
      <c r="AM25" s="197">
        <f>+IF(AL25=[2]CONTROLES!$C$54,[2]CONTROLES!$D$54,[2]CONTROLES!$D$55)</f>
        <v>0</v>
      </c>
      <c r="AN25" s="197"/>
      <c r="AO25" s="197">
        <f>+IF(AN25=[2]CONTROLES!$C$56,[2]CONTROLES!$D$56,IF(AN25=[2]CONTROLES!$C$57,[2]CONTROLES!$D$57,[2]CONTROLES!$D$58))</f>
        <v>0</v>
      </c>
      <c r="AP25" s="197"/>
      <c r="AQ25" s="197">
        <f>+IF(AP25=[2]CONTROLES!$C$59,[2]CONTROLES!$D$59,[2]CONTROLES!$D$60)</f>
        <v>0</v>
      </c>
      <c r="AR25" s="197"/>
      <c r="AS25" s="197">
        <f>+IF(AR25=[2]CONTROLES!$C$61,[2]CONTROLES!$D$61,[2]CONTROLES!$D$62)</f>
        <v>0</v>
      </c>
      <c r="AT25" s="197"/>
      <c r="AU25" s="197">
        <f>+IF(AT25=[2]CONTROLES!$C$63,[2]CONTROLES!$D$63,IF(AT25=[2]CONTROLES!$C$64,[2]CONTROLES!$D$64,[2]CONTROLES!$D$65))</f>
        <v>0</v>
      </c>
      <c r="AV25" s="197">
        <f t="shared" si="2"/>
        <v>0</v>
      </c>
      <c r="AW25" s="197" t="str">
        <f t="shared" si="3"/>
        <v>Débil</v>
      </c>
      <c r="AX25" s="305"/>
      <c r="AY25" s="305"/>
      <c r="AZ25" s="305"/>
      <c r="BA25" s="305"/>
      <c r="BB25" s="307"/>
      <c r="BC25" s="306"/>
      <c r="BD25" s="331"/>
      <c r="BE25" s="129"/>
      <c r="BF25" s="129"/>
      <c r="BG25" s="180"/>
      <c r="BH25" s="220"/>
      <c r="BI25" s="220"/>
      <c r="BJ25" s="129"/>
      <c r="BK25" s="129"/>
      <c r="BL25" s="129"/>
      <c r="BM25" s="331"/>
      <c r="BN25" s="130"/>
      <c r="BO25" s="129"/>
      <c r="BP25" s="134"/>
      <c r="BQ25" s="134"/>
      <c r="BR25" s="132"/>
      <c r="BS25" s="132"/>
      <c r="BT25" s="132"/>
      <c r="BU25" s="132"/>
      <c r="BV25" s="132"/>
      <c r="BW25" s="128"/>
      <c r="BX25" s="134"/>
      <c r="BY25" s="134"/>
      <c r="BZ25" s="134"/>
      <c r="CA25" s="132"/>
      <c r="CB25" s="132"/>
      <c r="CC25" s="132"/>
      <c r="CD25" s="132"/>
      <c r="CE25" s="132"/>
      <c r="CF25" s="128"/>
      <c r="CG25" s="134"/>
      <c r="CH25" s="134"/>
      <c r="CI25" s="134"/>
      <c r="CJ25" s="132"/>
      <c r="CK25" s="132"/>
      <c r="CL25" s="132"/>
      <c r="CM25" s="132"/>
      <c r="CN25" s="132"/>
      <c r="CO25" s="128"/>
      <c r="CP25" s="134"/>
      <c r="CQ25" s="134"/>
      <c r="CR25" s="134"/>
      <c r="CS25" s="132"/>
      <c r="CT25" s="132"/>
      <c r="CU25" s="132"/>
      <c r="CV25" s="132"/>
      <c r="CW25" s="132"/>
      <c r="CX25" s="128"/>
      <c r="CY25" s="134"/>
      <c r="CZ25" s="134"/>
      <c r="DA25" s="134"/>
      <c r="DB25" s="132"/>
      <c r="DC25" s="132"/>
      <c r="DD25" s="132"/>
      <c r="DE25" s="132"/>
      <c r="DF25" s="132"/>
      <c r="DG25" s="128"/>
      <c r="DH25" s="134"/>
      <c r="DI25" s="134"/>
      <c r="DJ25" s="134"/>
      <c r="DK25" s="132"/>
      <c r="DL25" s="132"/>
      <c r="DM25" s="132"/>
      <c r="DN25" s="132"/>
      <c r="DO25" s="132"/>
      <c r="DP25" s="128"/>
      <c r="DQ25" s="134"/>
      <c r="DR25" s="134"/>
      <c r="DS25" s="134"/>
      <c r="DT25" s="132"/>
      <c r="DU25" s="132"/>
      <c r="DV25" s="132"/>
      <c r="DW25" s="132"/>
      <c r="DX25" s="132"/>
      <c r="DY25" s="128"/>
      <c r="DZ25" s="134"/>
      <c r="EA25" s="134"/>
      <c r="EB25" s="134"/>
      <c r="EC25" s="132"/>
      <c r="ED25" s="132"/>
      <c r="EE25" s="132"/>
      <c r="EF25" s="132"/>
      <c r="EG25" s="132"/>
      <c r="EH25" s="128"/>
      <c r="EI25" s="134"/>
      <c r="EJ25" s="134"/>
      <c r="EK25" s="134"/>
      <c r="EL25" s="132"/>
      <c r="EM25" s="132"/>
      <c r="EN25" s="132"/>
      <c r="EO25" s="132"/>
      <c r="EP25" s="132"/>
      <c r="EQ25" s="128"/>
      <c r="ER25" s="134"/>
      <c r="ES25" s="134"/>
      <c r="ET25" s="134"/>
      <c r="EU25" s="132"/>
      <c r="EV25" s="132"/>
      <c r="EW25" s="132"/>
      <c r="EX25" s="132"/>
      <c r="EY25" s="132"/>
      <c r="EZ25" s="128"/>
      <c r="FA25" s="134"/>
      <c r="FB25" s="134"/>
      <c r="FC25" s="134"/>
      <c r="FD25" s="132"/>
      <c r="FE25" s="132"/>
      <c r="FF25" s="132"/>
      <c r="FG25" s="132"/>
      <c r="FH25" s="132"/>
      <c r="FI25" s="128"/>
      <c r="FJ25" s="134"/>
      <c r="FK25" s="134"/>
      <c r="FL25" s="134"/>
      <c r="FM25" s="132"/>
      <c r="FN25" s="132"/>
      <c r="FO25" s="132"/>
      <c r="FP25" s="132"/>
      <c r="FQ25" s="132"/>
      <c r="FR25" s="132"/>
      <c r="FS25" s="128"/>
      <c r="FT25" s="131"/>
      <c r="FU25" s="131"/>
      <c r="FV25" s="131"/>
      <c r="FW25" s="132"/>
      <c r="FX25" s="131"/>
      <c r="FY25" s="132"/>
      <c r="FZ25" s="132"/>
      <c r="GA25" s="131"/>
      <c r="GB25" s="131"/>
      <c r="GC25" s="131"/>
      <c r="GD25" s="131"/>
      <c r="GE25" s="131"/>
      <c r="GF25" s="128"/>
      <c r="GG25" s="131"/>
      <c r="GH25" s="131"/>
      <c r="GI25" s="131"/>
      <c r="GJ25" s="132"/>
      <c r="GK25" s="131"/>
      <c r="GL25" s="132"/>
      <c r="GM25" s="132"/>
      <c r="GN25" s="131"/>
      <c r="GO25" s="131"/>
      <c r="GP25" s="131"/>
      <c r="GQ25" s="131"/>
      <c r="GR25" s="131"/>
      <c r="GS25" s="128"/>
      <c r="GT25" s="131"/>
      <c r="GU25" s="131"/>
      <c r="GV25" s="131"/>
      <c r="GW25" s="132"/>
      <c r="GX25" s="131"/>
      <c r="GY25" s="132"/>
      <c r="GZ25" s="132"/>
      <c r="HA25" s="131"/>
      <c r="HB25" s="131"/>
      <c r="HC25" s="131"/>
      <c r="HD25" s="131"/>
    </row>
    <row r="26" spans="1:212" ht="17.25" customHeight="1" x14ac:dyDescent="0.2">
      <c r="A26" s="412"/>
      <c r="B26" s="413"/>
      <c r="C26" s="415"/>
      <c r="D26" s="415"/>
      <c r="E26" s="413"/>
      <c r="F26" s="409"/>
      <c r="G26" s="403"/>
      <c r="H26" s="403"/>
      <c r="I26" s="359"/>
      <c r="J26" s="434"/>
      <c r="K26" s="322"/>
      <c r="L26" s="417"/>
      <c r="M26" s="326"/>
      <c r="N26" s="327"/>
      <c r="O26" s="327"/>
      <c r="P26" s="327"/>
      <c r="Q26" s="360"/>
      <c r="R26" s="201"/>
      <c r="S26" s="197"/>
      <c r="T26" s="201" t="str">
        <f t="shared" si="1"/>
        <v>Tipo Control</v>
      </c>
      <c r="U26" s="202" t="s">
        <v>158</v>
      </c>
      <c r="V26" s="203">
        <f>+IF(U26='[2]Tabla Valoración controles'!$D$4,'[2]Tabla Valoración controles'!$F$4,IF('[2]208-PLA-Ft-78 Mapa Gestión'!U26='[2]Tabla Valoración controles'!$D$5,'[2]Tabla Valoración controles'!$F$5,IF(U26=[2]FORMULAS!$A$10,0,'[2]Tabla Valoración controles'!$F$6)))</f>
        <v>0</v>
      </c>
      <c r="W26" s="202"/>
      <c r="X26" s="204">
        <f>+IF(W26='[2]Tabla Valoración controles'!$D$7,'[2]Tabla Valoración controles'!$F$7,IF(U26=[2]FORMULAS!$A$10,0,'[2]Tabla Valoración controles'!$F$8))</f>
        <v>0</v>
      </c>
      <c r="Y26" s="202"/>
      <c r="Z26" s="203">
        <f>+IF(Y26='[2]Tabla Valoración controles'!$D$9,'[2]Tabla Valoración controles'!$F$9,IF(U26=[2]FORMULAS!$A$10,0,'[2]Tabla Valoración controles'!$F$10))</f>
        <v>0</v>
      </c>
      <c r="AA26" s="202"/>
      <c r="AB26" s="203">
        <f>+IF(AA26='[2]Tabla Valoración controles'!$D$9,'[2]Tabla Valoración controles'!$F$9,IF(W26=[2]FORMULAS!$A$10,0,'[2]Tabla Valoración controles'!$F$10))</f>
        <v>0</v>
      </c>
      <c r="AC26" s="202"/>
      <c r="AD26" s="203">
        <f>+IF(AC26='[2]Tabla Valoración controles'!$D$13,'[2]Tabla Valoración controles'!$F$13,'[2]Tabla Valoración controles'!$F$14)</f>
        <v>0</v>
      </c>
      <c r="AE26" s="100">
        <f t="shared" si="0"/>
        <v>0</v>
      </c>
      <c r="AF26" s="100">
        <f t="shared" ref="AF26:AF27" si="11">+AF25*AE26</f>
        <v>0</v>
      </c>
      <c r="AG26" s="100">
        <f t="shared" si="10"/>
        <v>0</v>
      </c>
      <c r="AH26" s="202"/>
      <c r="AI26" s="197">
        <f>+IF(AH26=[2]CONTROLES!$C$50,[2]CONTROLES!$D$50,[2]CONTROLES!$D$51)</f>
        <v>0</v>
      </c>
      <c r="AJ26" s="197"/>
      <c r="AK26" s="197">
        <f>+IF(AJ26=[2]CONTROLES!$C$52,[2]CONTROLES!$D$52,[2]CONTROLES!$D$53)</f>
        <v>0</v>
      </c>
      <c r="AL26" s="197"/>
      <c r="AM26" s="197">
        <f>+IF(AL26=[2]CONTROLES!$C$54,[2]CONTROLES!$D$54,[2]CONTROLES!$D$55)</f>
        <v>0</v>
      </c>
      <c r="AN26" s="197"/>
      <c r="AO26" s="197">
        <f>+IF(AN26=[2]CONTROLES!$C$56,[2]CONTROLES!$D$56,IF(AN26=[2]CONTROLES!$C$57,[2]CONTROLES!$D$57,[2]CONTROLES!$D$58))</f>
        <v>0</v>
      </c>
      <c r="AP26" s="197"/>
      <c r="AQ26" s="197">
        <f>+IF(AP26=[2]CONTROLES!$C$59,[2]CONTROLES!$D$59,[2]CONTROLES!$D$60)</f>
        <v>0</v>
      </c>
      <c r="AR26" s="197"/>
      <c r="AS26" s="197">
        <f>+IF(AR26=[2]CONTROLES!$C$61,[2]CONTROLES!$D$61,[2]CONTROLES!$D$62)</f>
        <v>0</v>
      </c>
      <c r="AT26" s="197"/>
      <c r="AU26" s="197">
        <f>+IF(AT26=[2]CONTROLES!$C$63,[2]CONTROLES!$D$63,IF(AT26=[2]CONTROLES!$C$64,[2]CONTROLES!$D$64,[2]CONTROLES!$D$65))</f>
        <v>0</v>
      </c>
      <c r="AV26" s="197">
        <f t="shared" si="2"/>
        <v>0</v>
      </c>
      <c r="AW26" s="197" t="str">
        <f t="shared" si="3"/>
        <v>Débil</v>
      </c>
      <c r="AX26" s="305"/>
      <c r="AY26" s="305"/>
      <c r="AZ26" s="305"/>
      <c r="BA26" s="305"/>
      <c r="BB26" s="307"/>
      <c r="BC26" s="306"/>
      <c r="BD26" s="331"/>
      <c r="BE26" s="129"/>
      <c r="BF26" s="129"/>
      <c r="BG26" s="180"/>
      <c r="BH26" s="220"/>
      <c r="BI26" s="220"/>
      <c r="BJ26" s="129"/>
      <c r="BK26" s="129"/>
      <c r="BL26" s="129"/>
      <c r="BM26" s="331"/>
      <c r="BN26" s="130"/>
      <c r="BO26" s="129"/>
      <c r="BP26" s="134"/>
      <c r="BQ26" s="134"/>
      <c r="BR26" s="132"/>
      <c r="BS26" s="132"/>
      <c r="BT26" s="132"/>
      <c r="BU26" s="132"/>
      <c r="BV26" s="132"/>
      <c r="BW26" s="128"/>
      <c r="BX26" s="134"/>
      <c r="BY26" s="134"/>
      <c r="BZ26" s="134"/>
      <c r="CA26" s="132"/>
      <c r="CB26" s="132"/>
      <c r="CC26" s="132"/>
      <c r="CD26" s="132"/>
      <c r="CE26" s="132"/>
      <c r="CF26" s="128"/>
      <c r="CG26" s="134"/>
      <c r="CH26" s="134"/>
      <c r="CI26" s="134"/>
      <c r="CJ26" s="132"/>
      <c r="CK26" s="132"/>
      <c r="CL26" s="132"/>
      <c r="CM26" s="132"/>
      <c r="CN26" s="132"/>
      <c r="CO26" s="128"/>
      <c r="CP26" s="134"/>
      <c r="CQ26" s="134"/>
      <c r="CR26" s="134"/>
      <c r="CS26" s="132"/>
      <c r="CT26" s="132"/>
      <c r="CU26" s="132"/>
      <c r="CV26" s="132"/>
      <c r="CW26" s="132"/>
      <c r="CX26" s="128"/>
      <c r="CY26" s="134"/>
      <c r="CZ26" s="134"/>
      <c r="DA26" s="134"/>
      <c r="DB26" s="132"/>
      <c r="DC26" s="132"/>
      <c r="DD26" s="132"/>
      <c r="DE26" s="132"/>
      <c r="DF26" s="132"/>
      <c r="DG26" s="128"/>
      <c r="DH26" s="134"/>
      <c r="DI26" s="134"/>
      <c r="DJ26" s="134"/>
      <c r="DK26" s="132"/>
      <c r="DL26" s="132"/>
      <c r="DM26" s="132"/>
      <c r="DN26" s="132"/>
      <c r="DO26" s="132"/>
      <c r="DP26" s="128"/>
      <c r="DQ26" s="134"/>
      <c r="DR26" s="134"/>
      <c r="DS26" s="134"/>
      <c r="DT26" s="132"/>
      <c r="DU26" s="132"/>
      <c r="DV26" s="132"/>
      <c r="DW26" s="132"/>
      <c r="DX26" s="132"/>
      <c r="DY26" s="128"/>
      <c r="DZ26" s="134"/>
      <c r="EA26" s="134"/>
      <c r="EB26" s="134"/>
      <c r="EC26" s="132"/>
      <c r="ED26" s="132"/>
      <c r="EE26" s="132"/>
      <c r="EF26" s="132"/>
      <c r="EG26" s="132"/>
      <c r="EH26" s="128"/>
      <c r="EI26" s="134"/>
      <c r="EJ26" s="134"/>
      <c r="EK26" s="134"/>
      <c r="EL26" s="132"/>
      <c r="EM26" s="132"/>
      <c r="EN26" s="132"/>
      <c r="EO26" s="132"/>
      <c r="EP26" s="132"/>
      <c r="EQ26" s="128"/>
      <c r="ER26" s="134"/>
      <c r="ES26" s="134"/>
      <c r="ET26" s="134"/>
      <c r="EU26" s="132"/>
      <c r="EV26" s="132"/>
      <c r="EW26" s="132"/>
      <c r="EX26" s="132"/>
      <c r="EY26" s="132"/>
      <c r="EZ26" s="128"/>
      <c r="FA26" s="134"/>
      <c r="FB26" s="134"/>
      <c r="FC26" s="134"/>
      <c r="FD26" s="132"/>
      <c r="FE26" s="132"/>
      <c r="FF26" s="132"/>
      <c r="FG26" s="132"/>
      <c r="FH26" s="132"/>
      <c r="FI26" s="128"/>
      <c r="FJ26" s="134"/>
      <c r="FK26" s="134"/>
      <c r="FL26" s="134"/>
      <c r="FM26" s="132"/>
      <c r="FN26" s="132"/>
      <c r="FO26" s="132"/>
      <c r="FP26" s="132"/>
      <c r="FQ26" s="132"/>
      <c r="FR26" s="132"/>
      <c r="FS26" s="128"/>
      <c r="FT26" s="131"/>
      <c r="FU26" s="131"/>
      <c r="FV26" s="131"/>
      <c r="FW26" s="132"/>
      <c r="FX26" s="131"/>
      <c r="FY26" s="132"/>
      <c r="FZ26" s="132"/>
      <c r="GA26" s="131"/>
      <c r="GB26" s="131"/>
      <c r="GC26" s="131"/>
      <c r="GD26" s="131"/>
      <c r="GE26" s="131"/>
      <c r="GF26" s="128"/>
      <c r="GG26" s="131"/>
      <c r="GH26" s="131"/>
      <c r="GI26" s="131"/>
      <c r="GJ26" s="132"/>
      <c r="GK26" s="131"/>
      <c r="GL26" s="132"/>
      <c r="GM26" s="132"/>
      <c r="GN26" s="131"/>
      <c r="GO26" s="131"/>
      <c r="GP26" s="131"/>
      <c r="GQ26" s="131"/>
      <c r="GR26" s="131"/>
      <c r="GS26" s="128"/>
      <c r="GT26" s="131"/>
      <c r="GU26" s="131"/>
      <c r="GV26" s="131"/>
      <c r="GW26" s="132"/>
      <c r="GX26" s="131"/>
      <c r="GY26" s="132"/>
      <c r="GZ26" s="132"/>
      <c r="HA26" s="131"/>
      <c r="HB26" s="131"/>
      <c r="HC26" s="131"/>
      <c r="HD26" s="131"/>
    </row>
    <row r="27" spans="1:212" ht="17.25" customHeight="1" x14ac:dyDescent="0.2">
      <c r="A27" s="412"/>
      <c r="B27" s="413"/>
      <c r="C27" s="415"/>
      <c r="D27" s="415"/>
      <c r="E27" s="413"/>
      <c r="F27" s="409"/>
      <c r="G27" s="403"/>
      <c r="H27" s="403"/>
      <c r="I27" s="359"/>
      <c r="J27" s="434"/>
      <c r="K27" s="322"/>
      <c r="L27" s="417"/>
      <c r="M27" s="326"/>
      <c r="N27" s="327"/>
      <c r="O27" s="327"/>
      <c r="P27" s="327"/>
      <c r="Q27" s="360"/>
      <c r="R27" s="201"/>
      <c r="S27" s="197"/>
      <c r="T27" s="201" t="str">
        <f t="shared" si="1"/>
        <v>Tipo Control</v>
      </c>
      <c r="U27" s="202" t="s">
        <v>158</v>
      </c>
      <c r="V27" s="203">
        <f>+IF(U27='[2]Tabla Valoración controles'!$D$4,'[2]Tabla Valoración controles'!$F$4,IF('[2]208-PLA-Ft-78 Mapa Gestión'!U27='[2]Tabla Valoración controles'!$D$5,'[2]Tabla Valoración controles'!$F$5,IF(U27=[2]FORMULAS!$A$10,0,'[2]Tabla Valoración controles'!$F$6)))</f>
        <v>0</v>
      </c>
      <c r="W27" s="202"/>
      <c r="X27" s="204">
        <f>+IF(W27='[2]Tabla Valoración controles'!$D$7,'[2]Tabla Valoración controles'!$F$7,IF(U27=[2]FORMULAS!$A$10,0,'[2]Tabla Valoración controles'!$F$8))</f>
        <v>0</v>
      </c>
      <c r="Y27" s="202"/>
      <c r="Z27" s="203">
        <f>+IF(Y27='[2]Tabla Valoración controles'!$D$9,'[2]Tabla Valoración controles'!$F$9,IF(U27=[2]FORMULAS!$A$10,0,'[2]Tabla Valoración controles'!$F$10))</f>
        <v>0</v>
      </c>
      <c r="AA27" s="202"/>
      <c r="AB27" s="203">
        <f>+IF(AA27='[2]Tabla Valoración controles'!$D$9,'[2]Tabla Valoración controles'!$F$9,IF(W27=[2]FORMULAS!$A$10,0,'[2]Tabla Valoración controles'!$F$10))</f>
        <v>0</v>
      </c>
      <c r="AC27" s="202"/>
      <c r="AD27" s="203">
        <f>+IF(AC27='[2]Tabla Valoración controles'!$D$13,'[2]Tabla Valoración controles'!$F$13,'[2]Tabla Valoración controles'!$F$14)</f>
        <v>0</v>
      </c>
      <c r="AE27" s="100">
        <f t="shared" si="0"/>
        <v>0</v>
      </c>
      <c r="AF27" s="100">
        <f t="shared" si="11"/>
        <v>0</v>
      </c>
      <c r="AG27" s="100">
        <f t="shared" si="10"/>
        <v>0</v>
      </c>
      <c r="AH27" s="202"/>
      <c r="AI27" s="197">
        <f>+IF(AH27=[2]CONTROLES!$C$50,[2]CONTROLES!$D$50,[2]CONTROLES!$D$51)</f>
        <v>0</v>
      </c>
      <c r="AJ27" s="197"/>
      <c r="AK27" s="197">
        <f>+IF(AJ27=[2]CONTROLES!$C$52,[2]CONTROLES!$D$52,[2]CONTROLES!$D$53)</f>
        <v>0</v>
      </c>
      <c r="AL27" s="197"/>
      <c r="AM27" s="197">
        <f>+IF(AL27=[2]CONTROLES!$C$54,[2]CONTROLES!$D$54,[2]CONTROLES!$D$55)</f>
        <v>0</v>
      </c>
      <c r="AN27" s="197"/>
      <c r="AO27" s="197">
        <f>+IF(AN27=[2]CONTROLES!$C$56,[2]CONTROLES!$D$56,IF(AN27=[2]CONTROLES!$C$57,[2]CONTROLES!$D$57,[2]CONTROLES!$D$58))</f>
        <v>0</v>
      </c>
      <c r="AP27" s="197"/>
      <c r="AQ27" s="197">
        <f>+IF(AP27=[2]CONTROLES!$C$59,[2]CONTROLES!$D$59,[2]CONTROLES!$D$60)</f>
        <v>0</v>
      </c>
      <c r="AR27" s="197"/>
      <c r="AS27" s="197">
        <f>+IF(AR27=[2]CONTROLES!$C$61,[2]CONTROLES!$D$61,[2]CONTROLES!$D$62)</f>
        <v>0</v>
      </c>
      <c r="AT27" s="197"/>
      <c r="AU27" s="197">
        <f>+IF(AT27=[2]CONTROLES!$C$63,[2]CONTROLES!$D$63,IF(AT27=[2]CONTROLES!$C$64,[2]CONTROLES!$D$64,[2]CONTROLES!$D$65))</f>
        <v>0</v>
      </c>
      <c r="AV27" s="197">
        <f t="shared" si="2"/>
        <v>0</v>
      </c>
      <c r="AW27" s="197" t="str">
        <f t="shared" si="3"/>
        <v>Débil</v>
      </c>
      <c r="AX27" s="305"/>
      <c r="AY27" s="305"/>
      <c r="AZ27" s="305"/>
      <c r="BA27" s="305"/>
      <c r="BB27" s="307"/>
      <c r="BC27" s="306"/>
      <c r="BD27" s="331"/>
      <c r="BE27" s="129"/>
      <c r="BF27" s="129"/>
      <c r="BG27" s="180"/>
      <c r="BH27" s="220"/>
      <c r="BI27" s="220"/>
      <c r="BJ27" s="129"/>
      <c r="BK27" s="129"/>
      <c r="BL27" s="129"/>
      <c r="BM27" s="331"/>
      <c r="BN27" s="130"/>
      <c r="BO27" s="129"/>
      <c r="BP27" s="134"/>
      <c r="BQ27" s="134"/>
      <c r="BR27" s="132"/>
      <c r="BS27" s="132"/>
      <c r="BT27" s="132"/>
      <c r="BU27" s="132"/>
      <c r="BV27" s="132"/>
      <c r="BW27" s="128"/>
      <c r="BX27" s="134"/>
      <c r="BY27" s="134"/>
      <c r="BZ27" s="134"/>
      <c r="CA27" s="132"/>
      <c r="CB27" s="132"/>
      <c r="CC27" s="132"/>
      <c r="CD27" s="132"/>
      <c r="CE27" s="132"/>
      <c r="CF27" s="128"/>
      <c r="CG27" s="134"/>
      <c r="CH27" s="134"/>
      <c r="CI27" s="134"/>
      <c r="CJ27" s="132"/>
      <c r="CK27" s="132"/>
      <c r="CL27" s="132"/>
      <c r="CM27" s="132"/>
      <c r="CN27" s="132"/>
      <c r="CO27" s="128"/>
      <c r="CP27" s="134"/>
      <c r="CQ27" s="134"/>
      <c r="CR27" s="134"/>
      <c r="CS27" s="132"/>
      <c r="CT27" s="132"/>
      <c r="CU27" s="132"/>
      <c r="CV27" s="132"/>
      <c r="CW27" s="132"/>
      <c r="CX27" s="128"/>
      <c r="CY27" s="134"/>
      <c r="CZ27" s="134"/>
      <c r="DA27" s="134"/>
      <c r="DB27" s="132"/>
      <c r="DC27" s="132"/>
      <c r="DD27" s="132"/>
      <c r="DE27" s="132"/>
      <c r="DF27" s="132"/>
      <c r="DG27" s="128"/>
      <c r="DH27" s="134"/>
      <c r="DI27" s="134"/>
      <c r="DJ27" s="134"/>
      <c r="DK27" s="132"/>
      <c r="DL27" s="132"/>
      <c r="DM27" s="132"/>
      <c r="DN27" s="132"/>
      <c r="DO27" s="132"/>
      <c r="DP27" s="128"/>
      <c r="DQ27" s="134"/>
      <c r="DR27" s="134"/>
      <c r="DS27" s="134"/>
      <c r="DT27" s="132"/>
      <c r="DU27" s="132"/>
      <c r="DV27" s="132"/>
      <c r="DW27" s="132"/>
      <c r="DX27" s="132"/>
      <c r="DY27" s="128"/>
      <c r="DZ27" s="134"/>
      <c r="EA27" s="134"/>
      <c r="EB27" s="134"/>
      <c r="EC27" s="132"/>
      <c r="ED27" s="132"/>
      <c r="EE27" s="132"/>
      <c r="EF27" s="132"/>
      <c r="EG27" s="132"/>
      <c r="EH27" s="128"/>
      <c r="EI27" s="134"/>
      <c r="EJ27" s="134"/>
      <c r="EK27" s="134"/>
      <c r="EL27" s="132"/>
      <c r="EM27" s="132"/>
      <c r="EN27" s="132"/>
      <c r="EO27" s="132"/>
      <c r="EP27" s="132"/>
      <c r="EQ27" s="128"/>
      <c r="ER27" s="134"/>
      <c r="ES27" s="134"/>
      <c r="ET27" s="134"/>
      <c r="EU27" s="132"/>
      <c r="EV27" s="132"/>
      <c r="EW27" s="132"/>
      <c r="EX27" s="132"/>
      <c r="EY27" s="132"/>
      <c r="EZ27" s="128"/>
      <c r="FA27" s="134"/>
      <c r="FB27" s="134"/>
      <c r="FC27" s="134"/>
      <c r="FD27" s="132"/>
      <c r="FE27" s="132"/>
      <c r="FF27" s="132"/>
      <c r="FG27" s="132"/>
      <c r="FH27" s="132"/>
      <c r="FI27" s="128"/>
      <c r="FJ27" s="134"/>
      <c r="FK27" s="134"/>
      <c r="FL27" s="134"/>
      <c r="FM27" s="132"/>
      <c r="FN27" s="132"/>
      <c r="FO27" s="132"/>
      <c r="FP27" s="132"/>
      <c r="FQ27" s="132"/>
      <c r="FR27" s="132"/>
      <c r="FS27" s="128"/>
      <c r="FT27" s="131"/>
      <c r="FU27" s="131"/>
      <c r="FV27" s="131"/>
      <c r="FW27" s="132"/>
      <c r="FX27" s="131"/>
      <c r="FY27" s="132"/>
      <c r="FZ27" s="132"/>
      <c r="GA27" s="131"/>
      <c r="GB27" s="131"/>
      <c r="GC27" s="131"/>
      <c r="GD27" s="131"/>
      <c r="GE27" s="131"/>
      <c r="GF27" s="128"/>
      <c r="GG27" s="131"/>
      <c r="GH27" s="131"/>
      <c r="GI27" s="131"/>
      <c r="GJ27" s="132"/>
      <c r="GK27" s="131"/>
      <c r="GL27" s="132"/>
      <c r="GM27" s="132"/>
      <c r="GN27" s="131"/>
      <c r="GO27" s="131"/>
      <c r="GP27" s="131"/>
      <c r="GQ27" s="131"/>
      <c r="GR27" s="131"/>
      <c r="GS27" s="128"/>
      <c r="GT27" s="131"/>
      <c r="GU27" s="131"/>
      <c r="GV27" s="131"/>
      <c r="GW27" s="132"/>
      <c r="GX27" s="131"/>
      <c r="GY27" s="132"/>
      <c r="GZ27" s="132"/>
      <c r="HA27" s="131"/>
      <c r="HB27" s="131"/>
      <c r="HC27" s="131"/>
      <c r="HD27" s="131"/>
    </row>
    <row r="28" spans="1:212" ht="65.25" x14ac:dyDescent="0.2">
      <c r="A28" s="412">
        <v>4</v>
      </c>
      <c r="B28" s="413" t="s">
        <v>172</v>
      </c>
      <c r="C28" s="415" t="str">
        <f>VLOOKUP(B28,[2]FORMULAS!$A$30:$B$46,2,0)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28" s="415" t="str">
        <f>VLOOKUP(B28,[2]FORMULAS!$A$30:$C$46,3,0)</f>
        <v>Director de Mejoramiento de Vivienda</v>
      </c>
      <c r="E28" s="413" t="s">
        <v>113</v>
      </c>
      <c r="F28" s="409" t="s">
        <v>421</v>
      </c>
      <c r="G28" s="409" t="s">
        <v>422</v>
      </c>
      <c r="H28" s="409" t="s">
        <v>423</v>
      </c>
      <c r="I28" s="359" t="s">
        <v>261</v>
      </c>
      <c r="J28" s="434">
        <v>250</v>
      </c>
      <c r="K28" s="322" t="str">
        <f>VLOOKUP(L28,'Tabla probabilidad'!$D$3:$E$8,2,0)</f>
        <v>Media</v>
      </c>
      <c r="L28" s="398">
        <v>0.6</v>
      </c>
      <c r="M28" s="326" t="s">
        <v>88</v>
      </c>
      <c r="N28" s="327" t="str">
        <f>VLOOKUP(M28,'Tabla Impacto'!$D$3:$F$8,3,0)</f>
        <v>Leve</v>
      </c>
      <c r="O28" s="327">
        <f>VLOOKUP(M28,'Tabla Impacto'!$D$3:$F$8,2,0)</f>
        <v>0.2</v>
      </c>
      <c r="P28" s="327" t="str">
        <f t="shared" ref="P28" si="12">CONCATENATE(N28,K28)</f>
        <v>LeveMedia</v>
      </c>
      <c r="Q28" s="360" t="str">
        <f>VLOOKUP(P28,[2]FORMULAS!$K$17:$L$42,2,0)</f>
        <v>Moderado</v>
      </c>
      <c r="R28" s="201">
        <v>1</v>
      </c>
      <c r="S28" s="177" t="s">
        <v>424</v>
      </c>
      <c r="T28" s="201" t="str">
        <f t="shared" si="1"/>
        <v>Preventivo</v>
      </c>
      <c r="U28" s="202" t="s">
        <v>13</v>
      </c>
      <c r="V28" s="203">
        <f>+IF(U28='[2]Tabla Valoración controles'!$D$4,'[2]Tabla Valoración controles'!$F$4,IF('[2]208-PLA-Ft-78 Mapa Gestión'!U28='[2]Tabla Valoración controles'!$D$5,'[2]Tabla Valoración controles'!$F$5,IF(U28=[2]FORMULAS!$A$10,0,'[2]Tabla Valoración controles'!$F$6)))</f>
        <v>0.25</v>
      </c>
      <c r="W28" s="202" t="s">
        <v>8</v>
      </c>
      <c r="X28" s="204">
        <f>+IF(W28='[2]Tabla Valoración controles'!$D$7,'[2]Tabla Valoración controles'!$F$7,IF(U28=[2]FORMULAS!$A$10,0,'[2]Tabla Valoración controles'!$F$8))</f>
        <v>0.15</v>
      </c>
      <c r="Y28" s="202" t="s">
        <v>18</v>
      </c>
      <c r="Z28" s="203">
        <f>+IF(Y28='[2]Tabla Valoración controles'!$D$9,'[2]Tabla Valoración controles'!$F$9,IF(U28=[2]FORMULAS!$A$10,0,'[2]Tabla Valoración controles'!$F$10))</f>
        <v>0</v>
      </c>
      <c r="AA28" s="202" t="s">
        <v>21</v>
      </c>
      <c r="AB28" s="203">
        <f>+IF(AA28='[2]Tabla Valoración controles'!$D$9,'[2]Tabla Valoración controles'!$F$9,IF(W28=[2]FORMULAS!$A$10,0,'[2]Tabla Valoración controles'!$F$10))</f>
        <v>0</v>
      </c>
      <c r="AC28" s="202" t="s">
        <v>101</v>
      </c>
      <c r="AD28" s="203">
        <f>+IF(AC28='[2]Tabla Valoración controles'!$D$13,'[2]Tabla Valoración controles'!$F$13,'[2]Tabla Valoración controles'!$F$14)</f>
        <v>0</v>
      </c>
      <c r="AE28" s="100">
        <f t="shared" si="0"/>
        <v>0.4</v>
      </c>
      <c r="AF28" s="100">
        <f>+IF(T28=[2]FORMULAS!$A$8,'[2]208-PLA-Ft-78 Mapa Gestión'!AE28*'[2]208-PLA-Ft-78 Mapa Gestión'!L28:L33,'[2]208-PLA-Ft-78 Mapa Gestión'!AE28*'[2]208-PLA-Ft-78 Mapa Gestión'!O28:O33)</f>
        <v>8.0000000000000016E-2</v>
      </c>
      <c r="AG28" s="100">
        <f>+IF(T28=[2]FORMULAS!$A$8,'[2]208-PLA-Ft-78 Mapa Gestión'!L28:L33-'[2]208-PLA-Ft-78 Mapa Gestión'!AF28,0)</f>
        <v>0</v>
      </c>
      <c r="AH28" s="202" t="s">
        <v>351</v>
      </c>
      <c r="AI28" s="197">
        <f>+IF(AH28=[2]CONTROLES!$C$50,[2]CONTROLES!$D$50,[2]CONTROLES!$D$51)</f>
        <v>15</v>
      </c>
      <c r="AJ28" s="197" t="s">
        <v>357</v>
      </c>
      <c r="AK28" s="197">
        <f>+IF(AJ28=[2]CONTROLES!$C$52,[2]CONTROLES!$D$52,[2]CONTROLES!$D$53)</f>
        <v>15</v>
      </c>
      <c r="AL28" s="197" t="s">
        <v>360</v>
      </c>
      <c r="AM28" s="197">
        <f>+IF(AL28=[2]CONTROLES!$C$54,[2]CONTROLES!$D$54,[2]CONTROLES!$D$55)</f>
        <v>15</v>
      </c>
      <c r="AN28" s="197" t="s">
        <v>363</v>
      </c>
      <c r="AO28" s="197">
        <f>+IF(AN28=[2]CONTROLES!$C$56,[2]CONTROLES!$D$56,IF(AN28=[2]CONTROLES!$C$57,[2]CONTROLES!$D$57,[2]CONTROLES!$D$58))</f>
        <v>15</v>
      </c>
      <c r="AP28" s="197" t="s">
        <v>367</v>
      </c>
      <c r="AQ28" s="197">
        <f>+IF(AP28=[2]CONTROLES!$C$59,[2]CONTROLES!$D$59,[2]CONTROLES!$D$60)</f>
        <v>15</v>
      </c>
      <c r="AR28" s="197" t="s">
        <v>370</v>
      </c>
      <c r="AS28" s="197">
        <f>+IF(AR28=[2]CONTROLES!$C$61,[2]CONTROLES!$D$61,[2]CONTROLES!$D$62)</f>
        <v>15</v>
      </c>
      <c r="AT28" s="197" t="s">
        <v>373</v>
      </c>
      <c r="AU28" s="197">
        <f>+IF(AT28=[2]CONTROLES!$C$63,[2]CONTROLES!$D$63,IF(AT28=[2]CONTROLES!$C$64,[2]CONTROLES!$D$64,[2]CONTROLES!$D$65))</f>
        <v>10</v>
      </c>
      <c r="AV28" s="197">
        <f t="shared" si="2"/>
        <v>100</v>
      </c>
      <c r="AW28" s="197" t="str">
        <f t="shared" si="3"/>
        <v>Fuerte</v>
      </c>
      <c r="AX28" s="304">
        <f>+AG33</f>
        <v>0</v>
      </c>
      <c r="AY28" s="304" t="s">
        <v>47</v>
      </c>
      <c r="AZ28" s="304" t="s">
        <v>77</v>
      </c>
      <c r="BA28" s="304">
        <f>+IF(T28=[2]FORMULAS!B27,'[2]208-PLA-Ft-78 Mapa Gestión'!AG33,'[2]208-PLA-Ft-78 Mapa Gestión'!O28:O33)</f>
        <v>0.2</v>
      </c>
      <c r="BB28" s="307" t="str">
        <f t="shared" ref="BB28" si="13">CONCATENATE(AZ28,AY28)</f>
        <v>MenorBaja</v>
      </c>
      <c r="BC28" s="306" t="str">
        <f>VLOOKUP(BB28,[2]FORMULAS!$K$17:$L$42,2,0)</f>
        <v>Moderado</v>
      </c>
      <c r="BD28" s="331" t="s">
        <v>164</v>
      </c>
      <c r="BE28" s="129" t="s">
        <v>425</v>
      </c>
      <c r="BF28" s="129" t="s">
        <v>403</v>
      </c>
      <c r="BG28" s="180" t="s">
        <v>426</v>
      </c>
      <c r="BH28" s="220">
        <v>45323</v>
      </c>
      <c r="BI28" s="220">
        <v>45656</v>
      </c>
      <c r="BJ28" s="129" t="s">
        <v>427</v>
      </c>
      <c r="BK28" s="129" t="s">
        <v>428</v>
      </c>
      <c r="BL28" s="134" t="s">
        <v>236</v>
      </c>
      <c r="BM28" s="331" t="s">
        <v>429</v>
      </c>
      <c r="BN28" s="130"/>
      <c r="BO28" s="129"/>
      <c r="BP28" s="134"/>
      <c r="BQ28" s="134"/>
      <c r="BR28" s="134"/>
      <c r="BS28" s="134"/>
      <c r="BT28" s="134"/>
      <c r="BU28" s="134"/>
      <c r="BV28" s="134"/>
      <c r="BW28" s="128"/>
      <c r="BX28" s="134"/>
      <c r="BY28" s="134"/>
      <c r="BZ28" s="134"/>
      <c r="CA28" s="134"/>
      <c r="CB28" s="134"/>
      <c r="CC28" s="134"/>
      <c r="CD28" s="134"/>
      <c r="CE28" s="134"/>
      <c r="CF28" s="128"/>
      <c r="CG28" s="134"/>
      <c r="CH28" s="134"/>
      <c r="CI28" s="134"/>
      <c r="CJ28" s="134"/>
      <c r="CK28" s="134"/>
      <c r="CL28" s="134"/>
      <c r="CM28" s="134"/>
      <c r="CN28" s="134"/>
      <c r="CO28" s="128"/>
      <c r="CP28" s="134"/>
      <c r="CQ28" s="134"/>
      <c r="CR28" s="134"/>
      <c r="CS28" s="134"/>
      <c r="CT28" s="134"/>
      <c r="CU28" s="134"/>
      <c r="CV28" s="134"/>
      <c r="CW28" s="134"/>
      <c r="CX28" s="128"/>
      <c r="CY28" s="134"/>
      <c r="CZ28" s="134"/>
      <c r="DA28" s="134"/>
      <c r="DB28" s="134"/>
      <c r="DC28" s="134"/>
      <c r="DD28" s="134"/>
      <c r="DE28" s="134"/>
      <c r="DF28" s="134"/>
      <c r="DG28" s="128"/>
      <c r="DH28" s="134"/>
      <c r="DI28" s="134"/>
      <c r="DJ28" s="134"/>
      <c r="DK28" s="134"/>
      <c r="DL28" s="134"/>
      <c r="DM28" s="134"/>
      <c r="DN28" s="134"/>
      <c r="DO28" s="134"/>
      <c r="DP28" s="128"/>
      <c r="DQ28" s="134"/>
      <c r="DR28" s="134"/>
      <c r="DS28" s="134"/>
      <c r="DT28" s="134"/>
      <c r="DU28" s="134"/>
      <c r="DV28" s="134"/>
      <c r="DW28" s="134"/>
      <c r="DX28" s="134"/>
      <c r="DY28" s="128"/>
      <c r="DZ28" s="134"/>
      <c r="EA28" s="134"/>
      <c r="EB28" s="134"/>
      <c r="EC28" s="134"/>
      <c r="ED28" s="134"/>
      <c r="EE28" s="134"/>
      <c r="EF28" s="134"/>
      <c r="EG28" s="134"/>
      <c r="EH28" s="128"/>
      <c r="EI28" s="134"/>
      <c r="EJ28" s="134"/>
      <c r="EK28" s="134"/>
      <c r="EL28" s="134"/>
      <c r="EM28" s="134"/>
      <c r="EN28" s="134"/>
      <c r="EO28" s="134"/>
      <c r="EP28" s="134"/>
      <c r="EQ28" s="128"/>
      <c r="ER28" s="134"/>
      <c r="ES28" s="134"/>
      <c r="ET28" s="134"/>
      <c r="EU28" s="134"/>
      <c r="EV28" s="134"/>
      <c r="EW28" s="134"/>
      <c r="EX28" s="134"/>
      <c r="EY28" s="134"/>
      <c r="EZ28" s="128"/>
      <c r="FA28" s="134"/>
      <c r="FB28" s="134"/>
      <c r="FC28" s="134"/>
      <c r="FD28" s="134"/>
      <c r="FE28" s="134"/>
      <c r="FF28" s="134"/>
      <c r="FG28" s="134"/>
      <c r="FH28" s="134"/>
      <c r="FI28" s="128"/>
      <c r="FJ28" s="134"/>
      <c r="FK28" s="134"/>
      <c r="FL28" s="134"/>
      <c r="FM28" s="134"/>
      <c r="FN28" s="134"/>
      <c r="FO28" s="134"/>
      <c r="FP28" s="134"/>
      <c r="FQ28" s="134"/>
      <c r="FR28" s="134"/>
      <c r="FS28" s="128"/>
      <c r="FT28" s="131"/>
      <c r="FU28" s="131"/>
      <c r="FV28" s="131"/>
      <c r="FW28" s="132"/>
      <c r="FX28" s="131"/>
      <c r="FY28" s="134"/>
      <c r="FZ28" s="134"/>
      <c r="GA28" s="131"/>
      <c r="GB28" s="131"/>
      <c r="GC28" s="131"/>
      <c r="GD28" s="131"/>
      <c r="GE28" s="131"/>
      <c r="GF28" s="128"/>
      <c r="GG28" s="131"/>
      <c r="GH28" s="131"/>
      <c r="GI28" s="131"/>
      <c r="GJ28" s="132"/>
      <c r="GK28" s="131"/>
      <c r="GL28" s="134"/>
      <c r="GM28" s="134"/>
      <c r="GN28" s="131"/>
      <c r="GO28" s="131"/>
      <c r="GP28" s="131"/>
      <c r="GQ28" s="131"/>
      <c r="GR28" s="131"/>
      <c r="GS28" s="128"/>
      <c r="GT28" s="131"/>
      <c r="GU28" s="131"/>
      <c r="GV28" s="131"/>
      <c r="GW28" s="132"/>
      <c r="GX28" s="131"/>
      <c r="GY28" s="134"/>
      <c r="GZ28" s="134"/>
      <c r="HA28" s="131"/>
      <c r="HB28" s="131"/>
      <c r="HC28" s="131"/>
      <c r="HD28" s="131"/>
    </row>
    <row r="29" spans="1:212" ht="17.25" customHeight="1" x14ac:dyDescent="0.2">
      <c r="A29" s="412"/>
      <c r="B29" s="413"/>
      <c r="C29" s="415"/>
      <c r="D29" s="415"/>
      <c r="E29" s="413"/>
      <c r="F29" s="409"/>
      <c r="G29" s="403"/>
      <c r="H29" s="403"/>
      <c r="I29" s="359"/>
      <c r="J29" s="434"/>
      <c r="K29" s="322"/>
      <c r="L29" s="398"/>
      <c r="M29" s="326"/>
      <c r="N29" s="327"/>
      <c r="O29" s="327"/>
      <c r="P29" s="327"/>
      <c r="Q29" s="360"/>
      <c r="R29" s="201"/>
      <c r="S29" s="197"/>
      <c r="T29" s="201" t="str">
        <f t="shared" si="1"/>
        <v>Tipo Control</v>
      </c>
      <c r="U29" s="202" t="s">
        <v>158</v>
      </c>
      <c r="V29" s="203">
        <f>+IF(U29='[2]Tabla Valoración controles'!$D$4,'[2]Tabla Valoración controles'!$F$4,IF('[2]208-PLA-Ft-78 Mapa Gestión'!U29='[2]Tabla Valoración controles'!$D$5,'[2]Tabla Valoración controles'!$F$5,IF(U29=[2]FORMULAS!$A$10,0,'[2]Tabla Valoración controles'!$F$6)))</f>
        <v>0</v>
      </c>
      <c r="W29" s="202"/>
      <c r="X29" s="204">
        <f>+IF(W29='[2]Tabla Valoración controles'!$D$7,'[2]Tabla Valoración controles'!$F$7,IF(U29=[2]FORMULAS!$A$10,0,'[2]Tabla Valoración controles'!$F$8))</f>
        <v>0</v>
      </c>
      <c r="Y29" s="202"/>
      <c r="Z29" s="203">
        <f>+IF(Y29='[2]Tabla Valoración controles'!$D$9,'[2]Tabla Valoración controles'!$F$9,IF(U29=[2]FORMULAS!$A$10,0,'[2]Tabla Valoración controles'!$F$10))</f>
        <v>0</v>
      </c>
      <c r="AA29" s="202"/>
      <c r="AB29" s="203">
        <f>+IF(AA29='[2]Tabla Valoración controles'!$D$9,'[2]Tabla Valoración controles'!$F$9,IF(W29=[2]FORMULAS!$A$10,0,'[2]Tabla Valoración controles'!$F$10))</f>
        <v>0</v>
      </c>
      <c r="AC29" s="202"/>
      <c r="AD29" s="203">
        <f>+IF(AC29='[2]Tabla Valoración controles'!$D$13,'[2]Tabla Valoración controles'!$F$13,'[2]Tabla Valoración controles'!$F$14)</f>
        <v>0</v>
      </c>
      <c r="AE29" s="100">
        <f t="shared" si="0"/>
        <v>0</v>
      </c>
      <c r="AF29" s="100">
        <f t="shared" ref="AF29" si="14">+AE29*AG28</f>
        <v>0</v>
      </c>
      <c r="AG29" s="100">
        <f t="shared" ref="AG29:AG39" si="15">+AG28-AF29</f>
        <v>0</v>
      </c>
      <c r="AH29" s="202"/>
      <c r="AI29" s="197">
        <f>+IF(AH29=[2]CONTROLES!$C$50,[2]CONTROLES!$D$50,[2]CONTROLES!$D$51)</f>
        <v>0</v>
      </c>
      <c r="AJ29" s="197"/>
      <c r="AK29" s="197">
        <f>+IF(AJ29=[2]CONTROLES!$C$52,[2]CONTROLES!$D$52,[2]CONTROLES!$D$53)</f>
        <v>0</v>
      </c>
      <c r="AL29" s="197"/>
      <c r="AM29" s="197">
        <f>+IF(AL29=[2]CONTROLES!$C$54,[2]CONTROLES!$D$54,[2]CONTROLES!$D$55)</f>
        <v>0</v>
      </c>
      <c r="AN29" s="197"/>
      <c r="AO29" s="197">
        <f>+IF(AN29=[2]CONTROLES!$C$56,[2]CONTROLES!$D$56,IF(AN29=[2]CONTROLES!$C$57,[2]CONTROLES!$D$57,[2]CONTROLES!$D$58))</f>
        <v>0</v>
      </c>
      <c r="AP29" s="197"/>
      <c r="AQ29" s="197">
        <f>+IF(AP29=[2]CONTROLES!$C$59,[2]CONTROLES!$D$59,[2]CONTROLES!$D$60)</f>
        <v>0</v>
      </c>
      <c r="AR29" s="197"/>
      <c r="AS29" s="197">
        <f>+IF(AR29=[2]CONTROLES!$C$61,[2]CONTROLES!$D$61,[2]CONTROLES!$D$62)</f>
        <v>0</v>
      </c>
      <c r="AT29" s="197"/>
      <c r="AU29" s="197">
        <f>+IF(AT29=[2]CONTROLES!$C$63,[2]CONTROLES!$D$63,IF(AT29=[2]CONTROLES!$C$64,[2]CONTROLES!$D$64,[2]CONTROLES!$D$65))</f>
        <v>0</v>
      </c>
      <c r="AV29" s="197">
        <f t="shared" si="2"/>
        <v>0</v>
      </c>
      <c r="AW29" s="197" t="str">
        <f t="shared" si="3"/>
        <v>Débil</v>
      </c>
      <c r="AX29" s="305"/>
      <c r="AY29" s="305"/>
      <c r="AZ29" s="305"/>
      <c r="BA29" s="305"/>
      <c r="BB29" s="307"/>
      <c r="BC29" s="306"/>
      <c r="BD29" s="331"/>
      <c r="BE29" s="129"/>
      <c r="BF29" s="129"/>
      <c r="BG29" s="180"/>
      <c r="BH29" s="220"/>
      <c r="BI29" s="220"/>
      <c r="BJ29" s="129"/>
      <c r="BK29" s="129"/>
      <c r="BL29" s="129"/>
      <c r="BM29" s="331"/>
      <c r="BN29" s="130"/>
      <c r="BO29" s="129"/>
      <c r="BP29" s="134"/>
      <c r="BQ29" s="134"/>
      <c r="BR29" s="132"/>
      <c r="BS29" s="132"/>
      <c r="BT29" s="132"/>
      <c r="BU29" s="132"/>
      <c r="BV29" s="132"/>
      <c r="BW29" s="128"/>
      <c r="BX29" s="134"/>
      <c r="BY29" s="134"/>
      <c r="BZ29" s="134"/>
      <c r="CA29" s="132"/>
      <c r="CB29" s="132"/>
      <c r="CC29" s="132"/>
      <c r="CD29" s="132"/>
      <c r="CE29" s="132"/>
      <c r="CF29" s="128"/>
      <c r="CG29" s="134"/>
      <c r="CH29" s="134"/>
      <c r="CI29" s="134"/>
      <c r="CJ29" s="132"/>
      <c r="CK29" s="132"/>
      <c r="CL29" s="132"/>
      <c r="CM29" s="132"/>
      <c r="CN29" s="132"/>
      <c r="CO29" s="128"/>
      <c r="CP29" s="134"/>
      <c r="CQ29" s="134"/>
      <c r="CR29" s="134"/>
      <c r="CS29" s="132"/>
      <c r="CT29" s="132"/>
      <c r="CU29" s="132"/>
      <c r="CV29" s="132"/>
      <c r="CW29" s="132"/>
      <c r="CX29" s="128"/>
      <c r="CY29" s="134"/>
      <c r="CZ29" s="134"/>
      <c r="DA29" s="134"/>
      <c r="DB29" s="132"/>
      <c r="DC29" s="132"/>
      <c r="DD29" s="132"/>
      <c r="DE29" s="132"/>
      <c r="DF29" s="132"/>
      <c r="DG29" s="128"/>
      <c r="DH29" s="134"/>
      <c r="DI29" s="134"/>
      <c r="DJ29" s="134"/>
      <c r="DK29" s="132"/>
      <c r="DL29" s="132"/>
      <c r="DM29" s="132"/>
      <c r="DN29" s="132"/>
      <c r="DO29" s="132"/>
      <c r="DP29" s="128"/>
      <c r="DQ29" s="134"/>
      <c r="DR29" s="134"/>
      <c r="DS29" s="134"/>
      <c r="DT29" s="132"/>
      <c r="DU29" s="132"/>
      <c r="DV29" s="132"/>
      <c r="DW29" s="132"/>
      <c r="DX29" s="132"/>
      <c r="DY29" s="128"/>
      <c r="DZ29" s="134"/>
      <c r="EA29" s="134"/>
      <c r="EB29" s="134"/>
      <c r="EC29" s="132"/>
      <c r="ED29" s="132"/>
      <c r="EE29" s="132"/>
      <c r="EF29" s="132"/>
      <c r="EG29" s="132"/>
      <c r="EH29" s="128"/>
      <c r="EI29" s="134"/>
      <c r="EJ29" s="134"/>
      <c r="EK29" s="134"/>
      <c r="EL29" s="132"/>
      <c r="EM29" s="132"/>
      <c r="EN29" s="132"/>
      <c r="EO29" s="132"/>
      <c r="EP29" s="132"/>
      <c r="EQ29" s="128"/>
      <c r="ER29" s="134"/>
      <c r="ES29" s="134"/>
      <c r="ET29" s="134"/>
      <c r="EU29" s="132"/>
      <c r="EV29" s="132"/>
      <c r="EW29" s="132"/>
      <c r="EX29" s="132"/>
      <c r="EY29" s="132"/>
      <c r="EZ29" s="128"/>
      <c r="FA29" s="134"/>
      <c r="FB29" s="134"/>
      <c r="FC29" s="134"/>
      <c r="FD29" s="132"/>
      <c r="FE29" s="132"/>
      <c r="FF29" s="132"/>
      <c r="FG29" s="132"/>
      <c r="FH29" s="132"/>
      <c r="FI29" s="128"/>
      <c r="FJ29" s="134"/>
      <c r="FK29" s="134"/>
      <c r="FL29" s="134"/>
      <c r="FM29" s="132"/>
      <c r="FN29" s="132"/>
      <c r="FO29" s="132"/>
      <c r="FP29" s="132"/>
      <c r="FQ29" s="132"/>
      <c r="FR29" s="132"/>
      <c r="FS29" s="128"/>
      <c r="FT29" s="131"/>
      <c r="FU29" s="131"/>
      <c r="FV29" s="131"/>
      <c r="FW29" s="132"/>
      <c r="FX29" s="131"/>
      <c r="FY29" s="132"/>
      <c r="FZ29" s="132"/>
      <c r="GA29" s="131"/>
      <c r="GB29" s="131"/>
      <c r="GC29" s="131"/>
      <c r="GD29" s="131"/>
      <c r="GE29" s="131"/>
      <c r="GF29" s="128"/>
      <c r="GG29" s="131"/>
      <c r="GH29" s="131"/>
      <c r="GI29" s="131"/>
      <c r="GJ29" s="132"/>
      <c r="GK29" s="131"/>
      <c r="GL29" s="132"/>
      <c r="GM29" s="132"/>
      <c r="GN29" s="131"/>
      <c r="GO29" s="131"/>
      <c r="GP29" s="131"/>
      <c r="GQ29" s="131"/>
      <c r="GR29" s="131"/>
      <c r="GS29" s="128"/>
      <c r="GT29" s="131"/>
      <c r="GU29" s="131"/>
      <c r="GV29" s="131"/>
      <c r="GW29" s="132"/>
      <c r="GX29" s="131"/>
      <c r="GY29" s="132"/>
      <c r="GZ29" s="132"/>
      <c r="HA29" s="131"/>
      <c r="HB29" s="131"/>
      <c r="HC29" s="131"/>
      <c r="HD29" s="131"/>
    </row>
    <row r="30" spans="1:212" ht="17.25" customHeight="1" x14ac:dyDescent="0.2">
      <c r="A30" s="412"/>
      <c r="B30" s="413"/>
      <c r="C30" s="415"/>
      <c r="D30" s="415"/>
      <c r="E30" s="413"/>
      <c r="F30" s="409"/>
      <c r="G30" s="403"/>
      <c r="H30" s="403"/>
      <c r="I30" s="359"/>
      <c r="J30" s="434"/>
      <c r="K30" s="322"/>
      <c r="L30" s="398"/>
      <c r="M30" s="326"/>
      <c r="N30" s="327"/>
      <c r="O30" s="327"/>
      <c r="P30" s="327"/>
      <c r="Q30" s="360"/>
      <c r="R30" s="201"/>
      <c r="S30" s="206"/>
      <c r="T30" s="201" t="str">
        <f t="shared" si="1"/>
        <v>Tipo Control</v>
      </c>
      <c r="U30" s="202" t="s">
        <v>158</v>
      </c>
      <c r="V30" s="203">
        <f>+IF(U30='[2]Tabla Valoración controles'!$D$4,'[2]Tabla Valoración controles'!$F$4,IF('[2]208-PLA-Ft-78 Mapa Gestión'!U30='[2]Tabla Valoración controles'!$D$5,'[2]Tabla Valoración controles'!$F$5,IF(U30=[2]FORMULAS!$A$10,0,'[2]Tabla Valoración controles'!$F$6)))</f>
        <v>0</v>
      </c>
      <c r="W30" s="202"/>
      <c r="X30" s="204">
        <f>+IF(W30='[2]Tabla Valoración controles'!$D$7,'[2]Tabla Valoración controles'!$F$7,IF(U30=[2]FORMULAS!$A$10,0,'[2]Tabla Valoración controles'!$F$8))</f>
        <v>0</v>
      </c>
      <c r="Y30" s="202"/>
      <c r="Z30" s="203">
        <f>+IF(Y30='[2]Tabla Valoración controles'!$D$9,'[2]Tabla Valoración controles'!$F$9,IF(U30=[2]FORMULAS!$A$10,0,'[2]Tabla Valoración controles'!$F$10))</f>
        <v>0</v>
      </c>
      <c r="AA30" s="202"/>
      <c r="AB30" s="203">
        <f>+IF(AA30='[2]Tabla Valoración controles'!$D$9,'[2]Tabla Valoración controles'!$F$9,IF(W30=[2]FORMULAS!$A$10,0,'[2]Tabla Valoración controles'!$F$10))</f>
        <v>0</v>
      </c>
      <c r="AC30" s="202"/>
      <c r="AD30" s="203">
        <f>+IF(AC30='[2]Tabla Valoración controles'!$D$13,'[2]Tabla Valoración controles'!$F$13,'[2]Tabla Valoración controles'!$F$14)</f>
        <v>0</v>
      </c>
      <c r="AE30" s="100">
        <f t="shared" si="0"/>
        <v>0</v>
      </c>
      <c r="AF30" s="100">
        <f t="shared" ref="AF30:AF33" si="16">+AF29*AE30</f>
        <v>0</v>
      </c>
      <c r="AG30" s="100">
        <f t="shared" si="15"/>
        <v>0</v>
      </c>
      <c r="AH30" s="202"/>
      <c r="AI30" s="197">
        <f>+IF(AH30=[2]CONTROLES!$C$50,[2]CONTROLES!$D$50,[2]CONTROLES!$D$51)</f>
        <v>0</v>
      </c>
      <c r="AJ30" s="197"/>
      <c r="AK30" s="197">
        <f>+IF(AJ30=[2]CONTROLES!$C$52,[2]CONTROLES!$D$52,[2]CONTROLES!$D$53)</f>
        <v>0</v>
      </c>
      <c r="AL30" s="197"/>
      <c r="AM30" s="197">
        <f>+IF(AL30=[2]CONTROLES!$C$54,[2]CONTROLES!$D$54,[2]CONTROLES!$D$55)</f>
        <v>0</v>
      </c>
      <c r="AN30" s="197"/>
      <c r="AO30" s="197">
        <f>+IF(AN30=[2]CONTROLES!$C$56,[2]CONTROLES!$D$56,IF(AN30=[2]CONTROLES!$C$57,[2]CONTROLES!$D$57,[2]CONTROLES!$D$58))</f>
        <v>0</v>
      </c>
      <c r="AP30" s="197"/>
      <c r="AQ30" s="197">
        <f>+IF(AP30=[2]CONTROLES!$C$59,[2]CONTROLES!$D$59,[2]CONTROLES!$D$60)</f>
        <v>0</v>
      </c>
      <c r="AR30" s="197"/>
      <c r="AS30" s="197">
        <f>+IF(AR30=[2]CONTROLES!$C$61,[2]CONTROLES!$D$61,[2]CONTROLES!$D$62)</f>
        <v>0</v>
      </c>
      <c r="AT30" s="197"/>
      <c r="AU30" s="197">
        <f>+IF(AT30=[2]CONTROLES!$C$63,[2]CONTROLES!$D$63,IF(AT30=[2]CONTROLES!$C$64,[2]CONTROLES!$D$64,[2]CONTROLES!$D$65))</f>
        <v>0</v>
      </c>
      <c r="AV30" s="197">
        <f t="shared" si="2"/>
        <v>0</v>
      </c>
      <c r="AW30" s="197" t="str">
        <f t="shared" si="3"/>
        <v>Débil</v>
      </c>
      <c r="AX30" s="305"/>
      <c r="AY30" s="305"/>
      <c r="AZ30" s="305"/>
      <c r="BA30" s="305"/>
      <c r="BB30" s="307"/>
      <c r="BC30" s="306"/>
      <c r="BD30" s="331"/>
      <c r="BE30" s="129"/>
      <c r="BF30" s="129"/>
      <c r="BG30" s="180"/>
      <c r="BH30" s="220"/>
      <c r="BI30" s="220"/>
      <c r="BJ30" s="129"/>
      <c r="BK30" s="129"/>
      <c r="BL30" s="129"/>
      <c r="BM30" s="331"/>
      <c r="BN30" s="130"/>
      <c r="BO30" s="129"/>
      <c r="BP30" s="134"/>
      <c r="BQ30" s="134"/>
      <c r="BR30" s="132"/>
      <c r="BS30" s="132"/>
      <c r="BT30" s="132"/>
      <c r="BU30" s="132"/>
      <c r="BV30" s="132"/>
      <c r="BW30" s="128"/>
      <c r="BX30" s="134"/>
      <c r="BY30" s="134"/>
      <c r="BZ30" s="134"/>
      <c r="CA30" s="132"/>
      <c r="CB30" s="132"/>
      <c r="CC30" s="132"/>
      <c r="CD30" s="132"/>
      <c r="CE30" s="132"/>
      <c r="CF30" s="128"/>
      <c r="CG30" s="134"/>
      <c r="CH30" s="134"/>
      <c r="CI30" s="134"/>
      <c r="CJ30" s="132"/>
      <c r="CK30" s="132"/>
      <c r="CL30" s="132"/>
      <c r="CM30" s="132"/>
      <c r="CN30" s="132"/>
      <c r="CO30" s="128"/>
      <c r="CP30" s="134"/>
      <c r="CQ30" s="134"/>
      <c r="CR30" s="134"/>
      <c r="CS30" s="132"/>
      <c r="CT30" s="132"/>
      <c r="CU30" s="132"/>
      <c r="CV30" s="132"/>
      <c r="CW30" s="132"/>
      <c r="CX30" s="128"/>
      <c r="CY30" s="134"/>
      <c r="CZ30" s="134"/>
      <c r="DA30" s="134"/>
      <c r="DB30" s="132"/>
      <c r="DC30" s="132"/>
      <c r="DD30" s="132"/>
      <c r="DE30" s="132"/>
      <c r="DF30" s="132"/>
      <c r="DG30" s="128"/>
      <c r="DH30" s="134"/>
      <c r="DI30" s="134"/>
      <c r="DJ30" s="134"/>
      <c r="DK30" s="132"/>
      <c r="DL30" s="132"/>
      <c r="DM30" s="132"/>
      <c r="DN30" s="132"/>
      <c r="DO30" s="132"/>
      <c r="DP30" s="128"/>
      <c r="DQ30" s="134"/>
      <c r="DR30" s="134"/>
      <c r="DS30" s="134"/>
      <c r="DT30" s="132"/>
      <c r="DU30" s="132"/>
      <c r="DV30" s="132"/>
      <c r="DW30" s="132"/>
      <c r="DX30" s="132"/>
      <c r="DY30" s="128"/>
      <c r="DZ30" s="134"/>
      <c r="EA30" s="134"/>
      <c r="EB30" s="134"/>
      <c r="EC30" s="132"/>
      <c r="ED30" s="132"/>
      <c r="EE30" s="132"/>
      <c r="EF30" s="132"/>
      <c r="EG30" s="132"/>
      <c r="EH30" s="128"/>
      <c r="EI30" s="134"/>
      <c r="EJ30" s="134"/>
      <c r="EK30" s="134"/>
      <c r="EL30" s="132"/>
      <c r="EM30" s="132"/>
      <c r="EN30" s="132"/>
      <c r="EO30" s="132"/>
      <c r="EP30" s="132"/>
      <c r="EQ30" s="128"/>
      <c r="ER30" s="134"/>
      <c r="ES30" s="134"/>
      <c r="ET30" s="134"/>
      <c r="EU30" s="132"/>
      <c r="EV30" s="132"/>
      <c r="EW30" s="132"/>
      <c r="EX30" s="132"/>
      <c r="EY30" s="132"/>
      <c r="EZ30" s="128"/>
      <c r="FA30" s="134"/>
      <c r="FB30" s="134"/>
      <c r="FC30" s="134"/>
      <c r="FD30" s="132"/>
      <c r="FE30" s="132"/>
      <c r="FF30" s="132"/>
      <c r="FG30" s="132"/>
      <c r="FH30" s="132"/>
      <c r="FI30" s="128"/>
      <c r="FJ30" s="134"/>
      <c r="FK30" s="134"/>
      <c r="FL30" s="134"/>
      <c r="FM30" s="132"/>
      <c r="FN30" s="132"/>
      <c r="FO30" s="132"/>
      <c r="FP30" s="132"/>
      <c r="FQ30" s="132"/>
      <c r="FR30" s="132"/>
      <c r="FS30" s="128"/>
      <c r="FT30" s="131"/>
      <c r="FU30" s="131"/>
      <c r="FV30" s="131"/>
      <c r="FW30" s="132"/>
      <c r="FX30" s="131"/>
      <c r="FY30" s="132"/>
      <c r="FZ30" s="132"/>
      <c r="GA30" s="131"/>
      <c r="GB30" s="131"/>
      <c r="GC30" s="131"/>
      <c r="GD30" s="131"/>
      <c r="GE30" s="131"/>
      <c r="GF30" s="128"/>
      <c r="GG30" s="131"/>
      <c r="GH30" s="131"/>
      <c r="GI30" s="131"/>
      <c r="GJ30" s="132"/>
      <c r="GK30" s="131"/>
      <c r="GL30" s="132"/>
      <c r="GM30" s="132"/>
      <c r="GN30" s="131"/>
      <c r="GO30" s="131"/>
      <c r="GP30" s="131"/>
      <c r="GQ30" s="131"/>
      <c r="GR30" s="131"/>
      <c r="GS30" s="128"/>
      <c r="GT30" s="131"/>
      <c r="GU30" s="131"/>
      <c r="GV30" s="131"/>
      <c r="GW30" s="132"/>
      <c r="GX30" s="131"/>
      <c r="GY30" s="132"/>
      <c r="GZ30" s="132"/>
      <c r="HA30" s="131"/>
      <c r="HB30" s="131"/>
      <c r="HC30" s="131"/>
      <c r="HD30" s="131"/>
    </row>
    <row r="31" spans="1:212" ht="17.25" customHeight="1" x14ac:dyDescent="0.2">
      <c r="A31" s="412"/>
      <c r="B31" s="413"/>
      <c r="C31" s="415"/>
      <c r="D31" s="415"/>
      <c r="E31" s="413"/>
      <c r="F31" s="409"/>
      <c r="G31" s="403"/>
      <c r="H31" s="403"/>
      <c r="I31" s="359"/>
      <c r="J31" s="434"/>
      <c r="K31" s="322"/>
      <c r="L31" s="398"/>
      <c r="M31" s="326"/>
      <c r="N31" s="327"/>
      <c r="O31" s="327"/>
      <c r="P31" s="327"/>
      <c r="Q31" s="360"/>
      <c r="R31" s="201"/>
      <c r="S31" s="197"/>
      <c r="T31" s="201" t="str">
        <f t="shared" si="1"/>
        <v>Tipo Control</v>
      </c>
      <c r="U31" s="202" t="s">
        <v>158</v>
      </c>
      <c r="V31" s="203">
        <f>+IF(U31='[2]Tabla Valoración controles'!$D$4,'[2]Tabla Valoración controles'!$F$4,IF('[2]208-PLA-Ft-78 Mapa Gestión'!U31='[2]Tabla Valoración controles'!$D$5,'[2]Tabla Valoración controles'!$F$5,IF(U31=[2]FORMULAS!$A$10,0,'[2]Tabla Valoración controles'!$F$6)))</f>
        <v>0</v>
      </c>
      <c r="W31" s="202"/>
      <c r="X31" s="204">
        <f>+IF(W31='[2]Tabla Valoración controles'!$D$7,'[2]Tabla Valoración controles'!$F$7,IF(U31=[2]FORMULAS!$A$10,0,'[2]Tabla Valoración controles'!$F$8))</f>
        <v>0</v>
      </c>
      <c r="Y31" s="202"/>
      <c r="Z31" s="203">
        <f>+IF(Y31='[2]Tabla Valoración controles'!$D$9,'[2]Tabla Valoración controles'!$F$9,IF(U31=[2]FORMULAS!$A$10,0,'[2]Tabla Valoración controles'!$F$10))</f>
        <v>0</v>
      </c>
      <c r="AA31" s="202"/>
      <c r="AB31" s="203">
        <f>+IF(AA31='[2]Tabla Valoración controles'!$D$9,'[2]Tabla Valoración controles'!$F$9,IF(W31=[2]FORMULAS!$A$10,0,'[2]Tabla Valoración controles'!$F$10))</f>
        <v>0</v>
      </c>
      <c r="AC31" s="202"/>
      <c r="AD31" s="203">
        <f>+IF(AC31='[2]Tabla Valoración controles'!$D$13,'[2]Tabla Valoración controles'!$F$13,'[2]Tabla Valoración controles'!$F$14)</f>
        <v>0</v>
      </c>
      <c r="AE31" s="100">
        <f t="shared" si="0"/>
        <v>0</v>
      </c>
      <c r="AF31" s="100">
        <f t="shared" si="16"/>
        <v>0</v>
      </c>
      <c r="AG31" s="100">
        <f t="shared" si="15"/>
        <v>0</v>
      </c>
      <c r="AH31" s="202"/>
      <c r="AI31" s="197">
        <f>+IF(AH31=[2]CONTROLES!$C$50,[2]CONTROLES!$D$50,[2]CONTROLES!$D$51)</f>
        <v>0</v>
      </c>
      <c r="AJ31" s="197"/>
      <c r="AK31" s="197">
        <f>+IF(AJ31=[2]CONTROLES!$C$52,[2]CONTROLES!$D$52,[2]CONTROLES!$D$53)</f>
        <v>0</v>
      </c>
      <c r="AL31" s="197"/>
      <c r="AM31" s="197">
        <f>+IF(AL31=[2]CONTROLES!$C$54,[2]CONTROLES!$D$54,[2]CONTROLES!$D$55)</f>
        <v>0</v>
      </c>
      <c r="AN31" s="197"/>
      <c r="AO31" s="197">
        <f>+IF(AN31=[2]CONTROLES!$C$56,[2]CONTROLES!$D$56,IF(AN31=[2]CONTROLES!$C$57,[2]CONTROLES!$D$57,[2]CONTROLES!$D$58))</f>
        <v>0</v>
      </c>
      <c r="AP31" s="197"/>
      <c r="AQ31" s="197">
        <f>+IF(AP31=[2]CONTROLES!$C$59,[2]CONTROLES!$D$59,[2]CONTROLES!$D$60)</f>
        <v>0</v>
      </c>
      <c r="AR31" s="197"/>
      <c r="AS31" s="197">
        <f>+IF(AR31=[2]CONTROLES!$C$61,[2]CONTROLES!$D$61,[2]CONTROLES!$D$62)</f>
        <v>0</v>
      </c>
      <c r="AT31" s="197"/>
      <c r="AU31" s="197">
        <f>+IF(AT31=[2]CONTROLES!$C$63,[2]CONTROLES!$D$63,IF(AT31=[2]CONTROLES!$C$64,[2]CONTROLES!$D$64,[2]CONTROLES!$D$65))</f>
        <v>0</v>
      </c>
      <c r="AV31" s="197">
        <f t="shared" si="2"/>
        <v>0</v>
      </c>
      <c r="AW31" s="197" t="str">
        <f t="shared" si="3"/>
        <v>Débil</v>
      </c>
      <c r="AX31" s="305"/>
      <c r="AY31" s="305"/>
      <c r="AZ31" s="305"/>
      <c r="BA31" s="305"/>
      <c r="BB31" s="307"/>
      <c r="BC31" s="306"/>
      <c r="BD31" s="331"/>
      <c r="BE31" s="129"/>
      <c r="BF31" s="129"/>
      <c r="BG31" s="180"/>
      <c r="BH31" s="220"/>
      <c r="BI31" s="220"/>
      <c r="BJ31" s="129"/>
      <c r="BK31" s="129"/>
      <c r="BL31" s="129"/>
      <c r="BM31" s="331"/>
      <c r="BN31" s="130"/>
      <c r="BO31" s="129"/>
      <c r="BP31" s="134"/>
      <c r="BQ31" s="134"/>
      <c r="BR31" s="132"/>
      <c r="BS31" s="132"/>
      <c r="BT31" s="132"/>
      <c r="BU31" s="132"/>
      <c r="BV31" s="132"/>
      <c r="BW31" s="128"/>
      <c r="BX31" s="134"/>
      <c r="BY31" s="134"/>
      <c r="BZ31" s="134"/>
      <c r="CA31" s="132"/>
      <c r="CB31" s="132"/>
      <c r="CC31" s="132"/>
      <c r="CD31" s="132"/>
      <c r="CE31" s="132"/>
      <c r="CF31" s="128"/>
      <c r="CG31" s="134"/>
      <c r="CH31" s="134"/>
      <c r="CI31" s="134"/>
      <c r="CJ31" s="132"/>
      <c r="CK31" s="132"/>
      <c r="CL31" s="132"/>
      <c r="CM31" s="132"/>
      <c r="CN31" s="132"/>
      <c r="CO31" s="128"/>
      <c r="CP31" s="134"/>
      <c r="CQ31" s="134"/>
      <c r="CR31" s="134"/>
      <c r="CS31" s="132"/>
      <c r="CT31" s="132"/>
      <c r="CU31" s="132"/>
      <c r="CV31" s="132"/>
      <c r="CW31" s="132"/>
      <c r="CX31" s="128"/>
      <c r="CY31" s="134"/>
      <c r="CZ31" s="134"/>
      <c r="DA31" s="134"/>
      <c r="DB31" s="132"/>
      <c r="DC31" s="132"/>
      <c r="DD31" s="132"/>
      <c r="DE31" s="132"/>
      <c r="DF31" s="132"/>
      <c r="DG31" s="128"/>
      <c r="DH31" s="134"/>
      <c r="DI31" s="134"/>
      <c r="DJ31" s="134"/>
      <c r="DK31" s="132"/>
      <c r="DL31" s="132"/>
      <c r="DM31" s="132"/>
      <c r="DN31" s="132"/>
      <c r="DO31" s="132"/>
      <c r="DP31" s="128"/>
      <c r="DQ31" s="134"/>
      <c r="DR31" s="134"/>
      <c r="DS31" s="134"/>
      <c r="DT31" s="132"/>
      <c r="DU31" s="132"/>
      <c r="DV31" s="132"/>
      <c r="DW31" s="132"/>
      <c r="DX31" s="132"/>
      <c r="DY31" s="128"/>
      <c r="DZ31" s="134"/>
      <c r="EA31" s="134"/>
      <c r="EB31" s="134"/>
      <c r="EC31" s="132"/>
      <c r="ED31" s="132"/>
      <c r="EE31" s="132"/>
      <c r="EF31" s="132"/>
      <c r="EG31" s="132"/>
      <c r="EH31" s="128"/>
      <c r="EI31" s="134"/>
      <c r="EJ31" s="134"/>
      <c r="EK31" s="134"/>
      <c r="EL31" s="132"/>
      <c r="EM31" s="132"/>
      <c r="EN31" s="132"/>
      <c r="EO31" s="132"/>
      <c r="EP31" s="132"/>
      <c r="EQ31" s="128"/>
      <c r="ER31" s="134"/>
      <c r="ES31" s="134"/>
      <c r="ET31" s="134"/>
      <c r="EU31" s="132"/>
      <c r="EV31" s="132"/>
      <c r="EW31" s="132"/>
      <c r="EX31" s="132"/>
      <c r="EY31" s="132"/>
      <c r="EZ31" s="128"/>
      <c r="FA31" s="134"/>
      <c r="FB31" s="134"/>
      <c r="FC31" s="134"/>
      <c r="FD31" s="132"/>
      <c r="FE31" s="132"/>
      <c r="FF31" s="132"/>
      <c r="FG31" s="132"/>
      <c r="FH31" s="132"/>
      <c r="FI31" s="128"/>
      <c r="FJ31" s="134"/>
      <c r="FK31" s="134"/>
      <c r="FL31" s="134"/>
      <c r="FM31" s="132"/>
      <c r="FN31" s="132"/>
      <c r="FO31" s="132"/>
      <c r="FP31" s="132"/>
      <c r="FQ31" s="132"/>
      <c r="FR31" s="132"/>
      <c r="FS31" s="128"/>
      <c r="FT31" s="131"/>
      <c r="FU31" s="131"/>
      <c r="FV31" s="131"/>
      <c r="FW31" s="132"/>
      <c r="FX31" s="131"/>
      <c r="FY31" s="132"/>
      <c r="FZ31" s="132"/>
      <c r="GA31" s="131"/>
      <c r="GB31" s="131"/>
      <c r="GC31" s="131"/>
      <c r="GD31" s="131"/>
      <c r="GE31" s="131"/>
      <c r="GF31" s="128"/>
      <c r="GG31" s="131"/>
      <c r="GH31" s="131"/>
      <c r="GI31" s="131"/>
      <c r="GJ31" s="132"/>
      <c r="GK31" s="131"/>
      <c r="GL31" s="132"/>
      <c r="GM31" s="132"/>
      <c r="GN31" s="131"/>
      <c r="GO31" s="131"/>
      <c r="GP31" s="131"/>
      <c r="GQ31" s="131"/>
      <c r="GR31" s="131"/>
      <c r="GS31" s="128"/>
      <c r="GT31" s="131"/>
      <c r="GU31" s="131"/>
      <c r="GV31" s="131"/>
      <c r="GW31" s="132"/>
      <c r="GX31" s="131"/>
      <c r="GY31" s="132"/>
      <c r="GZ31" s="132"/>
      <c r="HA31" s="131"/>
      <c r="HB31" s="131"/>
      <c r="HC31" s="131"/>
      <c r="HD31" s="131"/>
    </row>
    <row r="32" spans="1:212" ht="17.25" customHeight="1" x14ac:dyDescent="0.2">
      <c r="A32" s="412"/>
      <c r="B32" s="413"/>
      <c r="C32" s="415"/>
      <c r="D32" s="415"/>
      <c r="E32" s="413"/>
      <c r="F32" s="409"/>
      <c r="G32" s="403"/>
      <c r="H32" s="403"/>
      <c r="I32" s="359"/>
      <c r="J32" s="434"/>
      <c r="K32" s="322"/>
      <c r="L32" s="398"/>
      <c r="M32" s="326"/>
      <c r="N32" s="327"/>
      <c r="O32" s="327"/>
      <c r="P32" s="327"/>
      <c r="Q32" s="360"/>
      <c r="R32" s="201"/>
      <c r="S32" s="197"/>
      <c r="T32" s="201" t="str">
        <f t="shared" si="1"/>
        <v>Tipo Control</v>
      </c>
      <c r="U32" s="202" t="s">
        <v>158</v>
      </c>
      <c r="V32" s="203">
        <f>+IF(U32='[2]Tabla Valoración controles'!$D$4,'[2]Tabla Valoración controles'!$F$4,IF('[2]208-PLA-Ft-78 Mapa Gestión'!U32='[2]Tabla Valoración controles'!$D$5,'[2]Tabla Valoración controles'!$F$5,IF(U32=[2]FORMULAS!$A$10,0,'[2]Tabla Valoración controles'!$F$6)))</f>
        <v>0</v>
      </c>
      <c r="W32" s="202"/>
      <c r="X32" s="204">
        <f>+IF(W32='[2]Tabla Valoración controles'!$D$7,'[2]Tabla Valoración controles'!$F$7,IF(U32=[2]FORMULAS!$A$10,0,'[2]Tabla Valoración controles'!$F$8))</f>
        <v>0</v>
      </c>
      <c r="Y32" s="202"/>
      <c r="Z32" s="203">
        <f>+IF(Y32='[2]Tabla Valoración controles'!$D$9,'[2]Tabla Valoración controles'!$F$9,IF(U32=[2]FORMULAS!$A$10,0,'[2]Tabla Valoración controles'!$F$10))</f>
        <v>0</v>
      </c>
      <c r="AA32" s="202"/>
      <c r="AB32" s="203">
        <f>+IF(AA32='[2]Tabla Valoración controles'!$D$9,'[2]Tabla Valoración controles'!$F$9,IF(W32=[2]FORMULAS!$A$10,0,'[2]Tabla Valoración controles'!$F$10))</f>
        <v>0</v>
      </c>
      <c r="AC32" s="202"/>
      <c r="AD32" s="203">
        <f>+IF(AC32='[2]Tabla Valoración controles'!$D$13,'[2]Tabla Valoración controles'!$F$13,'[2]Tabla Valoración controles'!$F$14)</f>
        <v>0</v>
      </c>
      <c r="AE32" s="100">
        <f t="shared" si="0"/>
        <v>0</v>
      </c>
      <c r="AF32" s="100">
        <f t="shared" si="16"/>
        <v>0</v>
      </c>
      <c r="AG32" s="100">
        <f t="shared" si="15"/>
        <v>0</v>
      </c>
      <c r="AH32" s="202"/>
      <c r="AI32" s="197">
        <f>+IF(AH32=[2]CONTROLES!$C$50,[2]CONTROLES!$D$50,[2]CONTROLES!$D$51)</f>
        <v>0</v>
      </c>
      <c r="AJ32" s="197"/>
      <c r="AK32" s="197">
        <f>+IF(AJ32=[2]CONTROLES!$C$52,[2]CONTROLES!$D$52,[2]CONTROLES!$D$53)</f>
        <v>0</v>
      </c>
      <c r="AL32" s="197"/>
      <c r="AM32" s="197">
        <f>+IF(AL32=[2]CONTROLES!$C$54,[2]CONTROLES!$D$54,[2]CONTROLES!$D$55)</f>
        <v>0</v>
      </c>
      <c r="AN32" s="197"/>
      <c r="AO32" s="197">
        <f>+IF(AN32=[2]CONTROLES!$C$56,[2]CONTROLES!$D$56,IF(AN32=[2]CONTROLES!$C$57,[2]CONTROLES!$D$57,[2]CONTROLES!$D$58))</f>
        <v>0</v>
      </c>
      <c r="AP32" s="197"/>
      <c r="AQ32" s="197">
        <f>+IF(AP32=[2]CONTROLES!$C$59,[2]CONTROLES!$D$59,[2]CONTROLES!$D$60)</f>
        <v>0</v>
      </c>
      <c r="AR32" s="197"/>
      <c r="AS32" s="197">
        <f>+IF(AR32=[2]CONTROLES!$C$61,[2]CONTROLES!$D$61,[2]CONTROLES!$D$62)</f>
        <v>0</v>
      </c>
      <c r="AT32" s="197"/>
      <c r="AU32" s="197">
        <f>+IF(AT32=[2]CONTROLES!$C$63,[2]CONTROLES!$D$63,IF(AT32=[2]CONTROLES!$C$64,[2]CONTROLES!$D$64,[2]CONTROLES!$D$65))</f>
        <v>0</v>
      </c>
      <c r="AV32" s="197">
        <f t="shared" si="2"/>
        <v>0</v>
      </c>
      <c r="AW32" s="197" t="str">
        <f t="shared" si="3"/>
        <v>Débil</v>
      </c>
      <c r="AX32" s="305"/>
      <c r="AY32" s="305"/>
      <c r="AZ32" s="305"/>
      <c r="BA32" s="305"/>
      <c r="BB32" s="307"/>
      <c r="BC32" s="306"/>
      <c r="BD32" s="331"/>
      <c r="BE32" s="129"/>
      <c r="BF32" s="129"/>
      <c r="BG32" s="180"/>
      <c r="BH32" s="220"/>
      <c r="BI32" s="220"/>
      <c r="BJ32" s="129"/>
      <c r="BK32" s="129"/>
      <c r="BL32" s="129"/>
      <c r="BM32" s="331"/>
      <c r="BN32" s="130"/>
      <c r="BO32" s="129"/>
      <c r="BP32" s="134"/>
      <c r="BQ32" s="134"/>
      <c r="BR32" s="132"/>
      <c r="BS32" s="132"/>
      <c r="BT32" s="132"/>
      <c r="BU32" s="132"/>
      <c r="BV32" s="132"/>
      <c r="BW32" s="128"/>
      <c r="BX32" s="134"/>
      <c r="BY32" s="134"/>
      <c r="BZ32" s="134"/>
      <c r="CA32" s="132"/>
      <c r="CB32" s="132"/>
      <c r="CC32" s="132"/>
      <c r="CD32" s="132"/>
      <c r="CE32" s="132"/>
      <c r="CF32" s="128"/>
      <c r="CG32" s="134"/>
      <c r="CH32" s="134"/>
      <c r="CI32" s="134"/>
      <c r="CJ32" s="132"/>
      <c r="CK32" s="132"/>
      <c r="CL32" s="132"/>
      <c r="CM32" s="132"/>
      <c r="CN32" s="132"/>
      <c r="CO32" s="128"/>
      <c r="CP32" s="134"/>
      <c r="CQ32" s="134"/>
      <c r="CR32" s="134"/>
      <c r="CS32" s="132"/>
      <c r="CT32" s="132"/>
      <c r="CU32" s="132"/>
      <c r="CV32" s="132"/>
      <c r="CW32" s="132"/>
      <c r="CX32" s="128"/>
      <c r="CY32" s="134"/>
      <c r="CZ32" s="134"/>
      <c r="DA32" s="134"/>
      <c r="DB32" s="132"/>
      <c r="DC32" s="132"/>
      <c r="DD32" s="132"/>
      <c r="DE32" s="132"/>
      <c r="DF32" s="132"/>
      <c r="DG32" s="128"/>
      <c r="DH32" s="134"/>
      <c r="DI32" s="134"/>
      <c r="DJ32" s="134"/>
      <c r="DK32" s="132"/>
      <c r="DL32" s="132"/>
      <c r="DM32" s="132"/>
      <c r="DN32" s="132"/>
      <c r="DO32" s="132"/>
      <c r="DP32" s="128"/>
      <c r="DQ32" s="134"/>
      <c r="DR32" s="134"/>
      <c r="DS32" s="134"/>
      <c r="DT32" s="132"/>
      <c r="DU32" s="132"/>
      <c r="DV32" s="132"/>
      <c r="DW32" s="132"/>
      <c r="DX32" s="132"/>
      <c r="DY32" s="128"/>
      <c r="DZ32" s="134"/>
      <c r="EA32" s="134"/>
      <c r="EB32" s="134"/>
      <c r="EC32" s="132"/>
      <c r="ED32" s="132"/>
      <c r="EE32" s="132"/>
      <c r="EF32" s="132"/>
      <c r="EG32" s="132"/>
      <c r="EH32" s="128"/>
      <c r="EI32" s="134"/>
      <c r="EJ32" s="134"/>
      <c r="EK32" s="134"/>
      <c r="EL32" s="132"/>
      <c r="EM32" s="132"/>
      <c r="EN32" s="132"/>
      <c r="EO32" s="132"/>
      <c r="EP32" s="132"/>
      <c r="EQ32" s="128"/>
      <c r="ER32" s="134"/>
      <c r="ES32" s="134"/>
      <c r="ET32" s="134"/>
      <c r="EU32" s="132"/>
      <c r="EV32" s="132"/>
      <c r="EW32" s="132"/>
      <c r="EX32" s="132"/>
      <c r="EY32" s="132"/>
      <c r="EZ32" s="128"/>
      <c r="FA32" s="134"/>
      <c r="FB32" s="134"/>
      <c r="FC32" s="134"/>
      <c r="FD32" s="132"/>
      <c r="FE32" s="132"/>
      <c r="FF32" s="132"/>
      <c r="FG32" s="132"/>
      <c r="FH32" s="132"/>
      <c r="FI32" s="128"/>
      <c r="FJ32" s="134"/>
      <c r="FK32" s="134"/>
      <c r="FL32" s="134"/>
      <c r="FM32" s="132"/>
      <c r="FN32" s="132"/>
      <c r="FO32" s="132"/>
      <c r="FP32" s="132"/>
      <c r="FQ32" s="132"/>
      <c r="FR32" s="132"/>
      <c r="FS32" s="128"/>
      <c r="FT32" s="131"/>
      <c r="FU32" s="131"/>
      <c r="FV32" s="131"/>
      <c r="FW32" s="132"/>
      <c r="FX32" s="131"/>
      <c r="FY32" s="132"/>
      <c r="FZ32" s="132"/>
      <c r="GA32" s="131"/>
      <c r="GB32" s="131"/>
      <c r="GC32" s="131"/>
      <c r="GD32" s="131"/>
      <c r="GE32" s="131"/>
      <c r="GF32" s="128"/>
      <c r="GG32" s="131"/>
      <c r="GH32" s="131"/>
      <c r="GI32" s="131"/>
      <c r="GJ32" s="132"/>
      <c r="GK32" s="131"/>
      <c r="GL32" s="132"/>
      <c r="GM32" s="132"/>
      <c r="GN32" s="131"/>
      <c r="GO32" s="131"/>
      <c r="GP32" s="131"/>
      <c r="GQ32" s="131"/>
      <c r="GR32" s="131"/>
      <c r="GS32" s="128"/>
      <c r="GT32" s="131"/>
      <c r="GU32" s="131"/>
      <c r="GV32" s="131"/>
      <c r="GW32" s="132"/>
      <c r="GX32" s="131"/>
      <c r="GY32" s="132"/>
      <c r="GZ32" s="132"/>
      <c r="HA32" s="131"/>
      <c r="HB32" s="131"/>
      <c r="HC32" s="131"/>
      <c r="HD32" s="131"/>
    </row>
    <row r="33" spans="1:212" ht="17.25" customHeight="1" x14ac:dyDescent="0.2">
      <c r="A33" s="412"/>
      <c r="B33" s="413"/>
      <c r="C33" s="415"/>
      <c r="D33" s="415"/>
      <c r="E33" s="413"/>
      <c r="F33" s="409"/>
      <c r="G33" s="403"/>
      <c r="H33" s="403"/>
      <c r="I33" s="359"/>
      <c r="J33" s="434"/>
      <c r="K33" s="322"/>
      <c r="L33" s="398"/>
      <c r="M33" s="326"/>
      <c r="N33" s="327"/>
      <c r="O33" s="327"/>
      <c r="P33" s="327"/>
      <c r="Q33" s="360"/>
      <c r="R33" s="201"/>
      <c r="S33" s="197"/>
      <c r="T33" s="201" t="str">
        <f t="shared" si="1"/>
        <v>Tipo Control</v>
      </c>
      <c r="U33" s="202" t="s">
        <v>158</v>
      </c>
      <c r="V33" s="203">
        <f>+IF(U33='[2]Tabla Valoración controles'!$D$4,'[2]Tabla Valoración controles'!$F$4,IF('[2]208-PLA-Ft-78 Mapa Gestión'!U33='[2]Tabla Valoración controles'!$D$5,'[2]Tabla Valoración controles'!$F$5,IF(U33=[2]FORMULAS!$A$10,0,'[2]Tabla Valoración controles'!$F$6)))</f>
        <v>0</v>
      </c>
      <c r="W33" s="202"/>
      <c r="X33" s="204">
        <f>+IF(W33='[2]Tabla Valoración controles'!$D$7,'[2]Tabla Valoración controles'!$F$7,IF(U33=[2]FORMULAS!$A$10,0,'[2]Tabla Valoración controles'!$F$8))</f>
        <v>0</v>
      </c>
      <c r="Y33" s="202"/>
      <c r="Z33" s="203">
        <f>+IF(Y33='[2]Tabla Valoración controles'!$D$9,'[2]Tabla Valoración controles'!$F$9,IF(U33=[2]FORMULAS!$A$10,0,'[2]Tabla Valoración controles'!$F$10))</f>
        <v>0</v>
      </c>
      <c r="AA33" s="202"/>
      <c r="AB33" s="203">
        <f>+IF(AA33='[2]Tabla Valoración controles'!$D$9,'[2]Tabla Valoración controles'!$F$9,IF(W33=[2]FORMULAS!$A$10,0,'[2]Tabla Valoración controles'!$F$10))</f>
        <v>0</v>
      </c>
      <c r="AC33" s="202"/>
      <c r="AD33" s="203">
        <f>+IF(AC33='[2]Tabla Valoración controles'!$D$13,'[2]Tabla Valoración controles'!$F$13,'[2]Tabla Valoración controles'!$F$14)</f>
        <v>0</v>
      </c>
      <c r="AE33" s="100">
        <f t="shared" si="0"/>
        <v>0</v>
      </c>
      <c r="AF33" s="100">
        <f t="shared" si="16"/>
        <v>0</v>
      </c>
      <c r="AG33" s="100">
        <f t="shared" si="15"/>
        <v>0</v>
      </c>
      <c r="AH33" s="202"/>
      <c r="AI33" s="197">
        <f>+IF(AH33=[2]CONTROLES!$C$50,[2]CONTROLES!$D$50,[2]CONTROLES!$D$51)</f>
        <v>0</v>
      </c>
      <c r="AJ33" s="197"/>
      <c r="AK33" s="197">
        <f>+IF(AJ33=[2]CONTROLES!$C$52,[2]CONTROLES!$D$52,[2]CONTROLES!$D$53)</f>
        <v>0</v>
      </c>
      <c r="AL33" s="197"/>
      <c r="AM33" s="197">
        <f>+IF(AL33=[2]CONTROLES!$C$54,[2]CONTROLES!$D$54,[2]CONTROLES!$D$55)</f>
        <v>0</v>
      </c>
      <c r="AN33" s="197"/>
      <c r="AO33" s="197">
        <f>+IF(AN33=[2]CONTROLES!$C$56,[2]CONTROLES!$D$56,IF(AN33=[2]CONTROLES!$C$57,[2]CONTROLES!$D$57,[2]CONTROLES!$D$58))</f>
        <v>0</v>
      </c>
      <c r="AP33" s="197"/>
      <c r="AQ33" s="197">
        <f>+IF(AP33=[2]CONTROLES!$C$59,[2]CONTROLES!$D$59,[2]CONTROLES!$D$60)</f>
        <v>0</v>
      </c>
      <c r="AR33" s="197"/>
      <c r="AS33" s="197">
        <f>+IF(AR33=[2]CONTROLES!$C$61,[2]CONTROLES!$D$61,[2]CONTROLES!$D$62)</f>
        <v>0</v>
      </c>
      <c r="AT33" s="197"/>
      <c r="AU33" s="197">
        <f>+IF(AT33=[2]CONTROLES!$C$63,[2]CONTROLES!$D$63,IF(AT33=[2]CONTROLES!$C$64,[2]CONTROLES!$D$64,[2]CONTROLES!$D$65))</f>
        <v>0</v>
      </c>
      <c r="AV33" s="197">
        <f t="shared" si="2"/>
        <v>0</v>
      </c>
      <c r="AW33" s="197" t="str">
        <f t="shared" si="3"/>
        <v>Débil</v>
      </c>
      <c r="AX33" s="305"/>
      <c r="AY33" s="305"/>
      <c r="AZ33" s="305"/>
      <c r="BA33" s="305"/>
      <c r="BB33" s="307"/>
      <c r="BC33" s="306"/>
      <c r="BD33" s="331"/>
      <c r="BE33" s="129"/>
      <c r="BF33" s="129"/>
      <c r="BG33" s="180"/>
      <c r="BH33" s="220"/>
      <c r="BI33" s="220"/>
      <c r="BJ33" s="129"/>
      <c r="BK33" s="129"/>
      <c r="BL33" s="129"/>
      <c r="BM33" s="331"/>
      <c r="BN33" s="130"/>
      <c r="BO33" s="129"/>
      <c r="BP33" s="134"/>
      <c r="BQ33" s="134"/>
      <c r="BR33" s="132"/>
      <c r="BS33" s="132"/>
      <c r="BT33" s="132"/>
      <c r="BU33" s="132"/>
      <c r="BV33" s="132"/>
      <c r="BW33" s="128"/>
      <c r="BX33" s="134"/>
      <c r="BY33" s="134"/>
      <c r="BZ33" s="134"/>
      <c r="CA33" s="132"/>
      <c r="CB33" s="132"/>
      <c r="CC33" s="132"/>
      <c r="CD33" s="132"/>
      <c r="CE33" s="132"/>
      <c r="CF33" s="128"/>
      <c r="CG33" s="134"/>
      <c r="CH33" s="134"/>
      <c r="CI33" s="134"/>
      <c r="CJ33" s="132"/>
      <c r="CK33" s="132"/>
      <c r="CL33" s="132"/>
      <c r="CM33" s="132"/>
      <c r="CN33" s="132"/>
      <c r="CO33" s="128"/>
      <c r="CP33" s="134"/>
      <c r="CQ33" s="134"/>
      <c r="CR33" s="134"/>
      <c r="CS33" s="132"/>
      <c r="CT33" s="132"/>
      <c r="CU33" s="132"/>
      <c r="CV33" s="132"/>
      <c r="CW33" s="132"/>
      <c r="CX33" s="128"/>
      <c r="CY33" s="134"/>
      <c r="CZ33" s="134"/>
      <c r="DA33" s="134"/>
      <c r="DB33" s="132"/>
      <c r="DC33" s="132"/>
      <c r="DD33" s="132"/>
      <c r="DE33" s="132"/>
      <c r="DF33" s="132"/>
      <c r="DG33" s="128"/>
      <c r="DH33" s="134"/>
      <c r="DI33" s="134"/>
      <c r="DJ33" s="134"/>
      <c r="DK33" s="132"/>
      <c r="DL33" s="132"/>
      <c r="DM33" s="132"/>
      <c r="DN33" s="132"/>
      <c r="DO33" s="132"/>
      <c r="DP33" s="128"/>
      <c r="DQ33" s="134"/>
      <c r="DR33" s="134"/>
      <c r="DS33" s="134"/>
      <c r="DT33" s="132"/>
      <c r="DU33" s="132"/>
      <c r="DV33" s="132"/>
      <c r="DW33" s="132"/>
      <c r="DX33" s="132"/>
      <c r="DY33" s="128"/>
      <c r="DZ33" s="134"/>
      <c r="EA33" s="134"/>
      <c r="EB33" s="134"/>
      <c r="EC33" s="132"/>
      <c r="ED33" s="132"/>
      <c r="EE33" s="132"/>
      <c r="EF33" s="132"/>
      <c r="EG33" s="132"/>
      <c r="EH33" s="128"/>
      <c r="EI33" s="134"/>
      <c r="EJ33" s="134"/>
      <c r="EK33" s="134"/>
      <c r="EL33" s="132"/>
      <c r="EM33" s="132"/>
      <c r="EN33" s="132"/>
      <c r="EO33" s="132"/>
      <c r="EP33" s="132"/>
      <c r="EQ33" s="128"/>
      <c r="ER33" s="134"/>
      <c r="ES33" s="134"/>
      <c r="ET33" s="134"/>
      <c r="EU33" s="132"/>
      <c r="EV33" s="132"/>
      <c r="EW33" s="132"/>
      <c r="EX33" s="132"/>
      <c r="EY33" s="132"/>
      <c r="EZ33" s="128"/>
      <c r="FA33" s="134"/>
      <c r="FB33" s="134"/>
      <c r="FC33" s="134"/>
      <c r="FD33" s="132"/>
      <c r="FE33" s="132"/>
      <c r="FF33" s="132"/>
      <c r="FG33" s="132"/>
      <c r="FH33" s="132"/>
      <c r="FI33" s="128"/>
      <c r="FJ33" s="134"/>
      <c r="FK33" s="134"/>
      <c r="FL33" s="134"/>
      <c r="FM33" s="132"/>
      <c r="FN33" s="132"/>
      <c r="FO33" s="132"/>
      <c r="FP33" s="132"/>
      <c r="FQ33" s="132"/>
      <c r="FR33" s="132"/>
      <c r="FS33" s="128"/>
      <c r="FT33" s="131"/>
      <c r="FU33" s="131"/>
      <c r="FV33" s="131"/>
      <c r="FW33" s="132"/>
      <c r="FX33" s="131"/>
      <c r="FY33" s="132"/>
      <c r="FZ33" s="132"/>
      <c r="GA33" s="131"/>
      <c r="GB33" s="131"/>
      <c r="GC33" s="131"/>
      <c r="GD33" s="131"/>
      <c r="GE33" s="131"/>
      <c r="GF33" s="128"/>
      <c r="GG33" s="131"/>
      <c r="GH33" s="131"/>
      <c r="GI33" s="131"/>
      <c r="GJ33" s="132"/>
      <c r="GK33" s="131"/>
      <c r="GL33" s="132"/>
      <c r="GM33" s="132"/>
      <c r="GN33" s="131"/>
      <c r="GO33" s="131"/>
      <c r="GP33" s="131"/>
      <c r="GQ33" s="131"/>
      <c r="GR33" s="131"/>
      <c r="GS33" s="128"/>
      <c r="GT33" s="131"/>
      <c r="GU33" s="131"/>
      <c r="GV33" s="131"/>
      <c r="GW33" s="132"/>
      <c r="GX33" s="131"/>
      <c r="GY33" s="132"/>
      <c r="GZ33" s="132"/>
      <c r="HA33" s="131"/>
      <c r="HB33" s="131"/>
      <c r="HC33" s="131"/>
      <c r="HD33" s="131"/>
    </row>
    <row r="34" spans="1:212" ht="102" x14ac:dyDescent="0.2">
      <c r="A34" s="412">
        <v>5</v>
      </c>
      <c r="B34" s="413" t="s">
        <v>172</v>
      </c>
      <c r="C34" s="415" t="str">
        <f>VLOOKUP(B34,[2]FORMULAS!$A$30:$B$46,2,0)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34" s="415" t="str">
        <f>VLOOKUP(B34,[2]FORMULAS!$A$30:$C$46,3,0)</f>
        <v>Director de Mejoramiento de Vivienda</v>
      </c>
      <c r="E34" s="413" t="s">
        <v>151</v>
      </c>
      <c r="F34" s="409" t="s">
        <v>430</v>
      </c>
      <c r="G34" s="409" t="s">
        <v>431</v>
      </c>
      <c r="H34" s="409" t="s">
        <v>432</v>
      </c>
      <c r="I34" s="359" t="s">
        <v>261</v>
      </c>
      <c r="J34" s="434">
        <v>250</v>
      </c>
      <c r="K34" s="322" t="str">
        <f>VLOOKUP(L34,'Tabla probabilidad'!$D$3:$E$8,2,0)</f>
        <v>Media</v>
      </c>
      <c r="L34" s="417">
        <v>0.6</v>
      </c>
      <c r="M34" s="326" t="s">
        <v>88</v>
      </c>
      <c r="N34" s="327" t="str">
        <f>VLOOKUP(M34,'Tabla Impacto'!$D$3:$F$8,3,0)</f>
        <v>Leve</v>
      </c>
      <c r="O34" s="327">
        <f>VLOOKUP(M34,'Tabla Impacto'!$D$3:$F$8,2,0)</f>
        <v>0.2</v>
      </c>
      <c r="P34" s="327" t="str">
        <f t="shared" ref="P34" si="17">CONCATENATE(N34,K34)</f>
        <v>LeveMedia</v>
      </c>
      <c r="Q34" s="360" t="str">
        <f>VLOOKUP(P34,[2]FORMULAS!$K$17:$L$42,2,0)</f>
        <v>Moderado</v>
      </c>
      <c r="R34" s="201"/>
      <c r="S34" s="177" t="s">
        <v>433</v>
      </c>
      <c r="T34" s="201" t="str">
        <f t="shared" si="1"/>
        <v>Preventivo</v>
      </c>
      <c r="U34" s="202" t="s">
        <v>13</v>
      </c>
      <c r="V34" s="203">
        <f>+IF(U34='[2]Tabla Valoración controles'!$D$4,'[2]Tabla Valoración controles'!$F$4,IF('[2]208-PLA-Ft-78 Mapa Gestión'!U34='[2]Tabla Valoración controles'!$D$5,'[2]Tabla Valoración controles'!$F$5,IF(U34=[2]FORMULAS!$A$10,0,'[2]Tabla Valoración controles'!$F$6)))</f>
        <v>0.25</v>
      </c>
      <c r="W34" s="202" t="s">
        <v>8</v>
      </c>
      <c r="X34" s="204">
        <f>+IF(W34='[2]Tabla Valoración controles'!$D$7,'[2]Tabla Valoración controles'!$F$7,IF(U34=[2]FORMULAS!$A$10,0,'[2]Tabla Valoración controles'!$F$8))</f>
        <v>0.15</v>
      </c>
      <c r="Y34" s="202" t="s">
        <v>18</v>
      </c>
      <c r="Z34" s="203">
        <f>+IF(Y34='[2]Tabla Valoración controles'!$D$9,'[2]Tabla Valoración controles'!$F$9,IF(U34=[2]FORMULAS!$A$10,0,'[2]Tabla Valoración controles'!$F$10))</f>
        <v>0</v>
      </c>
      <c r="AA34" s="202" t="s">
        <v>22</v>
      </c>
      <c r="AB34" s="203">
        <f>+IF(AA34='[2]Tabla Valoración controles'!$D$9,'[2]Tabla Valoración controles'!$F$9,IF(W34=[2]FORMULAS!$A$10,0,'[2]Tabla Valoración controles'!$F$10))</f>
        <v>0</v>
      </c>
      <c r="AC34" s="202" t="s">
        <v>100</v>
      </c>
      <c r="AD34" s="203">
        <f>+IF(AC34='[2]Tabla Valoración controles'!$D$13,'[2]Tabla Valoración controles'!$F$13,'[2]Tabla Valoración controles'!$F$14)</f>
        <v>0</v>
      </c>
      <c r="AE34" s="100">
        <f t="shared" si="0"/>
        <v>0.4</v>
      </c>
      <c r="AF34" s="100">
        <f>+IF(T34=[2]FORMULAS!$A$8,'[2]208-PLA-Ft-78 Mapa Gestión'!AE34*'[2]208-PLA-Ft-78 Mapa Gestión'!L34:L39,'[2]208-PLA-Ft-78 Mapa Gestión'!AE34*'[2]208-PLA-Ft-78 Mapa Gestión'!O34:O39)</f>
        <v>8.0000000000000016E-2</v>
      </c>
      <c r="AG34" s="100">
        <f>+IF(T34=[2]FORMULAS!$A$8,'[2]208-PLA-Ft-78 Mapa Gestión'!L34:L39-'[2]208-PLA-Ft-78 Mapa Gestión'!AF34,0)</f>
        <v>0</v>
      </c>
      <c r="AH34" s="202" t="s">
        <v>351</v>
      </c>
      <c r="AI34" s="197">
        <f>+IF(AH34=[2]CONTROLES!$C$50,[2]CONTROLES!$D$50,[2]CONTROLES!$D$51)</f>
        <v>15</v>
      </c>
      <c r="AJ34" s="197" t="s">
        <v>357</v>
      </c>
      <c r="AK34" s="197">
        <f>+IF(AJ34=[2]CONTROLES!$C$52,[2]CONTROLES!$D$52,[2]CONTROLES!$D$53)</f>
        <v>15</v>
      </c>
      <c r="AL34" s="197" t="s">
        <v>360</v>
      </c>
      <c r="AM34" s="197">
        <f>+IF(AL34=[2]CONTROLES!$C$54,[2]CONTROLES!$D$54,[2]CONTROLES!$D$55)</f>
        <v>15</v>
      </c>
      <c r="AN34" s="197" t="s">
        <v>363</v>
      </c>
      <c r="AO34" s="197">
        <f>+IF(AN34=[2]CONTROLES!$C$56,[2]CONTROLES!$D$56,IF(AN34=[2]CONTROLES!$C$57,[2]CONTROLES!$D$57,[2]CONTROLES!$D$58))</f>
        <v>15</v>
      </c>
      <c r="AP34" s="197" t="s">
        <v>367</v>
      </c>
      <c r="AQ34" s="197">
        <f>+IF(AP34=[2]CONTROLES!$C$59,[2]CONTROLES!$D$59,[2]CONTROLES!$D$60)</f>
        <v>15</v>
      </c>
      <c r="AR34" s="197" t="s">
        <v>370</v>
      </c>
      <c r="AS34" s="197">
        <f>+IF(AR34=[2]CONTROLES!$C$61,[2]CONTROLES!$D$61,[2]CONTROLES!$D$62)</f>
        <v>15</v>
      </c>
      <c r="AT34" s="197" t="s">
        <v>373</v>
      </c>
      <c r="AU34" s="197">
        <f>+IF(AT34=[2]CONTROLES!$C$63,[2]CONTROLES!$D$63,IF(AT34=[2]CONTROLES!$C$64,[2]CONTROLES!$D$64,[2]CONTROLES!$D$65))</f>
        <v>10</v>
      </c>
      <c r="AV34" s="197">
        <f t="shared" si="2"/>
        <v>100</v>
      </c>
      <c r="AW34" s="197" t="str">
        <f t="shared" si="3"/>
        <v>Fuerte</v>
      </c>
      <c r="AX34" s="304">
        <f>+AG39</f>
        <v>0</v>
      </c>
      <c r="AY34" s="304" t="s">
        <v>98</v>
      </c>
      <c r="AZ34" s="304" t="str">
        <f>+IF(T34=[2]FORMULAS!$A$9,AG39,'[2]208-PLA-Ft-78 Mapa Gestión'!N34:N39)</f>
        <v>Leve</v>
      </c>
      <c r="BA34" s="304">
        <f>+IF(T34=[2]FORMULAS!B33,'[2]208-PLA-Ft-78 Mapa Gestión'!AG39,'[2]208-PLA-Ft-78 Mapa Gestión'!O34:O39)</f>
        <v>0.2</v>
      </c>
      <c r="BB34" s="307" t="str">
        <f t="shared" ref="BB34" si="18">CONCATENATE(AZ34,AY34)</f>
        <v>LeveMedia</v>
      </c>
      <c r="BC34" s="306" t="str">
        <f>VLOOKUP(BB34,[2]FORMULAS!$K$17:$L$42,2,0)</f>
        <v>Moderado</v>
      </c>
      <c r="BD34" s="331" t="s">
        <v>164</v>
      </c>
      <c r="BE34" s="129" t="s">
        <v>434</v>
      </c>
      <c r="BF34" s="129" t="s">
        <v>403</v>
      </c>
      <c r="BG34" s="180" t="s">
        <v>328</v>
      </c>
      <c r="BH34" s="220">
        <v>45323</v>
      </c>
      <c r="BI34" s="220">
        <v>45656</v>
      </c>
      <c r="BJ34" s="129" t="s">
        <v>435</v>
      </c>
      <c r="BK34" s="129" t="s">
        <v>436</v>
      </c>
      <c r="BL34" s="134" t="s">
        <v>236</v>
      </c>
      <c r="BM34" s="331" t="s">
        <v>413</v>
      </c>
      <c r="BN34" s="185"/>
      <c r="BO34" s="129"/>
      <c r="BP34" s="134"/>
      <c r="BQ34" s="134"/>
      <c r="BR34" s="137"/>
      <c r="BS34" s="137"/>
      <c r="BT34" s="137"/>
      <c r="BU34" s="137"/>
      <c r="BV34" s="137"/>
      <c r="BW34" s="136"/>
      <c r="BX34" s="134"/>
      <c r="BY34" s="134"/>
      <c r="BZ34" s="134"/>
      <c r="CA34" s="137"/>
      <c r="CB34" s="137"/>
      <c r="CC34" s="137"/>
      <c r="CD34" s="137"/>
      <c r="CE34" s="137"/>
      <c r="CF34" s="136"/>
      <c r="CG34" s="134"/>
      <c r="CH34" s="134"/>
      <c r="CI34" s="134"/>
      <c r="CJ34" s="137"/>
      <c r="CK34" s="137"/>
      <c r="CL34" s="137"/>
      <c r="CM34" s="137"/>
      <c r="CN34" s="137"/>
      <c r="CO34" s="136"/>
      <c r="CP34" s="134"/>
      <c r="CQ34" s="134"/>
      <c r="CR34" s="134"/>
      <c r="CS34" s="137"/>
      <c r="CT34" s="137"/>
      <c r="CU34" s="137"/>
      <c r="CV34" s="137"/>
      <c r="CW34" s="137"/>
      <c r="CX34" s="136"/>
      <c r="CY34" s="134"/>
      <c r="CZ34" s="134"/>
      <c r="DA34" s="134"/>
      <c r="DB34" s="137"/>
      <c r="DC34" s="137"/>
      <c r="DD34" s="137"/>
      <c r="DE34" s="137"/>
      <c r="DF34" s="137"/>
      <c r="DG34" s="136"/>
      <c r="DH34" s="134"/>
      <c r="DI34" s="134"/>
      <c r="DJ34" s="134"/>
      <c r="DK34" s="137"/>
      <c r="DL34" s="137"/>
      <c r="DM34" s="137"/>
      <c r="DN34" s="137"/>
      <c r="DO34" s="137"/>
      <c r="DP34" s="136"/>
      <c r="DQ34" s="134"/>
      <c r="DR34" s="134"/>
      <c r="DS34" s="134"/>
      <c r="DT34" s="137"/>
      <c r="DU34" s="137"/>
      <c r="DV34" s="137"/>
      <c r="DW34" s="137"/>
      <c r="DX34" s="137"/>
      <c r="DY34" s="136"/>
      <c r="DZ34" s="134"/>
      <c r="EA34" s="134"/>
      <c r="EB34" s="134"/>
      <c r="EC34" s="137"/>
      <c r="ED34" s="137"/>
      <c r="EE34" s="137"/>
      <c r="EF34" s="137"/>
      <c r="EG34" s="137"/>
      <c r="EH34" s="136"/>
      <c r="EI34" s="134"/>
      <c r="EJ34" s="134"/>
      <c r="EK34" s="134"/>
      <c r="EL34" s="137"/>
      <c r="EM34" s="137"/>
      <c r="EN34" s="137"/>
      <c r="EO34" s="137"/>
      <c r="EP34" s="137"/>
      <c r="EQ34" s="136"/>
      <c r="ER34" s="134"/>
      <c r="ES34" s="134"/>
      <c r="ET34" s="134"/>
      <c r="EU34" s="137"/>
      <c r="EV34" s="137"/>
      <c r="EW34" s="137"/>
      <c r="EX34" s="137"/>
      <c r="EY34" s="137"/>
      <c r="EZ34" s="136"/>
      <c r="FA34" s="134"/>
      <c r="FB34" s="134"/>
      <c r="FC34" s="134"/>
      <c r="FD34" s="137"/>
      <c r="FE34" s="137"/>
      <c r="FF34" s="137"/>
      <c r="FG34" s="137"/>
      <c r="FH34" s="137"/>
      <c r="FI34" s="136"/>
      <c r="FJ34" s="134"/>
      <c r="FK34" s="134"/>
      <c r="FL34" s="134"/>
      <c r="FM34" s="137"/>
      <c r="FN34" s="137"/>
      <c r="FO34" s="137"/>
      <c r="FP34" s="137"/>
      <c r="FQ34" s="137"/>
      <c r="FR34" s="137"/>
      <c r="FS34" s="136"/>
      <c r="FT34" s="131"/>
      <c r="FU34" s="131"/>
      <c r="FV34" s="131"/>
      <c r="FW34" s="132"/>
      <c r="FX34" s="131"/>
      <c r="FY34" s="137"/>
      <c r="FZ34" s="137"/>
      <c r="GA34" s="131"/>
      <c r="GB34" s="131"/>
      <c r="GC34" s="131"/>
      <c r="GD34" s="131"/>
      <c r="GE34" s="131"/>
      <c r="GF34" s="136"/>
      <c r="GG34" s="131"/>
      <c r="GH34" s="131"/>
      <c r="GI34" s="131"/>
      <c r="GJ34" s="132"/>
      <c r="GK34" s="131"/>
      <c r="GL34" s="137"/>
      <c r="GM34" s="137"/>
      <c r="GN34" s="131"/>
      <c r="GO34" s="131"/>
      <c r="GP34" s="131"/>
      <c r="GQ34" s="131"/>
      <c r="GR34" s="131"/>
      <c r="GS34" s="136"/>
      <c r="GT34" s="131"/>
      <c r="GU34" s="131"/>
      <c r="GV34" s="131"/>
      <c r="GW34" s="132"/>
      <c r="GX34" s="131"/>
      <c r="GY34" s="137"/>
      <c r="GZ34" s="137"/>
      <c r="HA34" s="131"/>
      <c r="HB34" s="131"/>
      <c r="HC34" s="131"/>
      <c r="HD34" s="131"/>
    </row>
    <row r="35" spans="1:212" ht="17.25" customHeight="1" x14ac:dyDescent="0.2">
      <c r="A35" s="412"/>
      <c r="B35" s="413"/>
      <c r="C35" s="415"/>
      <c r="D35" s="415"/>
      <c r="E35" s="413"/>
      <c r="F35" s="409"/>
      <c r="G35" s="403"/>
      <c r="H35" s="403"/>
      <c r="I35" s="359"/>
      <c r="J35" s="434"/>
      <c r="K35" s="322"/>
      <c r="L35" s="417"/>
      <c r="M35" s="326"/>
      <c r="N35" s="327"/>
      <c r="O35" s="327"/>
      <c r="P35" s="327"/>
      <c r="Q35" s="360"/>
      <c r="R35" s="201"/>
      <c r="S35" s="197"/>
      <c r="T35" s="201" t="str">
        <f t="shared" si="1"/>
        <v>Tipo Control</v>
      </c>
      <c r="U35" s="202" t="s">
        <v>158</v>
      </c>
      <c r="V35" s="203">
        <f>+IF(U35='[2]Tabla Valoración controles'!$D$4,'[2]Tabla Valoración controles'!$F$4,IF('[2]208-PLA-Ft-78 Mapa Gestión'!U35='[2]Tabla Valoración controles'!$D$5,'[2]Tabla Valoración controles'!$F$5,IF(U35=[2]FORMULAS!$A$10,0,'[2]Tabla Valoración controles'!$F$6)))</f>
        <v>0</v>
      </c>
      <c r="W35" s="202"/>
      <c r="X35" s="204">
        <f>+IF(W35='[2]Tabla Valoración controles'!$D$7,'[2]Tabla Valoración controles'!$F$7,IF(U35=[2]FORMULAS!$A$10,0,'[2]Tabla Valoración controles'!$F$8))</f>
        <v>0</v>
      </c>
      <c r="Y35" s="202"/>
      <c r="Z35" s="203">
        <f>+IF(Y35='[2]Tabla Valoración controles'!$D$9,'[2]Tabla Valoración controles'!$F$9,IF(U35=[2]FORMULAS!$A$10,0,'[2]Tabla Valoración controles'!$F$10))</f>
        <v>0</v>
      </c>
      <c r="AA35" s="202"/>
      <c r="AB35" s="203">
        <f>+IF(AA35='[2]Tabla Valoración controles'!$D$9,'[2]Tabla Valoración controles'!$F$9,IF(W35=[2]FORMULAS!$A$10,0,'[2]Tabla Valoración controles'!$F$10))</f>
        <v>0</v>
      </c>
      <c r="AC35" s="202"/>
      <c r="AD35" s="203">
        <f>+IF(AC35='[2]Tabla Valoración controles'!$D$13,'[2]Tabla Valoración controles'!$F$13,'[2]Tabla Valoración controles'!$F$14)</f>
        <v>0</v>
      </c>
      <c r="AE35" s="100">
        <f t="shared" si="0"/>
        <v>0</v>
      </c>
      <c r="AF35" s="100">
        <f t="shared" ref="AF35" si="19">+AE35*AG34</f>
        <v>0</v>
      </c>
      <c r="AG35" s="100">
        <f t="shared" ref="AG35" si="20">+AG34-AF35</f>
        <v>0</v>
      </c>
      <c r="AH35" s="202"/>
      <c r="AI35" s="197">
        <f>+IF(AH35=[2]CONTROLES!$C$50,[2]CONTROLES!$D$50,[2]CONTROLES!$D$51)</f>
        <v>0</v>
      </c>
      <c r="AJ35" s="197"/>
      <c r="AK35" s="197">
        <f>+IF(AJ35=[2]CONTROLES!$C$52,[2]CONTROLES!$D$52,[2]CONTROLES!$D$53)</f>
        <v>0</v>
      </c>
      <c r="AL35" s="197"/>
      <c r="AM35" s="197">
        <f>+IF(AL35=[2]CONTROLES!$C$54,[2]CONTROLES!$D$54,[2]CONTROLES!$D$55)</f>
        <v>0</v>
      </c>
      <c r="AN35" s="197"/>
      <c r="AO35" s="197">
        <f>+IF(AN35=[2]CONTROLES!$C$56,[2]CONTROLES!$D$56,IF(AN35=[2]CONTROLES!$C$57,[2]CONTROLES!$D$57,[2]CONTROLES!$D$58))</f>
        <v>0</v>
      </c>
      <c r="AP35" s="197"/>
      <c r="AQ35" s="197">
        <f>+IF(AP35=[2]CONTROLES!$C$59,[2]CONTROLES!$D$59,[2]CONTROLES!$D$60)</f>
        <v>0</v>
      </c>
      <c r="AR35" s="197"/>
      <c r="AS35" s="197">
        <f>+IF(AR35=[2]CONTROLES!$C$61,[2]CONTROLES!$D$61,[2]CONTROLES!$D$62)</f>
        <v>0</v>
      </c>
      <c r="AT35" s="197"/>
      <c r="AU35" s="197">
        <f>+IF(AT35=[2]CONTROLES!$C$63,[2]CONTROLES!$D$63,IF(AT35=[2]CONTROLES!$C$64,[2]CONTROLES!$D$64,[2]CONTROLES!$D$65))</f>
        <v>0</v>
      </c>
      <c r="AV35" s="197">
        <f t="shared" si="2"/>
        <v>0</v>
      </c>
      <c r="AW35" s="197" t="str">
        <f t="shared" si="3"/>
        <v>Débil</v>
      </c>
      <c r="AX35" s="305"/>
      <c r="AY35" s="305"/>
      <c r="AZ35" s="305"/>
      <c r="BA35" s="305"/>
      <c r="BB35" s="307"/>
      <c r="BC35" s="306"/>
      <c r="BD35" s="331"/>
      <c r="BE35" s="129"/>
      <c r="BF35" s="129"/>
      <c r="BG35" s="180"/>
      <c r="BH35" s="220"/>
      <c r="BI35" s="220"/>
      <c r="BJ35" s="129"/>
      <c r="BK35" s="129"/>
      <c r="BL35" s="129"/>
      <c r="BM35" s="331"/>
      <c r="BN35" s="185"/>
      <c r="BO35" s="129"/>
      <c r="BP35" s="134"/>
      <c r="BQ35" s="134"/>
      <c r="BR35" s="134"/>
      <c r="BS35" s="134"/>
      <c r="BT35" s="134"/>
      <c r="BU35" s="134"/>
      <c r="BV35" s="134"/>
      <c r="BW35" s="136"/>
      <c r="BX35" s="134"/>
      <c r="BY35" s="134"/>
      <c r="BZ35" s="134"/>
      <c r="CA35" s="134"/>
      <c r="CB35" s="134"/>
      <c r="CC35" s="134"/>
      <c r="CD35" s="134"/>
      <c r="CE35" s="134"/>
      <c r="CF35" s="136"/>
      <c r="CG35" s="134"/>
      <c r="CH35" s="134"/>
      <c r="CI35" s="134"/>
      <c r="CJ35" s="134"/>
      <c r="CK35" s="134"/>
      <c r="CL35" s="134"/>
      <c r="CM35" s="134"/>
      <c r="CN35" s="134"/>
      <c r="CO35" s="136"/>
      <c r="CP35" s="134"/>
      <c r="CQ35" s="134"/>
      <c r="CR35" s="134"/>
      <c r="CS35" s="134"/>
      <c r="CT35" s="134"/>
      <c r="CU35" s="134"/>
      <c r="CV35" s="134"/>
      <c r="CW35" s="134"/>
      <c r="CX35" s="136"/>
      <c r="CY35" s="134"/>
      <c r="CZ35" s="134"/>
      <c r="DA35" s="134"/>
      <c r="DB35" s="134"/>
      <c r="DC35" s="134"/>
      <c r="DD35" s="134"/>
      <c r="DE35" s="134"/>
      <c r="DF35" s="134"/>
      <c r="DG35" s="136"/>
      <c r="DH35" s="134"/>
      <c r="DI35" s="134"/>
      <c r="DJ35" s="134"/>
      <c r="DK35" s="134"/>
      <c r="DL35" s="134"/>
      <c r="DM35" s="134"/>
      <c r="DN35" s="134"/>
      <c r="DO35" s="134"/>
      <c r="DP35" s="136"/>
      <c r="DQ35" s="134"/>
      <c r="DR35" s="134"/>
      <c r="DS35" s="134"/>
      <c r="DT35" s="134"/>
      <c r="DU35" s="134"/>
      <c r="DV35" s="134"/>
      <c r="DW35" s="134"/>
      <c r="DX35" s="134"/>
      <c r="DY35" s="136"/>
      <c r="DZ35" s="134"/>
      <c r="EA35" s="134"/>
      <c r="EB35" s="134"/>
      <c r="EC35" s="134"/>
      <c r="ED35" s="134"/>
      <c r="EE35" s="134"/>
      <c r="EF35" s="134"/>
      <c r="EG35" s="134"/>
      <c r="EH35" s="136"/>
      <c r="EI35" s="134"/>
      <c r="EJ35" s="134"/>
      <c r="EK35" s="134"/>
      <c r="EL35" s="134"/>
      <c r="EM35" s="134"/>
      <c r="EN35" s="134"/>
      <c r="EO35" s="134"/>
      <c r="EP35" s="134"/>
      <c r="EQ35" s="136"/>
      <c r="ER35" s="134"/>
      <c r="ES35" s="134"/>
      <c r="ET35" s="134"/>
      <c r="EU35" s="134"/>
      <c r="EV35" s="134"/>
      <c r="EW35" s="134"/>
      <c r="EX35" s="134"/>
      <c r="EY35" s="134"/>
      <c r="EZ35" s="136"/>
      <c r="FA35" s="134"/>
      <c r="FB35" s="134"/>
      <c r="FC35" s="134"/>
      <c r="FD35" s="134"/>
      <c r="FE35" s="134"/>
      <c r="FF35" s="134"/>
      <c r="FG35" s="134"/>
      <c r="FH35" s="134"/>
      <c r="FI35" s="136"/>
      <c r="FJ35" s="134"/>
      <c r="FK35" s="134"/>
      <c r="FL35" s="134"/>
      <c r="FM35" s="134"/>
      <c r="FN35" s="134"/>
      <c r="FO35" s="134"/>
      <c r="FP35" s="134"/>
      <c r="FQ35" s="134"/>
      <c r="FR35" s="134"/>
      <c r="FS35" s="136"/>
      <c r="FT35" s="131"/>
      <c r="FU35" s="131"/>
      <c r="FV35" s="131"/>
      <c r="FW35" s="132"/>
      <c r="FX35" s="131"/>
      <c r="FY35" s="134"/>
      <c r="FZ35" s="134"/>
      <c r="GA35" s="131"/>
      <c r="GB35" s="131"/>
      <c r="GC35" s="131"/>
      <c r="GD35" s="131"/>
      <c r="GE35" s="131"/>
      <c r="GF35" s="136"/>
      <c r="GG35" s="131"/>
      <c r="GH35" s="131"/>
      <c r="GI35" s="131"/>
      <c r="GJ35" s="132"/>
      <c r="GK35" s="131"/>
      <c r="GL35" s="134"/>
      <c r="GM35" s="134"/>
      <c r="GN35" s="131"/>
      <c r="GO35" s="131"/>
      <c r="GP35" s="131"/>
      <c r="GQ35" s="131"/>
      <c r="GR35" s="131"/>
      <c r="GS35" s="136"/>
      <c r="GT35" s="131"/>
      <c r="GU35" s="131"/>
      <c r="GV35" s="131"/>
      <c r="GW35" s="132"/>
      <c r="GX35" s="131"/>
      <c r="GY35" s="134"/>
      <c r="GZ35" s="134"/>
      <c r="HA35" s="131"/>
      <c r="HB35" s="131"/>
      <c r="HC35" s="131"/>
      <c r="HD35" s="131"/>
    </row>
    <row r="36" spans="1:212" ht="17.25" customHeight="1" x14ac:dyDescent="0.2">
      <c r="A36" s="412"/>
      <c r="B36" s="413"/>
      <c r="C36" s="415"/>
      <c r="D36" s="415"/>
      <c r="E36" s="413"/>
      <c r="F36" s="409"/>
      <c r="G36" s="403"/>
      <c r="H36" s="403"/>
      <c r="I36" s="359"/>
      <c r="J36" s="434"/>
      <c r="K36" s="322"/>
      <c r="L36" s="417"/>
      <c r="M36" s="326"/>
      <c r="N36" s="327"/>
      <c r="O36" s="327"/>
      <c r="P36" s="327"/>
      <c r="Q36" s="360"/>
      <c r="R36" s="201"/>
      <c r="S36" s="206"/>
      <c r="T36" s="201" t="str">
        <f t="shared" si="1"/>
        <v>Tipo Control</v>
      </c>
      <c r="U36" s="202" t="s">
        <v>158</v>
      </c>
      <c r="V36" s="203">
        <f>+IF(U36='[2]Tabla Valoración controles'!$D$4,'[2]Tabla Valoración controles'!$F$4,IF('[2]208-PLA-Ft-78 Mapa Gestión'!U36='[2]Tabla Valoración controles'!$D$5,'[2]Tabla Valoración controles'!$F$5,IF(U36=[2]FORMULAS!$A$10,0,'[2]Tabla Valoración controles'!$F$6)))</f>
        <v>0</v>
      </c>
      <c r="W36" s="202"/>
      <c r="X36" s="204">
        <f>+IF(W36='[2]Tabla Valoración controles'!$D$7,'[2]Tabla Valoración controles'!$F$7,IF(U36=[2]FORMULAS!$A$10,0,'[2]Tabla Valoración controles'!$F$8))</f>
        <v>0</v>
      </c>
      <c r="Y36" s="202"/>
      <c r="Z36" s="203">
        <f>+IF(Y36='[2]Tabla Valoración controles'!$D$9,'[2]Tabla Valoración controles'!$F$9,IF(U36=[2]FORMULAS!$A$10,0,'[2]Tabla Valoración controles'!$F$10))</f>
        <v>0</v>
      </c>
      <c r="AA36" s="202"/>
      <c r="AB36" s="203">
        <f>+IF(AA36='[2]Tabla Valoración controles'!$D$9,'[2]Tabla Valoración controles'!$F$9,IF(W36=[2]FORMULAS!$A$10,0,'[2]Tabla Valoración controles'!$F$10))</f>
        <v>0</v>
      </c>
      <c r="AC36" s="202"/>
      <c r="AD36" s="203">
        <f>+IF(AC36='[2]Tabla Valoración controles'!$D$13,'[2]Tabla Valoración controles'!$F$13,'[2]Tabla Valoración controles'!$F$14)</f>
        <v>0</v>
      </c>
      <c r="AE36" s="100">
        <f t="shared" si="0"/>
        <v>0</v>
      </c>
      <c r="AF36" s="100">
        <f t="shared" ref="AF36:AF39" si="21">+AF35*AE36</f>
        <v>0</v>
      </c>
      <c r="AG36" s="100">
        <f t="shared" si="15"/>
        <v>0</v>
      </c>
      <c r="AH36" s="202"/>
      <c r="AI36" s="197">
        <f>+IF(AH36=[2]CONTROLES!$C$50,[2]CONTROLES!$D$50,[2]CONTROLES!$D$51)</f>
        <v>0</v>
      </c>
      <c r="AJ36" s="197"/>
      <c r="AK36" s="197">
        <f>+IF(AJ36=[2]CONTROLES!$C$52,[2]CONTROLES!$D$52,[2]CONTROLES!$D$53)</f>
        <v>0</v>
      </c>
      <c r="AL36" s="197"/>
      <c r="AM36" s="197">
        <f>+IF(AL36=[2]CONTROLES!$C$54,[2]CONTROLES!$D$54,[2]CONTROLES!$D$55)</f>
        <v>0</v>
      </c>
      <c r="AN36" s="197"/>
      <c r="AO36" s="197">
        <f>+IF(AN36=[2]CONTROLES!$C$56,[2]CONTROLES!$D$56,IF(AN36=[2]CONTROLES!$C$57,[2]CONTROLES!$D$57,[2]CONTROLES!$D$58))</f>
        <v>0</v>
      </c>
      <c r="AP36" s="197"/>
      <c r="AQ36" s="197">
        <f>+IF(AP36=[2]CONTROLES!$C$59,[2]CONTROLES!$D$59,[2]CONTROLES!$D$60)</f>
        <v>0</v>
      </c>
      <c r="AR36" s="197"/>
      <c r="AS36" s="197">
        <f>+IF(AR36=[2]CONTROLES!$C$61,[2]CONTROLES!$D$61,[2]CONTROLES!$D$62)</f>
        <v>0</v>
      </c>
      <c r="AT36" s="197"/>
      <c r="AU36" s="197">
        <f>+IF(AT36=[2]CONTROLES!$C$63,[2]CONTROLES!$D$63,IF(AT36=[2]CONTROLES!$C$64,[2]CONTROLES!$D$64,[2]CONTROLES!$D$65))</f>
        <v>0</v>
      </c>
      <c r="AV36" s="197">
        <f t="shared" si="2"/>
        <v>0</v>
      </c>
      <c r="AW36" s="197" t="str">
        <f t="shared" si="3"/>
        <v>Débil</v>
      </c>
      <c r="AX36" s="305"/>
      <c r="AY36" s="305"/>
      <c r="AZ36" s="305"/>
      <c r="BA36" s="305"/>
      <c r="BB36" s="307"/>
      <c r="BC36" s="306"/>
      <c r="BD36" s="331"/>
      <c r="BE36" s="129"/>
      <c r="BF36" s="129"/>
      <c r="BG36" s="180"/>
      <c r="BH36" s="220"/>
      <c r="BI36" s="220"/>
      <c r="BJ36" s="129"/>
      <c r="BK36" s="129"/>
      <c r="BL36" s="129"/>
      <c r="BM36" s="331"/>
      <c r="BN36" s="185"/>
      <c r="BO36" s="129"/>
      <c r="BP36" s="134"/>
      <c r="BQ36" s="134"/>
      <c r="BR36" s="132"/>
      <c r="BS36" s="132"/>
      <c r="BT36" s="132"/>
      <c r="BU36" s="132"/>
      <c r="BV36" s="132"/>
      <c r="BW36" s="136"/>
      <c r="BX36" s="134"/>
      <c r="BY36" s="134"/>
      <c r="BZ36" s="134"/>
      <c r="CA36" s="132"/>
      <c r="CB36" s="132"/>
      <c r="CC36" s="132"/>
      <c r="CD36" s="132"/>
      <c r="CE36" s="132"/>
      <c r="CF36" s="136"/>
      <c r="CG36" s="134"/>
      <c r="CH36" s="134"/>
      <c r="CI36" s="134"/>
      <c r="CJ36" s="132"/>
      <c r="CK36" s="132"/>
      <c r="CL36" s="132"/>
      <c r="CM36" s="132"/>
      <c r="CN36" s="132"/>
      <c r="CO36" s="136"/>
      <c r="CP36" s="134"/>
      <c r="CQ36" s="134"/>
      <c r="CR36" s="134"/>
      <c r="CS36" s="132"/>
      <c r="CT36" s="132"/>
      <c r="CU36" s="132"/>
      <c r="CV36" s="132"/>
      <c r="CW36" s="132"/>
      <c r="CX36" s="136"/>
      <c r="CY36" s="134"/>
      <c r="CZ36" s="134"/>
      <c r="DA36" s="134"/>
      <c r="DB36" s="132"/>
      <c r="DC36" s="132"/>
      <c r="DD36" s="132"/>
      <c r="DE36" s="132"/>
      <c r="DF36" s="132"/>
      <c r="DG36" s="136"/>
      <c r="DH36" s="134"/>
      <c r="DI36" s="134"/>
      <c r="DJ36" s="134"/>
      <c r="DK36" s="132"/>
      <c r="DL36" s="132"/>
      <c r="DM36" s="132"/>
      <c r="DN36" s="132"/>
      <c r="DO36" s="132"/>
      <c r="DP36" s="136"/>
      <c r="DQ36" s="134"/>
      <c r="DR36" s="134"/>
      <c r="DS36" s="134"/>
      <c r="DT36" s="132"/>
      <c r="DU36" s="132"/>
      <c r="DV36" s="132"/>
      <c r="DW36" s="132"/>
      <c r="DX36" s="132"/>
      <c r="DY36" s="136"/>
      <c r="DZ36" s="134"/>
      <c r="EA36" s="134"/>
      <c r="EB36" s="134"/>
      <c r="EC36" s="132"/>
      <c r="ED36" s="132"/>
      <c r="EE36" s="132"/>
      <c r="EF36" s="132"/>
      <c r="EG36" s="132"/>
      <c r="EH36" s="136"/>
      <c r="EI36" s="134"/>
      <c r="EJ36" s="134"/>
      <c r="EK36" s="134"/>
      <c r="EL36" s="132"/>
      <c r="EM36" s="132"/>
      <c r="EN36" s="132"/>
      <c r="EO36" s="132"/>
      <c r="EP36" s="132"/>
      <c r="EQ36" s="136"/>
      <c r="ER36" s="134"/>
      <c r="ES36" s="134"/>
      <c r="ET36" s="134"/>
      <c r="EU36" s="132"/>
      <c r="EV36" s="132"/>
      <c r="EW36" s="132"/>
      <c r="EX36" s="132"/>
      <c r="EY36" s="132"/>
      <c r="EZ36" s="136"/>
      <c r="FA36" s="134"/>
      <c r="FB36" s="134"/>
      <c r="FC36" s="134"/>
      <c r="FD36" s="132"/>
      <c r="FE36" s="132"/>
      <c r="FF36" s="132"/>
      <c r="FG36" s="132"/>
      <c r="FH36" s="132"/>
      <c r="FI36" s="136"/>
      <c r="FJ36" s="134"/>
      <c r="FK36" s="134"/>
      <c r="FL36" s="134"/>
      <c r="FM36" s="132"/>
      <c r="FN36" s="132"/>
      <c r="FO36" s="132"/>
      <c r="FP36" s="132"/>
      <c r="FQ36" s="132"/>
      <c r="FR36" s="132"/>
      <c r="FS36" s="136"/>
      <c r="FT36" s="131"/>
      <c r="FU36" s="131"/>
      <c r="FV36" s="131"/>
      <c r="FW36" s="132"/>
      <c r="FX36" s="131"/>
      <c r="FY36" s="132"/>
      <c r="FZ36" s="132"/>
      <c r="GA36" s="131"/>
      <c r="GB36" s="131"/>
      <c r="GC36" s="131"/>
      <c r="GD36" s="131"/>
      <c r="GE36" s="131"/>
      <c r="GF36" s="136"/>
      <c r="GG36" s="131"/>
      <c r="GH36" s="131"/>
      <c r="GI36" s="131"/>
      <c r="GJ36" s="132"/>
      <c r="GK36" s="131"/>
      <c r="GL36" s="132"/>
      <c r="GM36" s="132"/>
      <c r="GN36" s="131"/>
      <c r="GO36" s="131"/>
      <c r="GP36" s="131"/>
      <c r="GQ36" s="131"/>
      <c r="GR36" s="131"/>
      <c r="GS36" s="136"/>
      <c r="GT36" s="131"/>
      <c r="GU36" s="131"/>
      <c r="GV36" s="131"/>
      <c r="GW36" s="132"/>
      <c r="GX36" s="131"/>
      <c r="GY36" s="132"/>
      <c r="GZ36" s="132"/>
      <c r="HA36" s="131"/>
      <c r="HB36" s="131"/>
      <c r="HC36" s="131"/>
      <c r="HD36" s="131"/>
    </row>
    <row r="37" spans="1:212" ht="17.25" customHeight="1" x14ac:dyDescent="0.2">
      <c r="A37" s="412"/>
      <c r="B37" s="413"/>
      <c r="C37" s="415"/>
      <c r="D37" s="415"/>
      <c r="E37" s="413"/>
      <c r="F37" s="409"/>
      <c r="G37" s="403"/>
      <c r="H37" s="403"/>
      <c r="I37" s="359"/>
      <c r="J37" s="434"/>
      <c r="K37" s="322"/>
      <c r="L37" s="417"/>
      <c r="M37" s="326"/>
      <c r="N37" s="327"/>
      <c r="O37" s="327"/>
      <c r="P37" s="327"/>
      <c r="Q37" s="360"/>
      <c r="R37" s="201"/>
      <c r="S37" s="197"/>
      <c r="T37" s="201" t="str">
        <f t="shared" si="1"/>
        <v>Tipo Control</v>
      </c>
      <c r="U37" s="202" t="s">
        <v>158</v>
      </c>
      <c r="V37" s="203">
        <f>+IF(U37='[2]Tabla Valoración controles'!$D$4,'[2]Tabla Valoración controles'!$F$4,IF('[2]208-PLA-Ft-78 Mapa Gestión'!U37='[2]Tabla Valoración controles'!$D$5,'[2]Tabla Valoración controles'!$F$5,IF(U37=[2]FORMULAS!$A$10,0,'[2]Tabla Valoración controles'!$F$6)))</f>
        <v>0</v>
      </c>
      <c r="W37" s="202"/>
      <c r="X37" s="204">
        <f>+IF(W37='[2]Tabla Valoración controles'!$D$7,'[2]Tabla Valoración controles'!$F$7,IF(U37=[2]FORMULAS!$A$10,0,'[2]Tabla Valoración controles'!$F$8))</f>
        <v>0</v>
      </c>
      <c r="Y37" s="202"/>
      <c r="Z37" s="203">
        <f>+IF(Y37='[2]Tabla Valoración controles'!$D$9,'[2]Tabla Valoración controles'!$F$9,IF(U37=[2]FORMULAS!$A$10,0,'[2]Tabla Valoración controles'!$F$10))</f>
        <v>0</v>
      </c>
      <c r="AA37" s="202"/>
      <c r="AB37" s="203">
        <f>+IF(AA37='[2]Tabla Valoración controles'!$D$9,'[2]Tabla Valoración controles'!$F$9,IF(W37=[2]FORMULAS!$A$10,0,'[2]Tabla Valoración controles'!$F$10))</f>
        <v>0</v>
      </c>
      <c r="AC37" s="202"/>
      <c r="AD37" s="203">
        <f>+IF(AC37='[2]Tabla Valoración controles'!$D$13,'[2]Tabla Valoración controles'!$F$13,'[2]Tabla Valoración controles'!$F$14)</f>
        <v>0</v>
      </c>
      <c r="AE37" s="100">
        <f t="shared" si="0"/>
        <v>0</v>
      </c>
      <c r="AF37" s="100">
        <f t="shared" si="21"/>
        <v>0</v>
      </c>
      <c r="AG37" s="100">
        <f t="shared" si="15"/>
        <v>0</v>
      </c>
      <c r="AH37" s="202"/>
      <c r="AI37" s="197">
        <f>+IF(AH37=[2]CONTROLES!$C$50,[2]CONTROLES!$D$50,[2]CONTROLES!$D$51)</f>
        <v>0</v>
      </c>
      <c r="AJ37" s="197"/>
      <c r="AK37" s="197">
        <f>+IF(AJ37=[2]CONTROLES!$C$52,[2]CONTROLES!$D$52,[2]CONTROLES!$D$53)</f>
        <v>0</v>
      </c>
      <c r="AL37" s="197"/>
      <c r="AM37" s="197">
        <f>+IF(AL37=[2]CONTROLES!$C$54,[2]CONTROLES!$D$54,[2]CONTROLES!$D$55)</f>
        <v>0</v>
      </c>
      <c r="AN37" s="197"/>
      <c r="AO37" s="197">
        <f>+IF(AN37=[2]CONTROLES!$C$56,[2]CONTROLES!$D$56,IF(AN37=[2]CONTROLES!$C$57,[2]CONTROLES!$D$57,[2]CONTROLES!$D$58))</f>
        <v>0</v>
      </c>
      <c r="AP37" s="197"/>
      <c r="AQ37" s="197">
        <f>+IF(AP37=[2]CONTROLES!$C$59,[2]CONTROLES!$D$59,[2]CONTROLES!$D$60)</f>
        <v>0</v>
      </c>
      <c r="AR37" s="197"/>
      <c r="AS37" s="197">
        <f>+IF(AR37=[2]CONTROLES!$C$61,[2]CONTROLES!$D$61,[2]CONTROLES!$D$62)</f>
        <v>0</v>
      </c>
      <c r="AT37" s="197"/>
      <c r="AU37" s="197">
        <f>+IF(AT37=[2]CONTROLES!$C$63,[2]CONTROLES!$D$63,IF(AT37=[2]CONTROLES!$C$64,[2]CONTROLES!$D$64,[2]CONTROLES!$D$65))</f>
        <v>0</v>
      </c>
      <c r="AV37" s="197">
        <f t="shared" si="2"/>
        <v>0</v>
      </c>
      <c r="AW37" s="197" t="str">
        <f t="shared" si="3"/>
        <v>Débil</v>
      </c>
      <c r="AX37" s="305"/>
      <c r="AY37" s="305"/>
      <c r="AZ37" s="305"/>
      <c r="BA37" s="305"/>
      <c r="BB37" s="307"/>
      <c r="BC37" s="306"/>
      <c r="BD37" s="331"/>
      <c r="BE37" s="129"/>
      <c r="BF37" s="129"/>
      <c r="BG37" s="180"/>
      <c r="BH37" s="220"/>
      <c r="BI37" s="220"/>
      <c r="BJ37" s="129"/>
      <c r="BK37" s="129"/>
      <c r="BL37" s="129"/>
      <c r="BM37" s="331"/>
      <c r="BN37" s="185"/>
      <c r="BO37" s="129"/>
      <c r="BP37" s="134"/>
      <c r="BQ37" s="134"/>
      <c r="BR37" s="132"/>
      <c r="BS37" s="132"/>
      <c r="BT37" s="132"/>
      <c r="BU37" s="132"/>
      <c r="BV37" s="132"/>
      <c r="BW37" s="136"/>
      <c r="BX37" s="134"/>
      <c r="BY37" s="134"/>
      <c r="BZ37" s="134"/>
      <c r="CA37" s="132"/>
      <c r="CB37" s="132"/>
      <c r="CC37" s="132"/>
      <c r="CD37" s="132"/>
      <c r="CE37" s="132"/>
      <c r="CF37" s="136"/>
      <c r="CG37" s="134"/>
      <c r="CH37" s="134"/>
      <c r="CI37" s="134"/>
      <c r="CJ37" s="132"/>
      <c r="CK37" s="132"/>
      <c r="CL37" s="132"/>
      <c r="CM37" s="132"/>
      <c r="CN37" s="132"/>
      <c r="CO37" s="136"/>
      <c r="CP37" s="134"/>
      <c r="CQ37" s="134"/>
      <c r="CR37" s="134"/>
      <c r="CS37" s="132"/>
      <c r="CT37" s="132"/>
      <c r="CU37" s="132"/>
      <c r="CV37" s="132"/>
      <c r="CW37" s="132"/>
      <c r="CX37" s="136"/>
      <c r="CY37" s="134"/>
      <c r="CZ37" s="134"/>
      <c r="DA37" s="134"/>
      <c r="DB37" s="132"/>
      <c r="DC37" s="132"/>
      <c r="DD37" s="132"/>
      <c r="DE37" s="132"/>
      <c r="DF37" s="132"/>
      <c r="DG37" s="136"/>
      <c r="DH37" s="134"/>
      <c r="DI37" s="134"/>
      <c r="DJ37" s="134"/>
      <c r="DK37" s="132"/>
      <c r="DL37" s="132"/>
      <c r="DM37" s="132"/>
      <c r="DN37" s="132"/>
      <c r="DO37" s="132"/>
      <c r="DP37" s="136"/>
      <c r="DQ37" s="134"/>
      <c r="DR37" s="134"/>
      <c r="DS37" s="134"/>
      <c r="DT37" s="132"/>
      <c r="DU37" s="132"/>
      <c r="DV37" s="132"/>
      <c r="DW37" s="132"/>
      <c r="DX37" s="132"/>
      <c r="DY37" s="136"/>
      <c r="DZ37" s="134"/>
      <c r="EA37" s="134"/>
      <c r="EB37" s="134"/>
      <c r="EC37" s="132"/>
      <c r="ED37" s="132"/>
      <c r="EE37" s="132"/>
      <c r="EF37" s="132"/>
      <c r="EG37" s="132"/>
      <c r="EH37" s="136"/>
      <c r="EI37" s="134"/>
      <c r="EJ37" s="134"/>
      <c r="EK37" s="134"/>
      <c r="EL37" s="132"/>
      <c r="EM37" s="132"/>
      <c r="EN37" s="132"/>
      <c r="EO37" s="132"/>
      <c r="EP37" s="132"/>
      <c r="EQ37" s="136"/>
      <c r="ER37" s="134"/>
      <c r="ES37" s="134"/>
      <c r="ET37" s="134"/>
      <c r="EU37" s="132"/>
      <c r="EV37" s="132"/>
      <c r="EW37" s="132"/>
      <c r="EX37" s="132"/>
      <c r="EY37" s="132"/>
      <c r="EZ37" s="136"/>
      <c r="FA37" s="134"/>
      <c r="FB37" s="134"/>
      <c r="FC37" s="134"/>
      <c r="FD37" s="132"/>
      <c r="FE37" s="132"/>
      <c r="FF37" s="132"/>
      <c r="FG37" s="132"/>
      <c r="FH37" s="132"/>
      <c r="FI37" s="136"/>
      <c r="FJ37" s="134"/>
      <c r="FK37" s="134"/>
      <c r="FL37" s="134"/>
      <c r="FM37" s="132"/>
      <c r="FN37" s="132"/>
      <c r="FO37" s="132"/>
      <c r="FP37" s="132"/>
      <c r="FQ37" s="132"/>
      <c r="FR37" s="132"/>
      <c r="FS37" s="136"/>
      <c r="FT37" s="131"/>
      <c r="FU37" s="131"/>
      <c r="FV37" s="131"/>
      <c r="FW37" s="132"/>
      <c r="FX37" s="131"/>
      <c r="FY37" s="132"/>
      <c r="FZ37" s="132"/>
      <c r="GA37" s="131"/>
      <c r="GB37" s="131"/>
      <c r="GC37" s="131"/>
      <c r="GD37" s="131"/>
      <c r="GE37" s="131"/>
      <c r="GF37" s="136"/>
      <c r="GG37" s="131"/>
      <c r="GH37" s="131"/>
      <c r="GI37" s="131"/>
      <c r="GJ37" s="132"/>
      <c r="GK37" s="131"/>
      <c r="GL37" s="132"/>
      <c r="GM37" s="132"/>
      <c r="GN37" s="131"/>
      <c r="GO37" s="131"/>
      <c r="GP37" s="131"/>
      <c r="GQ37" s="131"/>
      <c r="GR37" s="131"/>
      <c r="GS37" s="136"/>
      <c r="GT37" s="131"/>
      <c r="GU37" s="131"/>
      <c r="GV37" s="131"/>
      <c r="GW37" s="132"/>
      <c r="GX37" s="131"/>
      <c r="GY37" s="132"/>
      <c r="GZ37" s="132"/>
      <c r="HA37" s="131"/>
      <c r="HB37" s="131"/>
      <c r="HC37" s="131"/>
      <c r="HD37" s="131"/>
    </row>
    <row r="38" spans="1:212" ht="17.25" customHeight="1" x14ac:dyDescent="0.2">
      <c r="A38" s="412"/>
      <c r="B38" s="413"/>
      <c r="C38" s="415"/>
      <c r="D38" s="415"/>
      <c r="E38" s="413"/>
      <c r="F38" s="409"/>
      <c r="G38" s="403"/>
      <c r="H38" s="403"/>
      <c r="I38" s="359"/>
      <c r="J38" s="434"/>
      <c r="K38" s="322"/>
      <c r="L38" s="417"/>
      <c r="M38" s="326"/>
      <c r="N38" s="327"/>
      <c r="O38" s="327"/>
      <c r="P38" s="327"/>
      <c r="Q38" s="360"/>
      <c r="R38" s="201"/>
      <c r="S38" s="197"/>
      <c r="T38" s="201" t="str">
        <f t="shared" si="1"/>
        <v>Tipo Control</v>
      </c>
      <c r="U38" s="202" t="s">
        <v>158</v>
      </c>
      <c r="V38" s="203">
        <f>+IF(U38='[2]Tabla Valoración controles'!$D$4,'[2]Tabla Valoración controles'!$F$4,IF('[2]208-PLA-Ft-78 Mapa Gestión'!U38='[2]Tabla Valoración controles'!$D$5,'[2]Tabla Valoración controles'!$F$5,IF(U38=[2]FORMULAS!$A$10,0,'[2]Tabla Valoración controles'!$F$6)))</f>
        <v>0</v>
      </c>
      <c r="W38" s="202"/>
      <c r="X38" s="204">
        <f>+IF(W38='[2]Tabla Valoración controles'!$D$7,'[2]Tabla Valoración controles'!$F$7,IF(U38=[2]FORMULAS!$A$10,0,'[2]Tabla Valoración controles'!$F$8))</f>
        <v>0</v>
      </c>
      <c r="Y38" s="202"/>
      <c r="Z38" s="203">
        <f>+IF(Y38='[2]Tabla Valoración controles'!$D$9,'[2]Tabla Valoración controles'!$F$9,IF(U38=[2]FORMULAS!$A$10,0,'[2]Tabla Valoración controles'!$F$10))</f>
        <v>0</v>
      </c>
      <c r="AA38" s="202"/>
      <c r="AB38" s="203">
        <f>+IF(AA38='[2]Tabla Valoración controles'!$D$9,'[2]Tabla Valoración controles'!$F$9,IF(W38=[2]FORMULAS!$A$10,0,'[2]Tabla Valoración controles'!$F$10))</f>
        <v>0</v>
      </c>
      <c r="AC38" s="202"/>
      <c r="AD38" s="203">
        <f>+IF(AC38='[2]Tabla Valoración controles'!$D$13,'[2]Tabla Valoración controles'!$F$13,'[2]Tabla Valoración controles'!$F$14)</f>
        <v>0</v>
      </c>
      <c r="AE38" s="100">
        <f t="shared" si="0"/>
        <v>0</v>
      </c>
      <c r="AF38" s="100">
        <f t="shared" si="21"/>
        <v>0</v>
      </c>
      <c r="AG38" s="100">
        <f t="shared" si="15"/>
        <v>0</v>
      </c>
      <c r="AH38" s="202"/>
      <c r="AI38" s="197">
        <f>+IF(AH38=[2]CONTROLES!$C$50,[2]CONTROLES!$D$50,[2]CONTROLES!$D$51)</f>
        <v>0</v>
      </c>
      <c r="AJ38" s="197"/>
      <c r="AK38" s="197">
        <f>+IF(AJ38=[2]CONTROLES!$C$52,[2]CONTROLES!$D$52,[2]CONTROLES!$D$53)</f>
        <v>0</v>
      </c>
      <c r="AL38" s="197"/>
      <c r="AM38" s="197">
        <f>+IF(AL38=[2]CONTROLES!$C$54,[2]CONTROLES!$D$54,[2]CONTROLES!$D$55)</f>
        <v>0</v>
      </c>
      <c r="AN38" s="197"/>
      <c r="AO38" s="197">
        <f>+IF(AN38=[2]CONTROLES!$C$56,[2]CONTROLES!$D$56,IF(AN38=[2]CONTROLES!$C$57,[2]CONTROLES!$D$57,[2]CONTROLES!$D$58))</f>
        <v>0</v>
      </c>
      <c r="AP38" s="197"/>
      <c r="AQ38" s="197">
        <f>+IF(AP38=[2]CONTROLES!$C$59,[2]CONTROLES!$D$59,[2]CONTROLES!$D$60)</f>
        <v>0</v>
      </c>
      <c r="AR38" s="197"/>
      <c r="AS38" s="197">
        <f>+IF(AR38=[2]CONTROLES!$C$61,[2]CONTROLES!$D$61,[2]CONTROLES!$D$62)</f>
        <v>0</v>
      </c>
      <c r="AT38" s="197"/>
      <c r="AU38" s="197">
        <f>+IF(AT38=[2]CONTROLES!$C$63,[2]CONTROLES!$D$63,IF(AT38=[2]CONTROLES!$C$64,[2]CONTROLES!$D$64,[2]CONTROLES!$D$65))</f>
        <v>0</v>
      </c>
      <c r="AV38" s="197">
        <f t="shared" si="2"/>
        <v>0</v>
      </c>
      <c r="AW38" s="197" t="str">
        <f t="shared" si="3"/>
        <v>Débil</v>
      </c>
      <c r="AX38" s="305"/>
      <c r="AY38" s="305"/>
      <c r="AZ38" s="305"/>
      <c r="BA38" s="305"/>
      <c r="BB38" s="307"/>
      <c r="BC38" s="306"/>
      <c r="BD38" s="331"/>
      <c r="BE38" s="129"/>
      <c r="BF38" s="129"/>
      <c r="BG38" s="180"/>
      <c r="BH38" s="220"/>
      <c r="BI38" s="220"/>
      <c r="BJ38" s="129"/>
      <c r="BK38" s="129"/>
      <c r="BL38" s="129"/>
      <c r="BM38" s="331"/>
      <c r="BN38" s="185"/>
      <c r="BO38" s="129"/>
      <c r="BP38" s="134"/>
      <c r="BQ38" s="134"/>
      <c r="BR38" s="132"/>
      <c r="BS38" s="132"/>
      <c r="BT38" s="132"/>
      <c r="BU38" s="132"/>
      <c r="BV38" s="132"/>
      <c r="BW38" s="136"/>
      <c r="BX38" s="134"/>
      <c r="BY38" s="134"/>
      <c r="BZ38" s="134"/>
      <c r="CA38" s="132"/>
      <c r="CB38" s="132"/>
      <c r="CC38" s="132"/>
      <c r="CD38" s="132"/>
      <c r="CE38" s="132"/>
      <c r="CF38" s="136"/>
      <c r="CG38" s="134"/>
      <c r="CH38" s="134"/>
      <c r="CI38" s="134"/>
      <c r="CJ38" s="132"/>
      <c r="CK38" s="132"/>
      <c r="CL38" s="132"/>
      <c r="CM38" s="132"/>
      <c r="CN38" s="132"/>
      <c r="CO38" s="136"/>
      <c r="CP38" s="134"/>
      <c r="CQ38" s="134"/>
      <c r="CR38" s="134"/>
      <c r="CS38" s="132"/>
      <c r="CT38" s="132"/>
      <c r="CU38" s="132"/>
      <c r="CV38" s="132"/>
      <c r="CW38" s="132"/>
      <c r="CX38" s="136"/>
      <c r="CY38" s="134"/>
      <c r="CZ38" s="134"/>
      <c r="DA38" s="134"/>
      <c r="DB38" s="132"/>
      <c r="DC38" s="132"/>
      <c r="DD38" s="132"/>
      <c r="DE38" s="132"/>
      <c r="DF38" s="132"/>
      <c r="DG38" s="136"/>
      <c r="DH38" s="134"/>
      <c r="DI38" s="134"/>
      <c r="DJ38" s="134"/>
      <c r="DK38" s="132"/>
      <c r="DL38" s="132"/>
      <c r="DM38" s="132"/>
      <c r="DN38" s="132"/>
      <c r="DO38" s="132"/>
      <c r="DP38" s="136"/>
      <c r="DQ38" s="134"/>
      <c r="DR38" s="134"/>
      <c r="DS38" s="134"/>
      <c r="DT38" s="132"/>
      <c r="DU38" s="132"/>
      <c r="DV38" s="132"/>
      <c r="DW38" s="132"/>
      <c r="DX38" s="132"/>
      <c r="DY38" s="136"/>
      <c r="DZ38" s="134"/>
      <c r="EA38" s="134"/>
      <c r="EB38" s="134"/>
      <c r="EC38" s="132"/>
      <c r="ED38" s="132"/>
      <c r="EE38" s="132"/>
      <c r="EF38" s="132"/>
      <c r="EG38" s="132"/>
      <c r="EH38" s="136"/>
      <c r="EI38" s="134"/>
      <c r="EJ38" s="134"/>
      <c r="EK38" s="134"/>
      <c r="EL38" s="132"/>
      <c r="EM38" s="132"/>
      <c r="EN38" s="132"/>
      <c r="EO38" s="132"/>
      <c r="EP38" s="132"/>
      <c r="EQ38" s="136"/>
      <c r="ER38" s="134"/>
      <c r="ES38" s="134"/>
      <c r="ET38" s="134"/>
      <c r="EU38" s="132"/>
      <c r="EV38" s="132"/>
      <c r="EW38" s="132"/>
      <c r="EX38" s="132"/>
      <c r="EY38" s="132"/>
      <c r="EZ38" s="136"/>
      <c r="FA38" s="134"/>
      <c r="FB38" s="134"/>
      <c r="FC38" s="134"/>
      <c r="FD38" s="132"/>
      <c r="FE38" s="132"/>
      <c r="FF38" s="132"/>
      <c r="FG38" s="132"/>
      <c r="FH38" s="132"/>
      <c r="FI38" s="136"/>
      <c r="FJ38" s="134"/>
      <c r="FK38" s="134"/>
      <c r="FL38" s="134"/>
      <c r="FM38" s="132"/>
      <c r="FN38" s="132"/>
      <c r="FO38" s="132"/>
      <c r="FP38" s="132"/>
      <c r="FQ38" s="132"/>
      <c r="FR38" s="132"/>
      <c r="FS38" s="136"/>
      <c r="FT38" s="131"/>
      <c r="FU38" s="131"/>
      <c r="FV38" s="131"/>
      <c r="FW38" s="132"/>
      <c r="FX38" s="131"/>
      <c r="FY38" s="132"/>
      <c r="FZ38" s="132"/>
      <c r="GA38" s="131"/>
      <c r="GB38" s="131"/>
      <c r="GC38" s="131"/>
      <c r="GD38" s="131"/>
      <c r="GE38" s="131"/>
      <c r="GF38" s="136"/>
      <c r="GG38" s="131"/>
      <c r="GH38" s="131"/>
      <c r="GI38" s="131"/>
      <c r="GJ38" s="132"/>
      <c r="GK38" s="131"/>
      <c r="GL38" s="132"/>
      <c r="GM38" s="132"/>
      <c r="GN38" s="131"/>
      <c r="GO38" s="131"/>
      <c r="GP38" s="131"/>
      <c r="GQ38" s="131"/>
      <c r="GR38" s="131"/>
      <c r="GS38" s="136"/>
      <c r="GT38" s="131"/>
      <c r="GU38" s="131"/>
      <c r="GV38" s="131"/>
      <c r="GW38" s="132"/>
      <c r="GX38" s="131"/>
      <c r="GY38" s="132"/>
      <c r="GZ38" s="132"/>
      <c r="HA38" s="131"/>
      <c r="HB38" s="131"/>
      <c r="HC38" s="131"/>
      <c r="HD38" s="131"/>
    </row>
    <row r="39" spans="1:212" ht="17.25" customHeight="1" x14ac:dyDescent="0.2">
      <c r="A39" s="412"/>
      <c r="B39" s="413"/>
      <c r="C39" s="415"/>
      <c r="D39" s="415"/>
      <c r="E39" s="413"/>
      <c r="F39" s="409"/>
      <c r="G39" s="403"/>
      <c r="H39" s="403"/>
      <c r="I39" s="359"/>
      <c r="J39" s="434"/>
      <c r="K39" s="322"/>
      <c r="L39" s="417"/>
      <c r="M39" s="326"/>
      <c r="N39" s="327"/>
      <c r="O39" s="327"/>
      <c r="P39" s="327"/>
      <c r="Q39" s="360"/>
      <c r="R39" s="201"/>
      <c r="S39" s="197"/>
      <c r="T39" s="201" t="str">
        <f t="shared" si="1"/>
        <v>Tipo Control</v>
      </c>
      <c r="U39" s="202" t="s">
        <v>158</v>
      </c>
      <c r="V39" s="203">
        <f>+IF(U39='[2]Tabla Valoración controles'!$D$4,'[2]Tabla Valoración controles'!$F$4,IF('[2]208-PLA-Ft-78 Mapa Gestión'!U39='[2]Tabla Valoración controles'!$D$5,'[2]Tabla Valoración controles'!$F$5,IF(U39=[2]FORMULAS!$A$10,0,'[2]Tabla Valoración controles'!$F$6)))</f>
        <v>0</v>
      </c>
      <c r="W39" s="202"/>
      <c r="X39" s="204">
        <f>+IF(W39='[2]Tabla Valoración controles'!$D$7,'[2]Tabla Valoración controles'!$F$7,IF(U39=[2]FORMULAS!$A$10,0,'[2]Tabla Valoración controles'!$F$8))</f>
        <v>0</v>
      </c>
      <c r="Y39" s="202"/>
      <c r="Z39" s="203">
        <f>+IF(Y39='[2]Tabla Valoración controles'!$D$9,'[2]Tabla Valoración controles'!$F$9,IF(U39=[2]FORMULAS!$A$10,0,'[2]Tabla Valoración controles'!$F$10))</f>
        <v>0</v>
      </c>
      <c r="AA39" s="202"/>
      <c r="AB39" s="203">
        <f>+IF(AA39='[2]Tabla Valoración controles'!$D$9,'[2]Tabla Valoración controles'!$F$9,IF(W39=[2]FORMULAS!$A$10,0,'[2]Tabla Valoración controles'!$F$10))</f>
        <v>0</v>
      </c>
      <c r="AC39" s="202"/>
      <c r="AD39" s="203">
        <f>+IF(AC39='[2]Tabla Valoración controles'!$D$13,'[2]Tabla Valoración controles'!$F$13,'[2]Tabla Valoración controles'!$F$14)</f>
        <v>0</v>
      </c>
      <c r="AE39" s="100">
        <f t="shared" si="0"/>
        <v>0</v>
      </c>
      <c r="AF39" s="100">
        <f t="shared" si="21"/>
        <v>0</v>
      </c>
      <c r="AG39" s="100">
        <f t="shared" si="15"/>
        <v>0</v>
      </c>
      <c r="AH39" s="202"/>
      <c r="AI39" s="197">
        <f>+IF(AH39=[2]CONTROLES!$C$50,[2]CONTROLES!$D$50,[2]CONTROLES!$D$51)</f>
        <v>0</v>
      </c>
      <c r="AJ39" s="197"/>
      <c r="AK39" s="197">
        <f>+IF(AJ39=[2]CONTROLES!$C$52,[2]CONTROLES!$D$52,[2]CONTROLES!$D$53)</f>
        <v>0</v>
      </c>
      <c r="AL39" s="197"/>
      <c r="AM39" s="197">
        <f>+IF(AL39=[2]CONTROLES!$C$54,[2]CONTROLES!$D$54,[2]CONTROLES!$D$55)</f>
        <v>0</v>
      </c>
      <c r="AN39" s="197"/>
      <c r="AO39" s="197">
        <f>+IF(AN39=[2]CONTROLES!$C$56,[2]CONTROLES!$D$56,IF(AN39=[2]CONTROLES!$C$57,[2]CONTROLES!$D$57,[2]CONTROLES!$D$58))</f>
        <v>0</v>
      </c>
      <c r="AP39" s="197"/>
      <c r="AQ39" s="197">
        <f>+IF(AP39=[2]CONTROLES!$C$59,[2]CONTROLES!$D$59,[2]CONTROLES!$D$60)</f>
        <v>0</v>
      </c>
      <c r="AR39" s="197"/>
      <c r="AS39" s="197">
        <f>+IF(AR39=[2]CONTROLES!$C$61,[2]CONTROLES!$D$61,[2]CONTROLES!$D$62)</f>
        <v>0</v>
      </c>
      <c r="AT39" s="197"/>
      <c r="AU39" s="197">
        <f>+IF(AT39=[2]CONTROLES!$C$63,[2]CONTROLES!$D$63,IF(AT39=[2]CONTROLES!$C$64,[2]CONTROLES!$D$64,[2]CONTROLES!$D$65))</f>
        <v>0</v>
      </c>
      <c r="AV39" s="197">
        <f t="shared" si="2"/>
        <v>0</v>
      </c>
      <c r="AW39" s="197" t="str">
        <f t="shared" si="3"/>
        <v>Débil</v>
      </c>
      <c r="AX39" s="305"/>
      <c r="AY39" s="305"/>
      <c r="AZ39" s="305"/>
      <c r="BA39" s="305"/>
      <c r="BB39" s="307"/>
      <c r="BC39" s="306"/>
      <c r="BD39" s="331"/>
      <c r="BE39" s="129"/>
      <c r="BF39" s="129"/>
      <c r="BG39" s="180"/>
      <c r="BH39" s="220"/>
      <c r="BI39" s="220"/>
      <c r="BJ39" s="129"/>
      <c r="BK39" s="129"/>
      <c r="BL39" s="129"/>
      <c r="BM39" s="331"/>
      <c r="BN39" s="185"/>
      <c r="BO39" s="129"/>
      <c r="BP39" s="134"/>
      <c r="BQ39" s="134"/>
      <c r="BR39" s="132"/>
      <c r="BS39" s="132"/>
      <c r="BT39" s="132"/>
      <c r="BU39" s="132"/>
      <c r="BV39" s="132"/>
      <c r="BW39" s="136"/>
      <c r="BX39" s="134"/>
      <c r="BY39" s="134"/>
      <c r="BZ39" s="134"/>
      <c r="CA39" s="132"/>
      <c r="CB39" s="132"/>
      <c r="CC39" s="132"/>
      <c r="CD39" s="132"/>
      <c r="CE39" s="132"/>
      <c r="CF39" s="136"/>
      <c r="CG39" s="134"/>
      <c r="CH39" s="134"/>
      <c r="CI39" s="134"/>
      <c r="CJ39" s="132"/>
      <c r="CK39" s="132"/>
      <c r="CL39" s="132"/>
      <c r="CM39" s="132"/>
      <c r="CN39" s="132"/>
      <c r="CO39" s="136"/>
      <c r="CP39" s="134"/>
      <c r="CQ39" s="134"/>
      <c r="CR39" s="134"/>
      <c r="CS39" s="132"/>
      <c r="CT39" s="132"/>
      <c r="CU39" s="132"/>
      <c r="CV39" s="132"/>
      <c r="CW39" s="132"/>
      <c r="CX39" s="136"/>
      <c r="CY39" s="134"/>
      <c r="CZ39" s="134"/>
      <c r="DA39" s="134"/>
      <c r="DB39" s="132"/>
      <c r="DC39" s="132"/>
      <c r="DD39" s="132"/>
      <c r="DE39" s="132"/>
      <c r="DF39" s="132"/>
      <c r="DG39" s="136"/>
      <c r="DH39" s="134"/>
      <c r="DI39" s="134"/>
      <c r="DJ39" s="134"/>
      <c r="DK39" s="132"/>
      <c r="DL39" s="132"/>
      <c r="DM39" s="132"/>
      <c r="DN39" s="132"/>
      <c r="DO39" s="132"/>
      <c r="DP39" s="136"/>
      <c r="DQ39" s="134"/>
      <c r="DR39" s="134"/>
      <c r="DS39" s="134"/>
      <c r="DT39" s="132"/>
      <c r="DU39" s="132"/>
      <c r="DV39" s="132"/>
      <c r="DW39" s="132"/>
      <c r="DX39" s="132"/>
      <c r="DY39" s="136"/>
      <c r="DZ39" s="134"/>
      <c r="EA39" s="134"/>
      <c r="EB39" s="134"/>
      <c r="EC39" s="132"/>
      <c r="ED39" s="132"/>
      <c r="EE39" s="132"/>
      <c r="EF39" s="132"/>
      <c r="EG39" s="132"/>
      <c r="EH39" s="136"/>
      <c r="EI39" s="134"/>
      <c r="EJ39" s="134"/>
      <c r="EK39" s="134"/>
      <c r="EL39" s="132"/>
      <c r="EM39" s="132"/>
      <c r="EN39" s="132"/>
      <c r="EO39" s="132"/>
      <c r="EP39" s="132"/>
      <c r="EQ39" s="136"/>
      <c r="ER39" s="134"/>
      <c r="ES39" s="134"/>
      <c r="ET39" s="134"/>
      <c r="EU39" s="132"/>
      <c r="EV39" s="132"/>
      <c r="EW39" s="132"/>
      <c r="EX39" s="132"/>
      <c r="EY39" s="132"/>
      <c r="EZ39" s="136"/>
      <c r="FA39" s="134"/>
      <c r="FB39" s="134"/>
      <c r="FC39" s="134"/>
      <c r="FD39" s="132"/>
      <c r="FE39" s="132"/>
      <c r="FF39" s="132"/>
      <c r="FG39" s="132"/>
      <c r="FH39" s="132"/>
      <c r="FI39" s="136"/>
      <c r="FJ39" s="134"/>
      <c r="FK39" s="134"/>
      <c r="FL39" s="134"/>
      <c r="FM39" s="132"/>
      <c r="FN39" s="132"/>
      <c r="FO39" s="132"/>
      <c r="FP39" s="132"/>
      <c r="FQ39" s="132"/>
      <c r="FR39" s="132"/>
      <c r="FS39" s="136"/>
      <c r="FT39" s="131"/>
      <c r="FU39" s="131"/>
      <c r="FV39" s="131"/>
      <c r="FW39" s="132"/>
      <c r="FX39" s="131"/>
      <c r="FY39" s="132"/>
      <c r="FZ39" s="132"/>
      <c r="GA39" s="131"/>
      <c r="GB39" s="131"/>
      <c r="GC39" s="131"/>
      <c r="GD39" s="131"/>
      <c r="GE39" s="131"/>
      <c r="GF39" s="136"/>
      <c r="GG39" s="131"/>
      <c r="GH39" s="131"/>
      <c r="GI39" s="131"/>
      <c r="GJ39" s="132"/>
      <c r="GK39" s="131"/>
      <c r="GL39" s="132"/>
      <c r="GM39" s="132"/>
      <c r="GN39" s="131"/>
      <c r="GO39" s="131"/>
      <c r="GP39" s="131"/>
      <c r="GQ39" s="131"/>
      <c r="GR39" s="131"/>
      <c r="GS39" s="136"/>
      <c r="GT39" s="131"/>
      <c r="GU39" s="131"/>
      <c r="GV39" s="131"/>
      <c r="GW39" s="132"/>
      <c r="GX39" s="131"/>
      <c r="GY39" s="132"/>
      <c r="GZ39" s="132"/>
      <c r="HA39" s="131"/>
      <c r="HB39" s="131"/>
      <c r="HC39" s="131"/>
      <c r="HD39" s="131"/>
    </row>
    <row r="40" spans="1:212" ht="114.75" x14ac:dyDescent="0.2">
      <c r="A40" s="412">
        <v>6</v>
      </c>
      <c r="B40" s="413" t="s">
        <v>178</v>
      </c>
      <c r="C40" s="415" t="str">
        <f>VLOOKUP(B40,[4]FORMULAS!$A$30:$B$46,2,0)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40" s="415" t="str">
        <f>VLOOKUP(B40,[4]FORMULAS!$A$30:$C$46,3,0)</f>
        <v>Subdirector Financiero</v>
      </c>
      <c r="E40" s="413" t="s">
        <v>112</v>
      </c>
      <c r="F40" s="416" t="s">
        <v>438</v>
      </c>
      <c r="G40" s="416" t="s">
        <v>439</v>
      </c>
      <c r="H40" s="416" t="s">
        <v>440</v>
      </c>
      <c r="I40" s="413" t="s">
        <v>261</v>
      </c>
      <c r="J40" s="414">
        <v>700</v>
      </c>
      <c r="K40" s="322" t="str">
        <f>VLOOKUP(L40,'Tabla probabilidad'!$D$3:$E$8,2,0)</f>
        <v>Alta</v>
      </c>
      <c r="L40" s="417">
        <v>0.8</v>
      </c>
      <c r="M40" s="326" t="s">
        <v>89</v>
      </c>
      <c r="N40" s="327" t="str">
        <f>VLOOKUP(M40,'Tabla Impacto'!$D$3:$F$8,3,0)</f>
        <v>Menor</v>
      </c>
      <c r="O40" s="327">
        <f>VLOOKUP(M40,'Tabla Impacto'!$D$3:$F$8,2,0)</f>
        <v>0.4</v>
      </c>
      <c r="P40" s="327" t="str">
        <f>CONCATENATE(N40,K40)</f>
        <v>MenorAlta</v>
      </c>
      <c r="Q40" s="360" t="str">
        <f>VLOOKUP(P40,[4]FORMULAS!$K$17:$L$42,2,0)</f>
        <v>Moderado</v>
      </c>
      <c r="R40" s="155">
        <v>1</v>
      </c>
      <c r="S40" s="197" t="s">
        <v>711</v>
      </c>
      <c r="T40" s="201" t="str">
        <f t="shared" si="1"/>
        <v>Detectivo</v>
      </c>
      <c r="U40" s="202" t="s">
        <v>14</v>
      </c>
      <c r="V40" s="203">
        <f>+IF(U40='[4]Tabla Valoración controles'!$D$4,'[4]Tabla Valoración controles'!$F$4,IF('[4]208-PLA-Ft-78 Mapa Gestión'!U40='[4]Tabla Valoración controles'!$D$5,'[4]Tabla Valoración controles'!$F$5,IF(U40=[4]FORMULAS!$A$10,0,'[4]Tabla Valoración controles'!$F$6)))</f>
        <v>0.1</v>
      </c>
      <c r="W40" s="202" t="s">
        <v>8</v>
      </c>
      <c r="X40" s="204">
        <f>+IF(W40='[4]Tabla Valoración controles'!$D$7,'[4]Tabla Valoración controles'!$F$7,IF(U40=[4]FORMULAS!$A$10,0,'[4]Tabla Valoración controles'!$F$8))</f>
        <v>0.15</v>
      </c>
      <c r="Y40" s="202" t="s">
        <v>19</v>
      </c>
      <c r="Z40" s="203">
        <f>+IF(Y40='[4]Tabla Valoración controles'!$D$9,'[4]Tabla Valoración controles'!$F$9,'[4]Tabla Valoración controles'!$F$10)</f>
        <v>0</v>
      </c>
      <c r="AA40" s="202" t="s">
        <v>21</v>
      </c>
      <c r="AB40" s="203">
        <f>+IF(AA40='[4]Tabla Valoración controles'!$D$11,'[4]Tabla Valoración controles'!$F$11,'[4]Tabla Valoración controles'!$F$12)</f>
        <v>0</v>
      </c>
      <c r="AC40" s="202" t="s">
        <v>100</v>
      </c>
      <c r="AD40" s="203">
        <f>+IF(AC40='[4]Tabla Valoración controles'!$D$13,'[4]Tabla Valoración controles'!$F$13,'[4]Tabla Valoración controles'!$F$14)</f>
        <v>0</v>
      </c>
      <c r="AE40" s="100">
        <f t="shared" si="0"/>
        <v>0.25</v>
      </c>
      <c r="AF40" s="100">
        <f>+IF(T40=[4]FORMULAS!$A$8,'[4]208-PLA-Ft-78 Mapa Gestión'!AE40*'[4]208-PLA-Ft-78 Mapa Gestión'!L40:L45,'[4]208-PLA-Ft-78 Mapa Gestión'!AE40*'[4]208-PLA-Ft-78 Mapa Gestión'!O40:O45)</f>
        <v>0</v>
      </c>
      <c r="AG40" s="100">
        <f>+IF(T40=[4]FORMULAS!$A$8,'[4]208-PLA-Ft-78 Mapa Gestión'!L40:L45-'[4]208-PLA-Ft-78 Mapa Gestión'!AF40,0)</f>
        <v>0</v>
      </c>
      <c r="AH40" s="202" t="s">
        <v>351</v>
      </c>
      <c r="AI40" s="197">
        <f>+IF(AH40=[4]CONTROLES!$C$50,[4]CONTROLES!$D$50,[4]CONTROLES!$D$51)</f>
        <v>15</v>
      </c>
      <c r="AJ40" s="197" t="s">
        <v>357</v>
      </c>
      <c r="AK40" s="197">
        <f>+IF(AJ40=[4]CONTROLES!$C$52,[4]CONTROLES!$D$52,[4]CONTROLES!$D$53)</f>
        <v>15</v>
      </c>
      <c r="AL40" s="197" t="s">
        <v>360</v>
      </c>
      <c r="AM40" s="197">
        <f>+IF(AL40=[4]CONTROLES!$C$54,[4]CONTROLES!$D$54,[4]CONTROLES!$D$55)</f>
        <v>15</v>
      </c>
      <c r="AN40" s="197" t="s">
        <v>363</v>
      </c>
      <c r="AO40" s="197">
        <f>+IF(AN40=[4]CONTROLES!$C$56,[4]CONTROLES!$D$56,IF(AN40=[4]CONTROLES!$C$57,[4]CONTROLES!$D$57,[4]CONTROLES!$D$58))</f>
        <v>15</v>
      </c>
      <c r="AP40" s="197" t="s">
        <v>367</v>
      </c>
      <c r="AQ40" s="197">
        <f>+IF(AP40=[4]CONTROLES!$C$59,[4]CONTROLES!$D$59,[4]CONTROLES!$D$60)</f>
        <v>15</v>
      </c>
      <c r="AR40" s="197" t="s">
        <v>370</v>
      </c>
      <c r="AS40" s="197">
        <f>+IF(AR40=[4]CONTROLES!$C$61,[4]CONTROLES!$D$61,[4]CONTROLES!$D$62)</f>
        <v>15</v>
      </c>
      <c r="AT40" s="197" t="s">
        <v>373</v>
      </c>
      <c r="AU40" s="197">
        <f>+IF(AT40=[4]CONTROLES!$C$63,[4]CONTROLES!$D$63,IF(AT40=[4]CONTROLES!$C$64,[4]CONTROLES!$D$64,[4]CONTROLES!$D$65))</f>
        <v>10</v>
      </c>
      <c r="AV40" s="197">
        <f>+AI40+AK40+AM40+AO40+AQ40+AS40+AU40</f>
        <v>100</v>
      </c>
      <c r="AW40" s="197" t="str">
        <f>IF(ISERROR(AV40)=TRUE,"",IF(AND(AV40&lt;=85),"Débil",IF(AND(AV40&gt;=85.01,AV40&lt;=95),"Moderado",IF(AND(AV40&gt;=95.1,AV40&lt;=100),"Fuerte",""))))</f>
        <v>Fuerte</v>
      </c>
      <c r="AX40" s="304">
        <f>+AG45</f>
        <v>0</v>
      </c>
      <c r="AY40" s="304" t="s">
        <v>98</v>
      </c>
      <c r="AZ40" s="304" t="s">
        <v>77</v>
      </c>
      <c r="BA40" s="304">
        <f>+IF(T40=[4]FORMULAS!B39,'[4]208-PLA-Ft-78 Mapa Gestión'!AG45,'[4]208-PLA-Ft-78 Mapa Gestión'!O40:O45)</f>
        <v>0</v>
      </c>
      <c r="BB40" s="307" t="str">
        <f>CONCATENATE(AZ40,AY40)</f>
        <v>MenorMedia</v>
      </c>
      <c r="BC40" s="306" t="str">
        <f>VLOOKUP(BB40,[4]FORMULAS!$K$17:$L$42,2,0)</f>
        <v>Moderado</v>
      </c>
      <c r="BD40" s="331" t="s">
        <v>164</v>
      </c>
      <c r="BE40" s="129" t="s">
        <v>441</v>
      </c>
      <c r="BF40" s="183" t="s">
        <v>442</v>
      </c>
      <c r="BG40" s="183" t="s">
        <v>322</v>
      </c>
      <c r="BH40" s="222">
        <v>45292</v>
      </c>
      <c r="BI40" s="222">
        <v>45657</v>
      </c>
      <c r="BJ40" s="183" t="s">
        <v>443</v>
      </c>
      <c r="BK40" s="183" t="s">
        <v>444</v>
      </c>
      <c r="BL40" s="134" t="s">
        <v>236</v>
      </c>
      <c r="BM40" s="331" t="s">
        <v>709</v>
      </c>
      <c r="BN40" s="130"/>
      <c r="BO40" s="129"/>
      <c r="BP40" s="134"/>
      <c r="BQ40" s="134"/>
      <c r="BR40" s="134"/>
      <c r="BS40" s="134"/>
      <c r="BT40" s="134"/>
      <c r="BU40" s="134"/>
      <c r="BV40" s="134"/>
      <c r="BW40" s="128"/>
      <c r="BX40" s="134"/>
      <c r="BY40" s="134"/>
      <c r="BZ40" s="134"/>
      <c r="CA40" s="134"/>
      <c r="CB40" s="134"/>
      <c r="CC40" s="134"/>
      <c r="CD40" s="134"/>
      <c r="CE40" s="134"/>
      <c r="CF40" s="128"/>
      <c r="CG40" s="134"/>
      <c r="CH40" s="134"/>
      <c r="CI40" s="134"/>
      <c r="CJ40" s="134"/>
      <c r="CK40" s="134"/>
      <c r="CL40" s="134"/>
      <c r="CM40" s="134"/>
      <c r="CN40" s="134"/>
      <c r="CO40" s="128"/>
      <c r="CP40" s="134"/>
      <c r="CQ40" s="134"/>
      <c r="CR40" s="134"/>
      <c r="CS40" s="134"/>
      <c r="CT40" s="134"/>
      <c r="CU40" s="134"/>
      <c r="CV40" s="134"/>
      <c r="CW40" s="134"/>
      <c r="CX40" s="128"/>
      <c r="CY40" s="134"/>
      <c r="CZ40" s="134"/>
      <c r="DA40" s="134"/>
      <c r="DB40" s="134"/>
      <c r="DC40" s="134"/>
      <c r="DD40" s="134"/>
      <c r="DE40" s="134"/>
      <c r="DF40" s="134"/>
      <c r="DG40" s="128"/>
      <c r="DH40" s="134"/>
      <c r="DI40" s="134"/>
      <c r="DJ40" s="134"/>
      <c r="DK40" s="134"/>
      <c r="DL40" s="134"/>
      <c r="DM40" s="134"/>
      <c r="DN40" s="134"/>
      <c r="DO40" s="134"/>
      <c r="DP40" s="128"/>
      <c r="DQ40" s="134"/>
      <c r="DR40" s="134"/>
      <c r="DS40" s="134"/>
      <c r="DT40" s="134"/>
      <c r="DU40" s="134"/>
      <c r="DV40" s="134"/>
      <c r="DW40" s="134"/>
      <c r="DX40" s="134"/>
      <c r="DY40" s="128"/>
      <c r="DZ40" s="134"/>
      <c r="EA40" s="134"/>
      <c r="EB40" s="134"/>
      <c r="EC40" s="134"/>
      <c r="ED40" s="134"/>
      <c r="EE40" s="134"/>
      <c r="EF40" s="134"/>
      <c r="EG40" s="134"/>
      <c r="EH40" s="128"/>
      <c r="EI40" s="134"/>
      <c r="EJ40" s="134"/>
      <c r="EK40" s="134"/>
      <c r="EL40" s="134"/>
      <c r="EM40" s="134"/>
      <c r="EN40" s="134"/>
      <c r="EO40" s="134"/>
      <c r="EP40" s="134"/>
      <c r="EQ40" s="128"/>
      <c r="ER40" s="134"/>
      <c r="ES40" s="134"/>
      <c r="ET40" s="134"/>
      <c r="EU40" s="134"/>
      <c r="EV40" s="134"/>
      <c r="EW40" s="134"/>
      <c r="EX40" s="134"/>
      <c r="EY40" s="134"/>
      <c r="EZ40" s="128"/>
      <c r="FA40" s="134"/>
      <c r="FB40" s="134"/>
      <c r="FC40" s="134"/>
      <c r="FD40" s="134"/>
      <c r="FE40" s="134"/>
      <c r="FF40" s="134"/>
      <c r="FG40" s="134"/>
      <c r="FH40" s="134"/>
      <c r="FI40" s="128"/>
      <c r="FJ40" s="134"/>
      <c r="FK40" s="134"/>
      <c r="FL40" s="134"/>
      <c r="FM40" s="134"/>
      <c r="FN40" s="134"/>
      <c r="FO40" s="134"/>
      <c r="FP40" s="134"/>
      <c r="FQ40" s="134"/>
      <c r="FR40" s="134"/>
      <c r="FS40" s="128"/>
      <c r="FT40" s="131"/>
      <c r="FU40" s="131"/>
      <c r="FV40" s="131"/>
      <c r="FW40" s="132"/>
      <c r="FX40" s="131"/>
      <c r="FY40" s="134"/>
      <c r="FZ40" s="134"/>
      <c r="GA40" s="131"/>
      <c r="GB40" s="131"/>
      <c r="GC40" s="131"/>
      <c r="GD40" s="131"/>
      <c r="GE40" s="131"/>
      <c r="GF40" s="128"/>
      <c r="GG40" s="131"/>
      <c r="GH40" s="131"/>
      <c r="GI40" s="131"/>
      <c r="GJ40" s="132"/>
      <c r="GK40" s="131"/>
      <c r="GL40" s="134"/>
      <c r="GM40" s="134"/>
      <c r="GN40" s="131"/>
      <c r="GO40" s="131"/>
      <c r="GP40" s="131"/>
      <c r="GQ40" s="131"/>
      <c r="GR40" s="131"/>
      <c r="GS40" s="128"/>
      <c r="GT40" s="131"/>
      <c r="GU40" s="131"/>
      <c r="GV40" s="131"/>
      <c r="GW40" s="132"/>
      <c r="GX40" s="131"/>
      <c r="GY40" s="134"/>
      <c r="GZ40" s="134"/>
      <c r="HA40" s="131"/>
      <c r="HB40" s="131"/>
      <c r="HC40" s="131"/>
      <c r="HD40" s="131"/>
    </row>
    <row r="41" spans="1:212" ht="17.25" customHeight="1" x14ac:dyDescent="0.2">
      <c r="A41" s="412"/>
      <c r="B41" s="413"/>
      <c r="C41" s="415"/>
      <c r="D41" s="415"/>
      <c r="E41" s="413"/>
      <c r="F41" s="416"/>
      <c r="G41" s="416"/>
      <c r="H41" s="416"/>
      <c r="I41" s="413"/>
      <c r="J41" s="414"/>
      <c r="K41" s="322"/>
      <c r="L41" s="417"/>
      <c r="M41" s="326"/>
      <c r="N41" s="327"/>
      <c r="O41" s="327"/>
      <c r="P41" s="327"/>
      <c r="Q41" s="360"/>
      <c r="R41" s="201"/>
      <c r="S41" s="197"/>
      <c r="T41" s="201" t="str">
        <f t="shared" si="1"/>
        <v>Tipo Control</v>
      </c>
      <c r="U41" s="202" t="s">
        <v>158</v>
      </c>
      <c r="V41" s="203">
        <f>+IF(U41='[4]Tabla Valoración controles'!$D$4,'[4]Tabla Valoración controles'!$F$4,IF('[4]208-PLA-Ft-78 Mapa Gestión'!U41='[4]Tabla Valoración controles'!$D$5,'[4]Tabla Valoración controles'!$F$5,IF(U41=[4]FORMULAS!$A$10,0,'[4]Tabla Valoración controles'!$F$6)))</f>
        <v>0</v>
      </c>
      <c r="W41" s="202"/>
      <c r="X41" s="204">
        <f>+IF(W41='[4]Tabla Valoración controles'!$D$7,'[4]Tabla Valoración controles'!$F$7,IF(U41=[4]FORMULAS!$A$10,0,'[4]Tabla Valoración controles'!$F$8))</f>
        <v>0</v>
      </c>
      <c r="Y41" s="202"/>
      <c r="Z41" s="203">
        <f>+IF(Y41='[4]Tabla Valoración controles'!$D$9,'[4]Tabla Valoración controles'!$F$9,'[4]Tabla Valoración controles'!$F$10)</f>
        <v>0</v>
      </c>
      <c r="AA41" s="202"/>
      <c r="AB41" s="203">
        <f>+IF(AA41='[4]Tabla Valoración controles'!$D$9,'[4]Tabla Valoración controles'!$F$9,IF(W41=[4]FORMULAS!$A$10,0,'[4]Tabla Valoración controles'!$F$10))</f>
        <v>0</v>
      </c>
      <c r="AC41" s="202"/>
      <c r="AD41" s="203">
        <f>+IF(AC41='[4]Tabla Valoración controles'!$D$13,'[4]Tabla Valoración controles'!$F$13,'[4]Tabla Valoración controles'!$F$14)</f>
        <v>0</v>
      </c>
      <c r="AE41" s="100">
        <f t="shared" si="0"/>
        <v>0</v>
      </c>
      <c r="AF41" s="100">
        <f>+AE41*AG40</f>
        <v>0</v>
      </c>
      <c r="AG41" s="100">
        <f>+AG40-AF41</f>
        <v>0</v>
      </c>
      <c r="AH41" s="202"/>
      <c r="AI41" s="197">
        <f>+IF(AH41=[4]CONTROLES!$C$50,[4]CONTROLES!$D$50,[4]CONTROLES!$D$51)</f>
        <v>0</v>
      </c>
      <c r="AJ41" s="197"/>
      <c r="AK41" s="197">
        <f>+IF(AJ41=[4]CONTROLES!$C$52,[4]CONTROLES!$D$52,[4]CONTROLES!$D$53)</f>
        <v>0</v>
      </c>
      <c r="AL41" s="197"/>
      <c r="AM41" s="197">
        <f>+IF(AL41=[4]CONTROLES!$C$54,[4]CONTROLES!$D$54,[4]CONTROLES!$D$55)</f>
        <v>0</v>
      </c>
      <c r="AN41" s="197"/>
      <c r="AO41" s="197">
        <f>+IF(AN41=[4]CONTROLES!$C$56,[4]CONTROLES!$D$56,IF(AN41=[4]CONTROLES!$C$57,[4]CONTROLES!$D$57,[4]CONTROLES!$D$58))</f>
        <v>0</v>
      </c>
      <c r="AP41" s="197"/>
      <c r="AQ41" s="197">
        <f>+IF(AP41=[4]CONTROLES!$C$59,[4]CONTROLES!$D$59,[4]CONTROLES!$D$60)</f>
        <v>0</v>
      </c>
      <c r="AR41" s="197"/>
      <c r="AS41" s="197">
        <f>+IF(AR41=[4]CONTROLES!$C$61,[4]CONTROLES!$D$61,[4]CONTROLES!$D$62)</f>
        <v>0</v>
      </c>
      <c r="AT41" s="197"/>
      <c r="AU41" s="197">
        <f>+IF(AT41=[4]CONTROLES!$C$63,[4]CONTROLES!$D$63,IF(AT41=[4]CONTROLES!$C$64,[4]CONTROLES!$D$64,[4]CONTROLES!$D$65))</f>
        <v>0</v>
      </c>
      <c r="AV41" s="197">
        <f t="shared" ref="AV41:AV69" si="22">+AI41+AK41+AM41+AO41+AQ41+AS41+AU41</f>
        <v>0</v>
      </c>
      <c r="AW41" s="197" t="str">
        <f t="shared" ref="AW41:AW69" si="23">IF(ISERROR(AV41)=TRUE,"",IF(AND(AV41&lt;=85),"Débil",IF(AND(AV41&gt;=85.01,AV41&lt;=95),"Moderado",IF(AND(AV41&gt;=95.1,AV41&lt;=100),"Fuerte",""))))</f>
        <v>Débil</v>
      </c>
      <c r="AX41" s="305"/>
      <c r="AY41" s="305"/>
      <c r="AZ41" s="305"/>
      <c r="BA41" s="305"/>
      <c r="BB41" s="307"/>
      <c r="BC41" s="306"/>
      <c r="BD41" s="331"/>
      <c r="BE41" s="129"/>
      <c r="BF41" s="183"/>
      <c r="BG41" s="183"/>
      <c r="BH41" s="222"/>
      <c r="BI41" s="222"/>
      <c r="BJ41" s="183"/>
      <c r="BK41" s="183"/>
      <c r="BL41" s="130"/>
      <c r="BM41" s="331"/>
      <c r="BN41" s="130"/>
      <c r="BO41" s="129"/>
      <c r="BP41" s="134"/>
      <c r="BQ41" s="134"/>
      <c r="BR41" s="134"/>
      <c r="BS41" s="134"/>
      <c r="BT41" s="134"/>
      <c r="BU41" s="134"/>
      <c r="BV41" s="134"/>
      <c r="BW41" s="128"/>
      <c r="BX41" s="134"/>
      <c r="BY41" s="134"/>
      <c r="BZ41" s="134"/>
      <c r="CA41" s="134"/>
      <c r="CB41" s="134"/>
      <c r="CC41" s="134"/>
      <c r="CD41" s="134"/>
      <c r="CE41" s="134"/>
      <c r="CF41" s="128"/>
      <c r="CG41" s="134"/>
      <c r="CH41" s="134"/>
      <c r="CI41" s="134"/>
      <c r="CJ41" s="134"/>
      <c r="CK41" s="134"/>
      <c r="CL41" s="134"/>
      <c r="CM41" s="134"/>
      <c r="CN41" s="134"/>
      <c r="CO41" s="128"/>
      <c r="CP41" s="134"/>
      <c r="CQ41" s="134"/>
      <c r="CR41" s="134"/>
      <c r="CS41" s="134"/>
      <c r="CT41" s="134"/>
      <c r="CU41" s="134"/>
      <c r="CV41" s="134"/>
      <c r="CW41" s="134"/>
      <c r="CX41" s="128"/>
      <c r="CY41" s="134"/>
      <c r="CZ41" s="134"/>
      <c r="DA41" s="134"/>
      <c r="DB41" s="134"/>
      <c r="DC41" s="134"/>
      <c r="DD41" s="134"/>
      <c r="DE41" s="134"/>
      <c r="DF41" s="134"/>
      <c r="DG41" s="128"/>
      <c r="DH41" s="134"/>
      <c r="DI41" s="134"/>
      <c r="DJ41" s="134"/>
      <c r="DK41" s="134"/>
      <c r="DL41" s="134"/>
      <c r="DM41" s="134"/>
      <c r="DN41" s="134"/>
      <c r="DO41" s="134"/>
      <c r="DP41" s="128"/>
      <c r="DQ41" s="134"/>
      <c r="DR41" s="134"/>
      <c r="DS41" s="134"/>
      <c r="DT41" s="134"/>
      <c r="DU41" s="134"/>
      <c r="DV41" s="134"/>
      <c r="DW41" s="134"/>
      <c r="DX41" s="134"/>
      <c r="DY41" s="128"/>
      <c r="DZ41" s="134"/>
      <c r="EA41" s="134"/>
      <c r="EB41" s="134"/>
      <c r="EC41" s="134"/>
      <c r="ED41" s="134"/>
      <c r="EE41" s="134"/>
      <c r="EF41" s="134"/>
      <c r="EG41" s="134"/>
      <c r="EH41" s="128"/>
      <c r="EI41" s="134"/>
      <c r="EJ41" s="134"/>
      <c r="EK41" s="134"/>
      <c r="EL41" s="134"/>
      <c r="EM41" s="134"/>
      <c r="EN41" s="134"/>
      <c r="EO41" s="134"/>
      <c r="EP41" s="134"/>
      <c r="EQ41" s="128"/>
      <c r="ER41" s="134"/>
      <c r="ES41" s="134"/>
      <c r="ET41" s="134"/>
      <c r="EU41" s="134"/>
      <c r="EV41" s="134"/>
      <c r="EW41" s="134"/>
      <c r="EX41" s="134"/>
      <c r="EY41" s="134"/>
      <c r="EZ41" s="128"/>
      <c r="FA41" s="134"/>
      <c r="FB41" s="134"/>
      <c r="FC41" s="134"/>
      <c r="FD41" s="134"/>
      <c r="FE41" s="134"/>
      <c r="FF41" s="134"/>
      <c r="FG41" s="134"/>
      <c r="FH41" s="134"/>
      <c r="FI41" s="128"/>
      <c r="FJ41" s="134"/>
      <c r="FK41" s="134"/>
      <c r="FL41" s="134"/>
      <c r="FM41" s="134"/>
      <c r="FN41" s="134"/>
      <c r="FO41" s="134"/>
      <c r="FP41" s="134"/>
      <c r="FQ41" s="134"/>
      <c r="FR41" s="134"/>
      <c r="FS41" s="128"/>
      <c r="FT41" s="131"/>
      <c r="FU41" s="131"/>
      <c r="FV41" s="131"/>
      <c r="FW41" s="132"/>
      <c r="FX41" s="131"/>
      <c r="FY41" s="134"/>
      <c r="FZ41" s="134"/>
      <c r="GA41" s="131"/>
      <c r="GB41" s="131"/>
      <c r="GC41" s="131"/>
      <c r="GD41" s="131"/>
      <c r="GE41" s="131"/>
      <c r="GF41" s="128"/>
      <c r="GG41" s="131"/>
      <c r="GH41" s="131"/>
      <c r="GI41" s="131"/>
      <c r="GJ41" s="132"/>
      <c r="GK41" s="131"/>
      <c r="GL41" s="134"/>
      <c r="GM41" s="134"/>
      <c r="GN41" s="131"/>
      <c r="GO41" s="131"/>
      <c r="GP41" s="131"/>
      <c r="GQ41" s="131"/>
      <c r="GR41" s="131"/>
      <c r="GS41" s="128"/>
      <c r="GT41" s="131"/>
      <c r="GU41" s="131"/>
      <c r="GV41" s="131"/>
      <c r="GW41" s="132"/>
      <c r="GX41" s="131"/>
      <c r="GY41" s="134"/>
      <c r="GZ41" s="134"/>
      <c r="HA41" s="131"/>
      <c r="HB41" s="131"/>
      <c r="HC41" s="131"/>
      <c r="HD41" s="131"/>
    </row>
    <row r="42" spans="1:212" ht="17.25" customHeight="1" x14ac:dyDescent="0.2">
      <c r="A42" s="412"/>
      <c r="B42" s="413"/>
      <c r="C42" s="415"/>
      <c r="D42" s="415"/>
      <c r="E42" s="413"/>
      <c r="F42" s="416"/>
      <c r="G42" s="416"/>
      <c r="H42" s="416"/>
      <c r="I42" s="413"/>
      <c r="J42" s="414"/>
      <c r="K42" s="322"/>
      <c r="L42" s="417"/>
      <c r="M42" s="326"/>
      <c r="N42" s="327"/>
      <c r="O42" s="327"/>
      <c r="P42" s="327"/>
      <c r="Q42" s="360"/>
      <c r="R42" s="201"/>
      <c r="S42" s="206"/>
      <c r="T42" s="201" t="str">
        <f t="shared" si="1"/>
        <v>Tipo Control</v>
      </c>
      <c r="U42" s="202" t="s">
        <v>158</v>
      </c>
      <c r="V42" s="203">
        <f>+IF(U42='[4]Tabla Valoración controles'!$D$4,'[4]Tabla Valoración controles'!$F$4,IF('[4]208-PLA-Ft-78 Mapa Gestión'!U42='[4]Tabla Valoración controles'!$D$5,'[4]Tabla Valoración controles'!$F$5,IF(U42=[4]FORMULAS!$A$10,0,'[4]Tabla Valoración controles'!$F$6)))</f>
        <v>0</v>
      </c>
      <c r="W42" s="202"/>
      <c r="X42" s="204">
        <f>+IF(W42='[4]Tabla Valoración controles'!$D$7,'[4]Tabla Valoración controles'!$F$7,IF(U42=[4]FORMULAS!$A$10,0,'[4]Tabla Valoración controles'!$F$8))</f>
        <v>0</v>
      </c>
      <c r="Y42" s="202"/>
      <c r="Z42" s="203">
        <f>+IF(Y42='[4]Tabla Valoración controles'!$D$9,'[4]Tabla Valoración controles'!$F$9,IF(U42=[4]FORMULAS!$A$10,0,'[4]Tabla Valoración controles'!$F$10))</f>
        <v>0</v>
      </c>
      <c r="AA42" s="202"/>
      <c r="AB42" s="203">
        <f>+IF(AA42='[4]Tabla Valoración controles'!$D$9,'[4]Tabla Valoración controles'!$F$9,IF(W42=[4]FORMULAS!$A$10,0,'[4]Tabla Valoración controles'!$F$10))</f>
        <v>0</v>
      </c>
      <c r="AC42" s="202"/>
      <c r="AD42" s="203">
        <f>+IF(AC42='[4]Tabla Valoración controles'!$D$13,'[4]Tabla Valoración controles'!$F$13,'[4]Tabla Valoración controles'!$F$14)</f>
        <v>0</v>
      </c>
      <c r="AE42" s="100">
        <f t="shared" si="0"/>
        <v>0</v>
      </c>
      <c r="AF42" s="100">
        <f>+AF41*AE42</f>
        <v>0</v>
      </c>
      <c r="AG42" s="100">
        <f>+AG41-AF42</f>
        <v>0</v>
      </c>
      <c r="AH42" s="202"/>
      <c r="AI42" s="197">
        <f>+IF(AH42=[4]CONTROLES!$C$50,[4]CONTROLES!$D$50,[4]CONTROLES!$D$51)</f>
        <v>0</v>
      </c>
      <c r="AJ42" s="197"/>
      <c r="AK42" s="197">
        <f>+IF(AJ42=[4]CONTROLES!$C$52,[4]CONTROLES!$D$52,[4]CONTROLES!$D$53)</f>
        <v>0</v>
      </c>
      <c r="AL42" s="197"/>
      <c r="AM42" s="197">
        <f>+IF(AL42=[4]CONTROLES!$C$54,[4]CONTROLES!$D$54,[4]CONTROLES!$D$55)</f>
        <v>0</v>
      </c>
      <c r="AN42" s="197"/>
      <c r="AO42" s="197">
        <f>+IF(AN42=[4]CONTROLES!$C$56,[4]CONTROLES!$D$56,IF(AN42=[4]CONTROLES!$C$57,[4]CONTROLES!$D$57,[4]CONTROLES!$D$58))</f>
        <v>0</v>
      </c>
      <c r="AP42" s="197"/>
      <c r="AQ42" s="197">
        <f>+IF(AP42=[4]CONTROLES!$C$59,[4]CONTROLES!$D$59,[4]CONTROLES!$D$60)</f>
        <v>0</v>
      </c>
      <c r="AR42" s="197"/>
      <c r="AS42" s="197">
        <f>+IF(AR42=[4]CONTROLES!$C$61,[4]CONTROLES!$D$61,[4]CONTROLES!$D$62)</f>
        <v>0</v>
      </c>
      <c r="AT42" s="197"/>
      <c r="AU42" s="197">
        <f>+IF(AT42=[4]CONTROLES!$C$63,[4]CONTROLES!$D$63,IF(AT42=[4]CONTROLES!$C$64,[4]CONTROLES!$D$64,[4]CONTROLES!$D$65))</f>
        <v>0</v>
      </c>
      <c r="AV42" s="197">
        <f t="shared" si="22"/>
        <v>0</v>
      </c>
      <c r="AW42" s="197" t="str">
        <f t="shared" si="23"/>
        <v>Débil</v>
      </c>
      <c r="AX42" s="305"/>
      <c r="AY42" s="305"/>
      <c r="AZ42" s="305"/>
      <c r="BA42" s="305"/>
      <c r="BB42" s="307"/>
      <c r="BC42" s="306"/>
      <c r="BD42" s="331"/>
      <c r="BE42" s="129"/>
      <c r="BF42" s="183"/>
      <c r="BG42" s="183"/>
      <c r="BH42" s="222"/>
      <c r="BI42" s="222"/>
      <c r="BJ42" s="183"/>
      <c r="BK42" s="183"/>
      <c r="BL42" s="130"/>
      <c r="BM42" s="331"/>
      <c r="BN42" s="130"/>
      <c r="BO42" s="129"/>
      <c r="BP42" s="134"/>
      <c r="BQ42" s="134"/>
      <c r="BR42" s="134"/>
      <c r="BS42" s="134"/>
      <c r="BT42" s="134"/>
      <c r="BU42" s="134"/>
      <c r="BV42" s="134"/>
      <c r="BW42" s="128"/>
      <c r="BX42" s="134"/>
      <c r="BY42" s="134"/>
      <c r="BZ42" s="134"/>
      <c r="CA42" s="134"/>
      <c r="CB42" s="134"/>
      <c r="CC42" s="134"/>
      <c r="CD42" s="134"/>
      <c r="CE42" s="134"/>
      <c r="CF42" s="128"/>
      <c r="CG42" s="134"/>
      <c r="CH42" s="134"/>
      <c r="CI42" s="134"/>
      <c r="CJ42" s="134"/>
      <c r="CK42" s="134"/>
      <c r="CL42" s="134"/>
      <c r="CM42" s="134"/>
      <c r="CN42" s="134"/>
      <c r="CO42" s="128"/>
      <c r="CP42" s="134"/>
      <c r="CQ42" s="134"/>
      <c r="CR42" s="134"/>
      <c r="CS42" s="134"/>
      <c r="CT42" s="134"/>
      <c r="CU42" s="134"/>
      <c r="CV42" s="134"/>
      <c r="CW42" s="134"/>
      <c r="CX42" s="128"/>
      <c r="CY42" s="134"/>
      <c r="CZ42" s="134"/>
      <c r="DA42" s="134"/>
      <c r="DB42" s="134"/>
      <c r="DC42" s="134"/>
      <c r="DD42" s="134"/>
      <c r="DE42" s="134"/>
      <c r="DF42" s="134"/>
      <c r="DG42" s="128"/>
      <c r="DH42" s="134"/>
      <c r="DI42" s="134"/>
      <c r="DJ42" s="134"/>
      <c r="DK42" s="134"/>
      <c r="DL42" s="134"/>
      <c r="DM42" s="134"/>
      <c r="DN42" s="134"/>
      <c r="DO42" s="134"/>
      <c r="DP42" s="128"/>
      <c r="DQ42" s="134"/>
      <c r="DR42" s="134"/>
      <c r="DS42" s="134"/>
      <c r="DT42" s="134"/>
      <c r="DU42" s="134"/>
      <c r="DV42" s="134"/>
      <c r="DW42" s="134"/>
      <c r="DX42" s="134"/>
      <c r="DY42" s="128"/>
      <c r="DZ42" s="134"/>
      <c r="EA42" s="134"/>
      <c r="EB42" s="134"/>
      <c r="EC42" s="134"/>
      <c r="ED42" s="134"/>
      <c r="EE42" s="134"/>
      <c r="EF42" s="134"/>
      <c r="EG42" s="134"/>
      <c r="EH42" s="128"/>
      <c r="EI42" s="134"/>
      <c r="EJ42" s="134"/>
      <c r="EK42" s="134"/>
      <c r="EL42" s="134"/>
      <c r="EM42" s="134"/>
      <c r="EN42" s="134"/>
      <c r="EO42" s="134"/>
      <c r="EP42" s="134"/>
      <c r="EQ42" s="128"/>
      <c r="ER42" s="134"/>
      <c r="ES42" s="134"/>
      <c r="ET42" s="134"/>
      <c r="EU42" s="134"/>
      <c r="EV42" s="134"/>
      <c r="EW42" s="134"/>
      <c r="EX42" s="134"/>
      <c r="EY42" s="134"/>
      <c r="EZ42" s="128"/>
      <c r="FA42" s="134"/>
      <c r="FB42" s="134"/>
      <c r="FC42" s="134"/>
      <c r="FD42" s="134"/>
      <c r="FE42" s="134"/>
      <c r="FF42" s="134"/>
      <c r="FG42" s="134"/>
      <c r="FH42" s="134"/>
      <c r="FI42" s="128"/>
      <c r="FJ42" s="134"/>
      <c r="FK42" s="134"/>
      <c r="FL42" s="134"/>
      <c r="FM42" s="134"/>
      <c r="FN42" s="134"/>
      <c r="FO42" s="134"/>
      <c r="FP42" s="134"/>
      <c r="FQ42" s="134"/>
      <c r="FR42" s="134"/>
      <c r="FS42" s="128"/>
      <c r="FT42" s="131"/>
      <c r="FU42" s="131"/>
      <c r="FV42" s="131"/>
      <c r="FW42" s="132"/>
      <c r="FX42" s="131"/>
      <c r="FY42" s="134"/>
      <c r="FZ42" s="134"/>
      <c r="GA42" s="131"/>
      <c r="GB42" s="131"/>
      <c r="GC42" s="131"/>
      <c r="GD42" s="131"/>
      <c r="GE42" s="131"/>
      <c r="GF42" s="128"/>
      <c r="GG42" s="131"/>
      <c r="GH42" s="131"/>
      <c r="GI42" s="131"/>
      <c r="GJ42" s="132"/>
      <c r="GK42" s="131"/>
      <c r="GL42" s="134"/>
      <c r="GM42" s="134"/>
      <c r="GN42" s="131"/>
      <c r="GO42" s="131"/>
      <c r="GP42" s="131"/>
      <c r="GQ42" s="131"/>
      <c r="GR42" s="131"/>
      <c r="GS42" s="128"/>
      <c r="GT42" s="131"/>
      <c r="GU42" s="131"/>
      <c r="GV42" s="131"/>
      <c r="GW42" s="132"/>
      <c r="GX42" s="131"/>
      <c r="GY42" s="134"/>
      <c r="GZ42" s="134"/>
      <c r="HA42" s="131"/>
      <c r="HB42" s="131"/>
      <c r="HC42" s="131"/>
      <c r="HD42" s="131"/>
    </row>
    <row r="43" spans="1:212" ht="17.25" customHeight="1" x14ac:dyDescent="0.2">
      <c r="A43" s="412"/>
      <c r="B43" s="413"/>
      <c r="C43" s="415"/>
      <c r="D43" s="415"/>
      <c r="E43" s="413"/>
      <c r="F43" s="416"/>
      <c r="G43" s="416"/>
      <c r="H43" s="416"/>
      <c r="I43" s="413"/>
      <c r="J43" s="414"/>
      <c r="K43" s="322"/>
      <c r="L43" s="417"/>
      <c r="M43" s="326"/>
      <c r="N43" s="327"/>
      <c r="O43" s="327"/>
      <c r="P43" s="327"/>
      <c r="Q43" s="360"/>
      <c r="R43" s="201"/>
      <c r="S43" s="197"/>
      <c r="T43" s="201" t="str">
        <f t="shared" si="1"/>
        <v>Tipo Control</v>
      </c>
      <c r="U43" s="202" t="s">
        <v>158</v>
      </c>
      <c r="V43" s="203">
        <f>+IF(U43='[4]Tabla Valoración controles'!$D$4,'[4]Tabla Valoración controles'!$F$4,IF('[4]208-PLA-Ft-78 Mapa Gestión'!U43='[4]Tabla Valoración controles'!$D$5,'[4]Tabla Valoración controles'!$F$5,IF(U43=[4]FORMULAS!$A$10,0,'[4]Tabla Valoración controles'!$F$6)))</f>
        <v>0</v>
      </c>
      <c r="W43" s="202"/>
      <c r="X43" s="204">
        <f>+IF(W43='[4]Tabla Valoración controles'!$D$7,'[4]Tabla Valoración controles'!$F$7,IF(U43=[4]FORMULAS!$A$10,0,'[4]Tabla Valoración controles'!$F$8))</f>
        <v>0</v>
      </c>
      <c r="Y43" s="202"/>
      <c r="Z43" s="203">
        <f>+IF(Y43='[4]Tabla Valoración controles'!$D$9,'[4]Tabla Valoración controles'!$F$9,IF(U43=[4]FORMULAS!$A$10,0,'[4]Tabla Valoración controles'!$F$10))</f>
        <v>0</v>
      </c>
      <c r="AA43" s="202"/>
      <c r="AB43" s="203">
        <f>+IF(AA43='[4]Tabla Valoración controles'!$D$9,'[4]Tabla Valoración controles'!$F$9,IF(W43=[4]FORMULAS!$A$10,0,'[4]Tabla Valoración controles'!$F$10))</f>
        <v>0</v>
      </c>
      <c r="AC43" s="202"/>
      <c r="AD43" s="203">
        <f>+IF(AC43='[4]Tabla Valoración controles'!$D$13,'[4]Tabla Valoración controles'!$F$13,'[4]Tabla Valoración controles'!$F$14)</f>
        <v>0</v>
      </c>
      <c r="AE43" s="100">
        <f t="shared" si="0"/>
        <v>0</v>
      </c>
      <c r="AF43" s="100">
        <f>+AF42*AE43</f>
        <v>0</v>
      </c>
      <c r="AG43" s="100">
        <f>+AG42-AF43</f>
        <v>0</v>
      </c>
      <c r="AH43" s="202"/>
      <c r="AI43" s="197">
        <f>+IF(AH43=[4]CONTROLES!$C$50,[4]CONTROLES!$D$50,[4]CONTROLES!$D$51)</f>
        <v>0</v>
      </c>
      <c r="AJ43" s="197"/>
      <c r="AK43" s="197">
        <f>+IF(AJ43=[4]CONTROLES!$C$52,[4]CONTROLES!$D$52,[4]CONTROLES!$D$53)</f>
        <v>0</v>
      </c>
      <c r="AL43" s="197"/>
      <c r="AM43" s="197">
        <f>+IF(AL43=[4]CONTROLES!$C$54,[4]CONTROLES!$D$54,[4]CONTROLES!$D$55)</f>
        <v>0</v>
      </c>
      <c r="AN43" s="197"/>
      <c r="AO43" s="197">
        <f>+IF(AN43=[4]CONTROLES!$C$56,[4]CONTROLES!$D$56,IF(AN43=[4]CONTROLES!$C$57,[4]CONTROLES!$D$57,[4]CONTROLES!$D$58))</f>
        <v>0</v>
      </c>
      <c r="AP43" s="197"/>
      <c r="AQ43" s="197">
        <f>+IF(AP43=[4]CONTROLES!$C$59,[4]CONTROLES!$D$59,[4]CONTROLES!$D$60)</f>
        <v>0</v>
      </c>
      <c r="AR43" s="197"/>
      <c r="AS43" s="197">
        <f>+IF(AR43=[4]CONTROLES!$C$61,[4]CONTROLES!$D$61,[4]CONTROLES!$D$62)</f>
        <v>0</v>
      </c>
      <c r="AT43" s="197"/>
      <c r="AU43" s="197">
        <f>+IF(AT43=[4]CONTROLES!$C$63,[4]CONTROLES!$D$63,IF(AT43=[4]CONTROLES!$C$64,[4]CONTROLES!$D$64,[4]CONTROLES!$D$65))</f>
        <v>0</v>
      </c>
      <c r="AV43" s="197">
        <f t="shared" si="22"/>
        <v>0</v>
      </c>
      <c r="AW43" s="197" t="str">
        <f t="shared" si="23"/>
        <v>Débil</v>
      </c>
      <c r="AX43" s="305"/>
      <c r="AY43" s="305"/>
      <c r="AZ43" s="305"/>
      <c r="BA43" s="305"/>
      <c r="BB43" s="307"/>
      <c r="BC43" s="306"/>
      <c r="BD43" s="331"/>
      <c r="BE43" s="129"/>
      <c r="BF43" s="183"/>
      <c r="BG43" s="183"/>
      <c r="BH43" s="222"/>
      <c r="BI43" s="222"/>
      <c r="BJ43" s="183"/>
      <c r="BK43" s="183"/>
      <c r="BL43" s="130"/>
      <c r="BM43" s="331"/>
      <c r="BN43" s="130"/>
      <c r="BO43" s="129"/>
      <c r="BP43" s="134"/>
      <c r="BQ43" s="134"/>
      <c r="BR43" s="132"/>
      <c r="BS43" s="132"/>
      <c r="BT43" s="132"/>
      <c r="BU43" s="132"/>
      <c r="BV43" s="132"/>
      <c r="BW43" s="128"/>
      <c r="BX43" s="134"/>
      <c r="BY43" s="134"/>
      <c r="BZ43" s="134"/>
      <c r="CA43" s="132"/>
      <c r="CB43" s="132"/>
      <c r="CC43" s="132"/>
      <c r="CD43" s="132"/>
      <c r="CE43" s="132"/>
      <c r="CF43" s="128"/>
      <c r="CG43" s="134"/>
      <c r="CH43" s="134"/>
      <c r="CI43" s="134"/>
      <c r="CJ43" s="132"/>
      <c r="CK43" s="132"/>
      <c r="CL43" s="132"/>
      <c r="CM43" s="132"/>
      <c r="CN43" s="132"/>
      <c r="CO43" s="128"/>
      <c r="CP43" s="134"/>
      <c r="CQ43" s="134"/>
      <c r="CR43" s="134"/>
      <c r="CS43" s="132"/>
      <c r="CT43" s="132"/>
      <c r="CU43" s="132"/>
      <c r="CV43" s="132"/>
      <c r="CW43" s="132"/>
      <c r="CX43" s="128"/>
      <c r="CY43" s="134"/>
      <c r="CZ43" s="134"/>
      <c r="DA43" s="134"/>
      <c r="DB43" s="132"/>
      <c r="DC43" s="132"/>
      <c r="DD43" s="132"/>
      <c r="DE43" s="132"/>
      <c r="DF43" s="132"/>
      <c r="DG43" s="128"/>
      <c r="DH43" s="134"/>
      <c r="DI43" s="134"/>
      <c r="DJ43" s="134"/>
      <c r="DK43" s="132"/>
      <c r="DL43" s="132"/>
      <c r="DM43" s="132"/>
      <c r="DN43" s="132"/>
      <c r="DO43" s="132"/>
      <c r="DP43" s="128"/>
      <c r="DQ43" s="134"/>
      <c r="DR43" s="134"/>
      <c r="DS43" s="134"/>
      <c r="DT43" s="132"/>
      <c r="DU43" s="132"/>
      <c r="DV43" s="132"/>
      <c r="DW43" s="132"/>
      <c r="DX43" s="132"/>
      <c r="DY43" s="128"/>
      <c r="DZ43" s="134"/>
      <c r="EA43" s="134"/>
      <c r="EB43" s="134"/>
      <c r="EC43" s="132"/>
      <c r="ED43" s="132"/>
      <c r="EE43" s="132"/>
      <c r="EF43" s="132"/>
      <c r="EG43" s="132"/>
      <c r="EH43" s="128"/>
      <c r="EI43" s="134"/>
      <c r="EJ43" s="134"/>
      <c r="EK43" s="134"/>
      <c r="EL43" s="132"/>
      <c r="EM43" s="132"/>
      <c r="EN43" s="132"/>
      <c r="EO43" s="132"/>
      <c r="EP43" s="132"/>
      <c r="EQ43" s="128"/>
      <c r="ER43" s="134"/>
      <c r="ES43" s="134"/>
      <c r="ET43" s="134"/>
      <c r="EU43" s="132"/>
      <c r="EV43" s="132"/>
      <c r="EW43" s="132"/>
      <c r="EX43" s="132"/>
      <c r="EY43" s="132"/>
      <c r="EZ43" s="128"/>
      <c r="FA43" s="134"/>
      <c r="FB43" s="134"/>
      <c r="FC43" s="134"/>
      <c r="FD43" s="132"/>
      <c r="FE43" s="132"/>
      <c r="FF43" s="132"/>
      <c r="FG43" s="132"/>
      <c r="FH43" s="132"/>
      <c r="FI43" s="128"/>
      <c r="FJ43" s="134"/>
      <c r="FK43" s="134"/>
      <c r="FL43" s="134"/>
      <c r="FM43" s="132"/>
      <c r="FN43" s="132"/>
      <c r="FO43" s="132"/>
      <c r="FP43" s="132"/>
      <c r="FQ43" s="132"/>
      <c r="FR43" s="132"/>
      <c r="FS43" s="128"/>
      <c r="FT43" s="131"/>
      <c r="FU43" s="131"/>
      <c r="FV43" s="131"/>
      <c r="FW43" s="132"/>
      <c r="FX43" s="131"/>
      <c r="FY43" s="132"/>
      <c r="FZ43" s="132"/>
      <c r="GA43" s="131"/>
      <c r="GB43" s="131"/>
      <c r="GC43" s="131"/>
      <c r="GD43" s="131"/>
      <c r="GE43" s="131"/>
      <c r="GF43" s="128"/>
      <c r="GG43" s="131"/>
      <c r="GH43" s="131"/>
      <c r="GI43" s="131"/>
      <c r="GJ43" s="132"/>
      <c r="GK43" s="131"/>
      <c r="GL43" s="132"/>
      <c r="GM43" s="132"/>
      <c r="GN43" s="131"/>
      <c r="GO43" s="131"/>
      <c r="GP43" s="131"/>
      <c r="GQ43" s="131"/>
      <c r="GR43" s="131"/>
      <c r="GS43" s="128"/>
      <c r="GT43" s="131"/>
      <c r="GU43" s="131"/>
      <c r="GV43" s="131"/>
      <c r="GW43" s="132"/>
      <c r="GX43" s="131"/>
      <c r="GY43" s="132"/>
      <c r="GZ43" s="132"/>
      <c r="HA43" s="131"/>
      <c r="HB43" s="131"/>
      <c r="HC43" s="131"/>
      <c r="HD43" s="131"/>
    </row>
    <row r="44" spans="1:212" ht="17.25" customHeight="1" x14ac:dyDescent="0.2">
      <c r="A44" s="412"/>
      <c r="B44" s="413"/>
      <c r="C44" s="415"/>
      <c r="D44" s="415"/>
      <c r="E44" s="413"/>
      <c r="F44" s="416"/>
      <c r="G44" s="416"/>
      <c r="H44" s="416"/>
      <c r="I44" s="413"/>
      <c r="J44" s="414"/>
      <c r="K44" s="322"/>
      <c r="L44" s="417"/>
      <c r="M44" s="326"/>
      <c r="N44" s="327"/>
      <c r="O44" s="327"/>
      <c r="P44" s="327"/>
      <c r="Q44" s="360"/>
      <c r="R44" s="201"/>
      <c r="S44" s="197"/>
      <c r="T44" s="201" t="str">
        <f t="shared" si="1"/>
        <v>Tipo Control</v>
      </c>
      <c r="U44" s="202" t="s">
        <v>158</v>
      </c>
      <c r="V44" s="203">
        <f>+IF(U44='[4]Tabla Valoración controles'!$D$4,'[4]Tabla Valoración controles'!$F$4,IF('[4]208-PLA-Ft-78 Mapa Gestión'!U44='[4]Tabla Valoración controles'!$D$5,'[4]Tabla Valoración controles'!$F$5,IF(U44=[4]FORMULAS!$A$10,0,'[4]Tabla Valoración controles'!$F$6)))</f>
        <v>0</v>
      </c>
      <c r="W44" s="202"/>
      <c r="X44" s="204">
        <f>+IF(W44='[4]Tabla Valoración controles'!$D$7,'[4]Tabla Valoración controles'!$F$7,IF(U44=[4]FORMULAS!$A$10,0,'[4]Tabla Valoración controles'!$F$8))</f>
        <v>0</v>
      </c>
      <c r="Y44" s="202"/>
      <c r="Z44" s="203">
        <f>+IF(Y44='[4]Tabla Valoración controles'!$D$9,'[4]Tabla Valoración controles'!$F$9,IF(U44=[4]FORMULAS!$A$10,0,'[4]Tabla Valoración controles'!$F$10))</f>
        <v>0</v>
      </c>
      <c r="AA44" s="202"/>
      <c r="AB44" s="203">
        <f>+IF(AA44='[4]Tabla Valoración controles'!$D$9,'[4]Tabla Valoración controles'!$F$9,IF(W44=[4]FORMULAS!$A$10,0,'[4]Tabla Valoración controles'!$F$10))</f>
        <v>0</v>
      </c>
      <c r="AC44" s="202"/>
      <c r="AD44" s="203">
        <f>+IF(AC44='[4]Tabla Valoración controles'!$D$13,'[4]Tabla Valoración controles'!$F$13,'[4]Tabla Valoración controles'!$F$14)</f>
        <v>0</v>
      </c>
      <c r="AE44" s="100">
        <f t="shared" si="0"/>
        <v>0</v>
      </c>
      <c r="AF44" s="100">
        <f>+AF43*AE44</f>
        <v>0</v>
      </c>
      <c r="AG44" s="100">
        <f>+AG43-AF44</f>
        <v>0</v>
      </c>
      <c r="AH44" s="202"/>
      <c r="AI44" s="197">
        <f>+IF(AH44=[4]CONTROLES!$C$50,[4]CONTROLES!$D$50,[4]CONTROLES!$D$51)</f>
        <v>0</v>
      </c>
      <c r="AJ44" s="197"/>
      <c r="AK44" s="197">
        <f>+IF(AJ44=[4]CONTROLES!$C$52,[4]CONTROLES!$D$52,[4]CONTROLES!$D$53)</f>
        <v>0</v>
      </c>
      <c r="AL44" s="197"/>
      <c r="AM44" s="197">
        <f>+IF(AL44=[4]CONTROLES!$C$54,[4]CONTROLES!$D$54,[4]CONTROLES!$D$55)</f>
        <v>0</v>
      </c>
      <c r="AN44" s="197"/>
      <c r="AO44" s="197">
        <f>+IF(AN44=[4]CONTROLES!$C$56,[4]CONTROLES!$D$56,IF(AN44=[4]CONTROLES!$C$57,[4]CONTROLES!$D$57,[4]CONTROLES!$D$58))</f>
        <v>0</v>
      </c>
      <c r="AP44" s="197"/>
      <c r="AQ44" s="197">
        <f>+IF(AP44=[4]CONTROLES!$C$59,[4]CONTROLES!$D$59,[4]CONTROLES!$D$60)</f>
        <v>0</v>
      </c>
      <c r="AR44" s="197"/>
      <c r="AS44" s="197">
        <f>+IF(AR44=[4]CONTROLES!$C$61,[4]CONTROLES!$D$61,[4]CONTROLES!$D$62)</f>
        <v>0</v>
      </c>
      <c r="AT44" s="197"/>
      <c r="AU44" s="197">
        <f>+IF(AT44=[4]CONTROLES!$C$63,[4]CONTROLES!$D$63,IF(AT44=[4]CONTROLES!$C$64,[4]CONTROLES!$D$64,[4]CONTROLES!$D$65))</f>
        <v>0</v>
      </c>
      <c r="AV44" s="197">
        <f t="shared" si="22"/>
        <v>0</v>
      </c>
      <c r="AW44" s="197" t="str">
        <f t="shared" si="23"/>
        <v>Débil</v>
      </c>
      <c r="AX44" s="305"/>
      <c r="AY44" s="305"/>
      <c r="AZ44" s="305"/>
      <c r="BA44" s="305"/>
      <c r="BB44" s="307"/>
      <c r="BC44" s="306"/>
      <c r="BD44" s="331"/>
      <c r="BE44" s="129"/>
      <c r="BF44" s="183"/>
      <c r="BG44" s="183"/>
      <c r="BH44" s="222"/>
      <c r="BI44" s="222"/>
      <c r="BJ44" s="183"/>
      <c r="BK44" s="183"/>
      <c r="BL44" s="130"/>
      <c r="BM44" s="331"/>
      <c r="BN44" s="130"/>
      <c r="BO44" s="129"/>
      <c r="BP44" s="134"/>
      <c r="BQ44" s="134"/>
      <c r="BR44" s="132"/>
      <c r="BS44" s="132"/>
      <c r="BT44" s="132"/>
      <c r="BU44" s="132"/>
      <c r="BV44" s="132"/>
      <c r="BW44" s="128"/>
      <c r="BX44" s="134"/>
      <c r="BY44" s="134"/>
      <c r="BZ44" s="134"/>
      <c r="CA44" s="132"/>
      <c r="CB44" s="132"/>
      <c r="CC44" s="132"/>
      <c r="CD44" s="132"/>
      <c r="CE44" s="132"/>
      <c r="CF44" s="128"/>
      <c r="CG44" s="134"/>
      <c r="CH44" s="134"/>
      <c r="CI44" s="134"/>
      <c r="CJ44" s="132"/>
      <c r="CK44" s="132"/>
      <c r="CL44" s="132"/>
      <c r="CM44" s="132"/>
      <c r="CN44" s="132"/>
      <c r="CO44" s="128"/>
      <c r="CP44" s="134"/>
      <c r="CQ44" s="134"/>
      <c r="CR44" s="134"/>
      <c r="CS44" s="132"/>
      <c r="CT44" s="132"/>
      <c r="CU44" s="132"/>
      <c r="CV44" s="132"/>
      <c r="CW44" s="132"/>
      <c r="CX44" s="128"/>
      <c r="CY44" s="134"/>
      <c r="CZ44" s="134"/>
      <c r="DA44" s="134"/>
      <c r="DB44" s="132"/>
      <c r="DC44" s="132"/>
      <c r="DD44" s="132"/>
      <c r="DE44" s="132"/>
      <c r="DF44" s="132"/>
      <c r="DG44" s="128"/>
      <c r="DH44" s="134"/>
      <c r="DI44" s="134"/>
      <c r="DJ44" s="134"/>
      <c r="DK44" s="132"/>
      <c r="DL44" s="132"/>
      <c r="DM44" s="132"/>
      <c r="DN44" s="132"/>
      <c r="DO44" s="132"/>
      <c r="DP44" s="128"/>
      <c r="DQ44" s="134"/>
      <c r="DR44" s="134"/>
      <c r="DS44" s="134"/>
      <c r="DT44" s="132"/>
      <c r="DU44" s="132"/>
      <c r="DV44" s="132"/>
      <c r="DW44" s="132"/>
      <c r="DX44" s="132"/>
      <c r="DY44" s="128"/>
      <c r="DZ44" s="134"/>
      <c r="EA44" s="134"/>
      <c r="EB44" s="134"/>
      <c r="EC44" s="132"/>
      <c r="ED44" s="132"/>
      <c r="EE44" s="132"/>
      <c r="EF44" s="132"/>
      <c r="EG44" s="132"/>
      <c r="EH44" s="128"/>
      <c r="EI44" s="134"/>
      <c r="EJ44" s="134"/>
      <c r="EK44" s="134"/>
      <c r="EL44" s="132"/>
      <c r="EM44" s="132"/>
      <c r="EN44" s="132"/>
      <c r="EO44" s="132"/>
      <c r="EP44" s="132"/>
      <c r="EQ44" s="128"/>
      <c r="ER44" s="134"/>
      <c r="ES44" s="134"/>
      <c r="ET44" s="134"/>
      <c r="EU44" s="132"/>
      <c r="EV44" s="132"/>
      <c r="EW44" s="132"/>
      <c r="EX44" s="132"/>
      <c r="EY44" s="132"/>
      <c r="EZ44" s="128"/>
      <c r="FA44" s="134"/>
      <c r="FB44" s="134"/>
      <c r="FC44" s="134"/>
      <c r="FD44" s="132"/>
      <c r="FE44" s="132"/>
      <c r="FF44" s="132"/>
      <c r="FG44" s="132"/>
      <c r="FH44" s="132"/>
      <c r="FI44" s="128"/>
      <c r="FJ44" s="134"/>
      <c r="FK44" s="134"/>
      <c r="FL44" s="134"/>
      <c r="FM44" s="132"/>
      <c r="FN44" s="132"/>
      <c r="FO44" s="132"/>
      <c r="FP44" s="132"/>
      <c r="FQ44" s="132"/>
      <c r="FR44" s="132"/>
      <c r="FS44" s="128"/>
      <c r="FT44" s="131"/>
      <c r="FU44" s="131"/>
      <c r="FV44" s="131"/>
      <c r="FW44" s="132"/>
      <c r="FX44" s="131"/>
      <c r="FY44" s="132"/>
      <c r="FZ44" s="132"/>
      <c r="GA44" s="131"/>
      <c r="GB44" s="131"/>
      <c r="GC44" s="131"/>
      <c r="GD44" s="131"/>
      <c r="GE44" s="131"/>
      <c r="GF44" s="128"/>
      <c r="GG44" s="131"/>
      <c r="GH44" s="131"/>
      <c r="GI44" s="131"/>
      <c r="GJ44" s="132"/>
      <c r="GK44" s="131"/>
      <c r="GL44" s="132"/>
      <c r="GM44" s="132"/>
      <c r="GN44" s="131"/>
      <c r="GO44" s="131"/>
      <c r="GP44" s="131"/>
      <c r="GQ44" s="131"/>
      <c r="GR44" s="131"/>
      <c r="GS44" s="128"/>
      <c r="GT44" s="131"/>
      <c r="GU44" s="131"/>
      <c r="GV44" s="131"/>
      <c r="GW44" s="132"/>
      <c r="GX44" s="131"/>
      <c r="GY44" s="132"/>
      <c r="GZ44" s="132"/>
      <c r="HA44" s="131"/>
      <c r="HB44" s="131"/>
      <c r="HC44" s="131"/>
      <c r="HD44" s="131"/>
    </row>
    <row r="45" spans="1:212" ht="17.25" customHeight="1" x14ac:dyDescent="0.2">
      <c r="A45" s="412"/>
      <c r="B45" s="413"/>
      <c r="C45" s="415"/>
      <c r="D45" s="415"/>
      <c r="E45" s="413"/>
      <c r="F45" s="416"/>
      <c r="G45" s="416"/>
      <c r="H45" s="416"/>
      <c r="I45" s="413"/>
      <c r="J45" s="414"/>
      <c r="K45" s="322"/>
      <c r="L45" s="417"/>
      <c r="M45" s="326"/>
      <c r="N45" s="327"/>
      <c r="O45" s="327"/>
      <c r="P45" s="327"/>
      <c r="Q45" s="360"/>
      <c r="R45" s="201"/>
      <c r="S45" s="197"/>
      <c r="T45" s="201" t="str">
        <f t="shared" si="1"/>
        <v>Tipo Control</v>
      </c>
      <c r="U45" s="202" t="s">
        <v>158</v>
      </c>
      <c r="V45" s="203">
        <f>+IF(U45='[4]Tabla Valoración controles'!$D$4,'[4]Tabla Valoración controles'!$F$4,IF('[4]208-PLA-Ft-78 Mapa Gestión'!U45='[4]Tabla Valoración controles'!$D$5,'[4]Tabla Valoración controles'!$F$5,IF(U45=[4]FORMULAS!$A$10,0,'[4]Tabla Valoración controles'!$F$6)))</f>
        <v>0</v>
      </c>
      <c r="W45" s="202"/>
      <c r="X45" s="204">
        <f>+IF(W45='[4]Tabla Valoración controles'!$D$7,'[4]Tabla Valoración controles'!$F$7,IF(U45=[4]FORMULAS!$A$10,0,'[4]Tabla Valoración controles'!$F$8))</f>
        <v>0</v>
      </c>
      <c r="Y45" s="202"/>
      <c r="Z45" s="203">
        <f>+IF(Y45='[4]Tabla Valoración controles'!$D$9,'[4]Tabla Valoración controles'!$F$9,IF(U45=[4]FORMULAS!$A$10,0,'[4]Tabla Valoración controles'!$F$10))</f>
        <v>0</v>
      </c>
      <c r="AA45" s="202"/>
      <c r="AB45" s="203">
        <f>+IF(AA45='[4]Tabla Valoración controles'!$D$9,'[4]Tabla Valoración controles'!$F$9,IF(W45=[4]FORMULAS!$A$10,0,'[4]Tabla Valoración controles'!$F$10))</f>
        <v>0</v>
      </c>
      <c r="AC45" s="202"/>
      <c r="AD45" s="203">
        <f>+IF(AC45='[4]Tabla Valoración controles'!$D$13,'[4]Tabla Valoración controles'!$F$13,'[4]Tabla Valoración controles'!$F$14)</f>
        <v>0</v>
      </c>
      <c r="AE45" s="100">
        <f t="shared" si="0"/>
        <v>0</v>
      </c>
      <c r="AF45" s="100">
        <f>+AF44*AE45</f>
        <v>0</v>
      </c>
      <c r="AG45" s="100">
        <f>+AG44-AF45</f>
        <v>0</v>
      </c>
      <c r="AH45" s="202"/>
      <c r="AI45" s="197">
        <f>+IF(AH45=[4]CONTROLES!$C$50,[4]CONTROLES!$D$50,[4]CONTROLES!$D$51)</f>
        <v>0</v>
      </c>
      <c r="AJ45" s="197"/>
      <c r="AK45" s="197">
        <f>+IF(AJ45=[4]CONTROLES!$C$52,[4]CONTROLES!$D$52,[4]CONTROLES!$D$53)</f>
        <v>0</v>
      </c>
      <c r="AL45" s="197"/>
      <c r="AM45" s="197">
        <f>+IF(AL45=[4]CONTROLES!$C$54,[4]CONTROLES!$D$54,[4]CONTROLES!$D$55)</f>
        <v>0</v>
      </c>
      <c r="AN45" s="197"/>
      <c r="AO45" s="197">
        <f>+IF(AN45=[4]CONTROLES!$C$56,[4]CONTROLES!$D$56,IF(AN45=[4]CONTROLES!$C$57,[4]CONTROLES!$D$57,[4]CONTROLES!$D$58))</f>
        <v>0</v>
      </c>
      <c r="AP45" s="197"/>
      <c r="AQ45" s="197">
        <f>+IF(AP45=[4]CONTROLES!$C$59,[4]CONTROLES!$D$59,[4]CONTROLES!$D$60)</f>
        <v>0</v>
      </c>
      <c r="AR45" s="197"/>
      <c r="AS45" s="197">
        <f>+IF(AR45=[4]CONTROLES!$C$61,[4]CONTROLES!$D$61,[4]CONTROLES!$D$62)</f>
        <v>0</v>
      </c>
      <c r="AT45" s="197"/>
      <c r="AU45" s="197">
        <f>+IF(AT45=[4]CONTROLES!$C$63,[4]CONTROLES!$D$63,IF(AT45=[4]CONTROLES!$C$64,[4]CONTROLES!$D$64,[4]CONTROLES!$D$65))</f>
        <v>0</v>
      </c>
      <c r="AV45" s="197">
        <f t="shared" si="22"/>
        <v>0</v>
      </c>
      <c r="AW45" s="197" t="str">
        <f t="shared" si="23"/>
        <v>Débil</v>
      </c>
      <c r="AX45" s="305"/>
      <c r="AY45" s="305"/>
      <c r="AZ45" s="305"/>
      <c r="BA45" s="305"/>
      <c r="BB45" s="307"/>
      <c r="BC45" s="306"/>
      <c r="BD45" s="331"/>
      <c r="BE45" s="129"/>
      <c r="BF45" s="183"/>
      <c r="BG45" s="183"/>
      <c r="BH45" s="222"/>
      <c r="BI45" s="222"/>
      <c r="BJ45" s="183"/>
      <c r="BK45" s="183"/>
      <c r="BL45" s="130"/>
      <c r="BM45" s="331"/>
      <c r="BN45" s="130"/>
      <c r="BO45" s="129"/>
      <c r="BP45" s="134"/>
      <c r="BQ45" s="134"/>
      <c r="BR45" s="132"/>
      <c r="BS45" s="132"/>
      <c r="BT45" s="132"/>
      <c r="BU45" s="132"/>
      <c r="BV45" s="132"/>
      <c r="BW45" s="128"/>
      <c r="BX45" s="134"/>
      <c r="BY45" s="134"/>
      <c r="BZ45" s="134"/>
      <c r="CA45" s="132"/>
      <c r="CB45" s="132"/>
      <c r="CC45" s="132"/>
      <c r="CD45" s="132"/>
      <c r="CE45" s="132"/>
      <c r="CF45" s="128"/>
      <c r="CG45" s="134"/>
      <c r="CH45" s="134"/>
      <c r="CI45" s="134"/>
      <c r="CJ45" s="132"/>
      <c r="CK45" s="132"/>
      <c r="CL45" s="132"/>
      <c r="CM45" s="132"/>
      <c r="CN45" s="132"/>
      <c r="CO45" s="128"/>
      <c r="CP45" s="134"/>
      <c r="CQ45" s="134"/>
      <c r="CR45" s="134"/>
      <c r="CS45" s="132"/>
      <c r="CT45" s="132"/>
      <c r="CU45" s="132"/>
      <c r="CV45" s="132"/>
      <c r="CW45" s="132"/>
      <c r="CX45" s="128"/>
      <c r="CY45" s="134"/>
      <c r="CZ45" s="134"/>
      <c r="DA45" s="134"/>
      <c r="DB45" s="132"/>
      <c r="DC45" s="132"/>
      <c r="DD45" s="132"/>
      <c r="DE45" s="132"/>
      <c r="DF45" s="132"/>
      <c r="DG45" s="128"/>
      <c r="DH45" s="134"/>
      <c r="DI45" s="134"/>
      <c r="DJ45" s="134"/>
      <c r="DK45" s="132"/>
      <c r="DL45" s="132"/>
      <c r="DM45" s="132"/>
      <c r="DN45" s="132"/>
      <c r="DO45" s="132"/>
      <c r="DP45" s="128"/>
      <c r="DQ45" s="134"/>
      <c r="DR45" s="134"/>
      <c r="DS45" s="134"/>
      <c r="DT45" s="132"/>
      <c r="DU45" s="132"/>
      <c r="DV45" s="132"/>
      <c r="DW45" s="132"/>
      <c r="DX45" s="132"/>
      <c r="DY45" s="128"/>
      <c r="DZ45" s="134"/>
      <c r="EA45" s="134"/>
      <c r="EB45" s="134"/>
      <c r="EC45" s="132"/>
      <c r="ED45" s="132"/>
      <c r="EE45" s="132"/>
      <c r="EF45" s="132"/>
      <c r="EG45" s="132"/>
      <c r="EH45" s="128"/>
      <c r="EI45" s="134"/>
      <c r="EJ45" s="134"/>
      <c r="EK45" s="134"/>
      <c r="EL45" s="132"/>
      <c r="EM45" s="132"/>
      <c r="EN45" s="132"/>
      <c r="EO45" s="132"/>
      <c r="EP45" s="132"/>
      <c r="EQ45" s="128"/>
      <c r="ER45" s="134"/>
      <c r="ES45" s="134"/>
      <c r="ET45" s="134"/>
      <c r="EU45" s="132"/>
      <c r="EV45" s="132"/>
      <c r="EW45" s="132"/>
      <c r="EX45" s="132"/>
      <c r="EY45" s="132"/>
      <c r="EZ45" s="128"/>
      <c r="FA45" s="134"/>
      <c r="FB45" s="134"/>
      <c r="FC45" s="134"/>
      <c r="FD45" s="132"/>
      <c r="FE45" s="132"/>
      <c r="FF45" s="132"/>
      <c r="FG45" s="132"/>
      <c r="FH45" s="132"/>
      <c r="FI45" s="128"/>
      <c r="FJ45" s="134"/>
      <c r="FK45" s="134"/>
      <c r="FL45" s="134"/>
      <c r="FM45" s="132"/>
      <c r="FN45" s="132"/>
      <c r="FO45" s="132"/>
      <c r="FP45" s="132"/>
      <c r="FQ45" s="132"/>
      <c r="FR45" s="132"/>
      <c r="FS45" s="128"/>
      <c r="FT45" s="131"/>
      <c r="FU45" s="131"/>
      <c r="FV45" s="131"/>
      <c r="FW45" s="132"/>
      <c r="FX45" s="131"/>
      <c r="FY45" s="132"/>
      <c r="FZ45" s="132"/>
      <c r="GA45" s="131"/>
      <c r="GB45" s="131"/>
      <c r="GC45" s="131"/>
      <c r="GD45" s="131"/>
      <c r="GE45" s="131"/>
      <c r="GF45" s="128"/>
      <c r="GG45" s="131"/>
      <c r="GH45" s="131"/>
      <c r="GI45" s="131"/>
      <c r="GJ45" s="132"/>
      <c r="GK45" s="131"/>
      <c r="GL45" s="132"/>
      <c r="GM45" s="132"/>
      <c r="GN45" s="131"/>
      <c r="GO45" s="131"/>
      <c r="GP45" s="131"/>
      <c r="GQ45" s="131"/>
      <c r="GR45" s="131"/>
      <c r="GS45" s="128"/>
      <c r="GT45" s="131"/>
      <c r="GU45" s="131"/>
      <c r="GV45" s="131"/>
      <c r="GW45" s="132"/>
      <c r="GX45" s="131"/>
      <c r="GY45" s="132"/>
      <c r="GZ45" s="132"/>
      <c r="HA45" s="131"/>
      <c r="HB45" s="131"/>
      <c r="HC45" s="131"/>
      <c r="HD45" s="131"/>
    </row>
    <row r="46" spans="1:212" ht="67.5" customHeight="1" x14ac:dyDescent="0.2">
      <c r="A46" s="412">
        <v>7</v>
      </c>
      <c r="B46" s="413" t="s">
        <v>178</v>
      </c>
      <c r="C46" s="415" t="str">
        <f>VLOOKUP(B46,[4]FORMULAS!$A$30:$B$46,2,0)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46" s="415" t="str">
        <f>VLOOKUP(B46,[4]FORMULAS!$A$30:$C$46,3,0)</f>
        <v>Subdirector Financiero</v>
      </c>
      <c r="E46" s="413" t="s">
        <v>112</v>
      </c>
      <c r="F46" s="409" t="s">
        <v>445</v>
      </c>
      <c r="G46" s="409" t="s">
        <v>446</v>
      </c>
      <c r="H46" s="409" t="s">
        <v>447</v>
      </c>
      <c r="I46" s="413" t="s">
        <v>261</v>
      </c>
      <c r="J46" s="414">
        <v>12</v>
      </c>
      <c r="K46" s="322" t="str">
        <f>VLOOKUP(L46,'Tabla probabilidad'!$D$3:$E$8,2,0)</f>
        <v>Baja</v>
      </c>
      <c r="L46" s="398">
        <v>0.4</v>
      </c>
      <c r="M46" s="326" t="s">
        <v>91</v>
      </c>
      <c r="N46" s="327" t="str">
        <f>VLOOKUP(M46,'Tabla Impacto'!$D$3:$F$8,3,0)</f>
        <v>Moderado</v>
      </c>
      <c r="O46" s="327">
        <f>VLOOKUP(M46,'Tabla Impacto'!$D$3:$F$8,2,0)</f>
        <v>0.6</v>
      </c>
      <c r="P46" s="327" t="str">
        <f>CONCATENATE(N46,K46)</f>
        <v>ModeradoBaja</v>
      </c>
      <c r="Q46" s="360" t="str">
        <f>VLOOKUP(P46,[4]FORMULAS!$K$17:$L$42,2,0)</f>
        <v>Moderado</v>
      </c>
      <c r="R46" s="201">
        <v>1</v>
      </c>
      <c r="S46" s="177" t="s">
        <v>448</v>
      </c>
      <c r="T46" s="201" t="str">
        <f t="shared" si="1"/>
        <v>Preventivo</v>
      </c>
      <c r="U46" s="202" t="s">
        <v>13</v>
      </c>
      <c r="V46" s="203">
        <f>+IF(U46='[4]Tabla Valoración controles'!$D$4,'[4]Tabla Valoración controles'!$F$4,IF('[4]208-PLA-Ft-78 Mapa Gestión'!U46='[4]Tabla Valoración controles'!$D$5,'[4]Tabla Valoración controles'!$F$5,IF(U46=[4]FORMULAS!$A$10,0,'[4]Tabla Valoración controles'!$F$6)))</f>
        <v>0.25</v>
      </c>
      <c r="W46" s="202" t="s">
        <v>8</v>
      </c>
      <c r="X46" s="204">
        <f>+IF(W46='[4]Tabla Valoración controles'!$D$7,'[4]Tabla Valoración controles'!$F$7,IF(U46=[4]FORMULAS!$A$10,0,'[4]Tabla Valoración controles'!$F$8))</f>
        <v>0.15</v>
      </c>
      <c r="Y46" s="202" t="s">
        <v>18</v>
      </c>
      <c r="Z46" s="203">
        <f>+IF(Y46='[4]Tabla Valoración controles'!$D$9,'[4]Tabla Valoración controles'!$F$9,IF(U46=[4]FORMULAS!$A$10,0,'[4]Tabla Valoración controles'!$F$10))</f>
        <v>0</v>
      </c>
      <c r="AA46" s="202" t="s">
        <v>22</v>
      </c>
      <c r="AB46" s="203">
        <f>+IF(AA46='[4]Tabla Valoración controles'!$D$9,'[4]Tabla Valoración controles'!$F$9,IF(W46=[4]FORMULAS!$A$10,0,'[4]Tabla Valoración controles'!$F$10))</f>
        <v>0</v>
      </c>
      <c r="AC46" s="202" t="s">
        <v>100</v>
      </c>
      <c r="AD46" s="203">
        <f>+IF(AC46='[4]Tabla Valoración controles'!$D$13,'[4]Tabla Valoración controles'!$F$13,'[4]Tabla Valoración controles'!$F$14)</f>
        <v>0</v>
      </c>
      <c r="AE46" s="100">
        <f t="shared" si="0"/>
        <v>0.4</v>
      </c>
      <c r="AF46" s="100">
        <f>+IF(T46=[4]FORMULAS!$A$8,'[4]208-PLA-Ft-78 Mapa Gestión'!AE46*'[4]208-PLA-Ft-78 Mapa Gestión'!L46:L51,'[4]208-PLA-Ft-78 Mapa Gestión'!AE46*'[4]208-PLA-Ft-78 Mapa Gestión'!O46:O51)</f>
        <v>0</v>
      </c>
      <c r="AG46" s="100">
        <f>+IF(T46=[4]FORMULAS!$A$8,'[4]208-PLA-Ft-78 Mapa Gestión'!L46:L51-'[4]208-PLA-Ft-78 Mapa Gestión'!AF46,0)</f>
        <v>0</v>
      </c>
      <c r="AH46" s="202" t="s">
        <v>351</v>
      </c>
      <c r="AI46" s="197">
        <f>+IF(AH46=[4]CONTROLES!$C$50,[4]CONTROLES!$D$50,[4]CONTROLES!$D$51)</f>
        <v>15</v>
      </c>
      <c r="AJ46" s="197" t="s">
        <v>357</v>
      </c>
      <c r="AK46" s="197">
        <f>+IF(AJ46=[4]CONTROLES!$C$52,[4]CONTROLES!$D$52,[4]CONTROLES!$D$53)</f>
        <v>15</v>
      </c>
      <c r="AL46" s="197" t="s">
        <v>360</v>
      </c>
      <c r="AM46" s="197">
        <f>+IF(AL46=[4]CONTROLES!$C$54,[4]CONTROLES!$D$54,[4]CONTROLES!$D$55)</f>
        <v>15</v>
      </c>
      <c r="AN46" s="197" t="s">
        <v>363</v>
      </c>
      <c r="AO46" s="197">
        <f>+IF(AN46=[4]CONTROLES!$C$56,[4]CONTROLES!$D$56,IF(AN46=[4]CONTROLES!$C$57,[4]CONTROLES!$D$57,[4]CONTROLES!$D$58))</f>
        <v>15</v>
      </c>
      <c r="AP46" s="197" t="s">
        <v>367</v>
      </c>
      <c r="AQ46" s="197">
        <f>+IF(AP46=[4]CONTROLES!$C$59,[4]CONTROLES!$D$59,[4]CONTROLES!$D$60)</f>
        <v>15</v>
      </c>
      <c r="AR46" s="197" t="s">
        <v>370</v>
      </c>
      <c r="AS46" s="197">
        <f>+IF(AR46=[4]CONTROLES!$C$61,[4]CONTROLES!$D$61,[4]CONTROLES!$D$62)</f>
        <v>15</v>
      </c>
      <c r="AT46" s="197" t="s">
        <v>373</v>
      </c>
      <c r="AU46" s="197">
        <f>+IF(AT46=[4]CONTROLES!$C$63,[4]CONTROLES!$D$63,IF(AT46=[4]CONTROLES!$C$64,[4]CONTROLES!$D$64,[4]CONTROLES!$D$65))</f>
        <v>10</v>
      </c>
      <c r="AV46" s="197">
        <f t="shared" si="22"/>
        <v>100</v>
      </c>
      <c r="AW46" s="197" t="str">
        <f t="shared" si="23"/>
        <v>Fuerte</v>
      </c>
      <c r="AX46" s="304">
        <f>+AG51</f>
        <v>0</v>
      </c>
      <c r="AY46" s="304" t="s">
        <v>47</v>
      </c>
      <c r="AZ46" s="304" t="s">
        <v>77</v>
      </c>
      <c r="BA46" s="304">
        <f>+IF(T46=[4]FORMULAS!B45,'[4]208-PLA-Ft-78 Mapa Gestión'!AG51,'[4]208-PLA-Ft-78 Mapa Gestión'!O46:O51)</f>
        <v>0</v>
      </c>
      <c r="BB46" s="307" t="str">
        <f>CONCATENATE(AZ46,AY46)</f>
        <v>MenorBaja</v>
      </c>
      <c r="BC46" s="306" t="str">
        <f>VLOOKUP(BB46,[4]FORMULAS!$K$17:$L$42,2,0)</f>
        <v>Moderado</v>
      </c>
      <c r="BD46" s="331" t="s">
        <v>164</v>
      </c>
      <c r="BE46" s="129" t="s">
        <v>449</v>
      </c>
      <c r="BF46" s="129" t="s">
        <v>450</v>
      </c>
      <c r="BG46" s="359" t="s">
        <v>322</v>
      </c>
      <c r="BH46" s="222">
        <v>45292</v>
      </c>
      <c r="BI46" s="222">
        <v>45657</v>
      </c>
      <c r="BJ46" s="129" t="s">
        <v>451</v>
      </c>
      <c r="BK46" s="129" t="s">
        <v>452</v>
      </c>
      <c r="BL46" s="134" t="s">
        <v>236</v>
      </c>
      <c r="BM46" s="331" t="s">
        <v>453</v>
      </c>
      <c r="BN46" s="130"/>
      <c r="BO46" s="129"/>
      <c r="BP46" s="134"/>
      <c r="BQ46" s="128"/>
      <c r="BR46" s="128"/>
      <c r="BS46" s="128"/>
      <c r="BT46" s="128"/>
      <c r="BU46" s="128"/>
      <c r="BV46" s="128"/>
      <c r="BW46" s="128"/>
      <c r="BX46" s="134"/>
      <c r="BY46" s="134"/>
      <c r="BZ46" s="128"/>
      <c r="CA46" s="128"/>
      <c r="CB46" s="128"/>
      <c r="CC46" s="128"/>
      <c r="CD46" s="128"/>
      <c r="CE46" s="128"/>
      <c r="CF46" s="128"/>
      <c r="CG46" s="134"/>
      <c r="CH46" s="134"/>
      <c r="CI46" s="128"/>
      <c r="CJ46" s="128"/>
      <c r="CK46" s="128"/>
      <c r="CL46" s="128"/>
      <c r="CM46" s="128"/>
      <c r="CN46" s="128"/>
      <c r="CO46" s="128"/>
      <c r="CP46" s="134"/>
      <c r="CQ46" s="134"/>
      <c r="CR46" s="128"/>
      <c r="CS46" s="128"/>
      <c r="CT46" s="128"/>
      <c r="CU46" s="128"/>
      <c r="CV46" s="128"/>
      <c r="CW46" s="128"/>
      <c r="CX46" s="128"/>
      <c r="CY46" s="134"/>
      <c r="CZ46" s="134"/>
      <c r="DA46" s="128"/>
      <c r="DB46" s="128"/>
      <c r="DC46" s="128"/>
      <c r="DD46" s="128"/>
      <c r="DE46" s="128"/>
      <c r="DF46" s="128"/>
      <c r="DG46" s="128"/>
      <c r="DH46" s="134"/>
      <c r="DI46" s="134"/>
      <c r="DJ46" s="128"/>
      <c r="DK46" s="128"/>
      <c r="DL46" s="128"/>
      <c r="DM46" s="128"/>
      <c r="DN46" s="128"/>
      <c r="DO46" s="128"/>
      <c r="DP46" s="128"/>
      <c r="DQ46" s="134"/>
      <c r="DR46" s="134"/>
      <c r="DS46" s="128"/>
      <c r="DT46" s="128"/>
      <c r="DU46" s="128"/>
      <c r="DV46" s="128"/>
      <c r="DW46" s="128"/>
      <c r="DX46" s="128"/>
      <c r="DY46" s="128"/>
      <c r="DZ46" s="134"/>
      <c r="EA46" s="134"/>
      <c r="EB46" s="128"/>
      <c r="EC46" s="128"/>
      <c r="ED46" s="128"/>
      <c r="EE46" s="128"/>
      <c r="EF46" s="128"/>
      <c r="EG46" s="128"/>
      <c r="EH46" s="128"/>
      <c r="EI46" s="134"/>
      <c r="EJ46" s="134"/>
      <c r="EK46" s="128"/>
      <c r="EL46" s="128"/>
      <c r="EM46" s="128"/>
      <c r="EN46" s="128"/>
      <c r="EO46" s="128"/>
      <c r="EP46" s="128"/>
      <c r="EQ46" s="128"/>
      <c r="ER46" s="134"/>
      <c r="ES46" s="134"/>
      <c r="ET46" s="128"/>
      <c r="EU46" s="128"/>
      <c r="EV46" s="128"/>
      <c r="EW46" s="128"/>
      <c r="EX46" s="128"/>
      <c r="EY46" s="128"/>
      <c r="EZ46" s="128"/>
      <c r="FA46" s="134"/>
      <c r="FB46" s="134"/>
      <c r="FC46" s="128"/>
      <c r="FD46" s="128"/>
      <c r="FE46" s="128"/>
      <c r="FF46" s="128"/>
      <c r="FG46" s="128"/>
      <c r="FH46" s="128"/>
      <c r="FI46" s="128"/>
      <c r="FJ46" s="134"/>
      <c r="FK46" s="134"/>
      <c r="FL46" s="128"/>
      <c r="FM46" s="128"/>
      <c r="FN46" s="128"/>
      <c r="FO46" s="128"/>
      <c r="FP46" s="128"/>
      <c r="FQ46" s="128"/>
      <c r="FR46" s="128"/>
      <c r="FS46" s="128"/>
      <c r="FT46" s="131"/>
      <c r="FU46" s="131"/>
      <c r="FV46" s="131"/>
      <c r="FW46" s="132"/>
      <c r="FX46" s="131"/>
      <c r="FY46" s="128"/>
      <c r="FZ46" s="128"/>
      <c r="GA46" s="131"/>
      <c r="GB46" s="131"/>
      <c r="GC46" s="131"/>
      <c r="GD46" s="131"/>
      <c r="GE46" s="131"/>
      <c r="GF46" s="128"/>
      <c r="GG46" s="131"/>
      <c r="GH46" s="131"/>
      <c r="GI46" s="131"/>
      <c r="GJ46" s="132"/>
      <c r="GK46" s="131"/>
      <c r="GL46" s="128"/>
      <c r="GM46" s="128"/>
      <c r="GN46" s="131"/>
      <c r="GO46" s="131"/>
      <c r="GP46" s="131"/>
      <c r="GQ46" s="131"/>
      <c r="GR46" s="131"/>
      <c r="GS46" s="128"/>
      <c r="GT46" s="131"/>
      <c r="GU46" s="131"/>
      <c r="GV46" s="131"/>
      <c r="GW46" s="132"/>
      <c r="GX46" s="131"/>
      <c r="GY46" s="128"/>
      <c r="GZ46" s="128"/>
      <c r="HA46" s="131"/>
      <c r="HB46" s="131"/>
      <c r="HC46" s="131"/>
      <c r="HD46" s="131"/>
    </row>
    <row r="47" spans="1:212" ht="67.5" customHeight="1" x14ac:dyDescent="0.2">
      <c r="A47" s="412"/>
      <c r="B47" s="413"/>
      <c r="C47" s="415"/>
      <c r="D47" s="415"/>
      <c r="E47" s="413"/>
      <c r="F47" s="409"/>
      <c r="G47" s="409"/>
      <c r="H47" s="409"/>
      <c r="I47" s="413"/>
      <c r="J47" s="414"/>
      <c r="K47" s="322"/>
      <c r="L47" s="398"/>
      <c r="M47" s="326"/>
      <c r="N47" s="327"/>
      <c r="O47" s="327"/>
      <c r="P47" s="327"/>
      <c r="Q47" s="360"/>
      <c r="R47" s="201">
        <v>2</v>
      </c>
      <c r="S47" s="177" t="s">
        <v>454</v>
      </c>
      <c r="T47" s="201" t="str">
        <f t="shared" si="1"/>
        <v>Preventivo</v>
      </c>
      <c r="U47" s="202" t="s">
        <v>13</v>
      </c>
      <c r="V47" s="203">
        <f>+IF(U47='[4]Tabla Valoración controles'!$D$4,'[4]Tabla Valoración controles'!$F$4,IF('[4]208-PLA-Ft-78 Mapa Gestión'!U47='[4]Tabla Valoración controles'!$D$5,'[4]Tabla Valoración controles'!$F$5,IF(U47=[4]FORMULAS!$A$10,0,'[4]Tabla Valoración controles'!$F$6)))</f>
        <v>0.25</v>
      </c>
      <c r="W47" s="202" t="s">
        <v>8</v>
      </c>
      <c r="X47" s="204">
        <f>+IF(W47='[4]Tabla Valoración controles'!$D$7,'[4]Tabla Valoración controles'!$F$7,IF(U47=[4]FORMULAS!$A$10,0,'[4]Tabla Valoración controles'!$F$8))</f>
        <v>0.15</v>
      </c>
      <c r="Y47" s="202" t="s">
        <v>18</v>
      </c>
      <c r="Z47" s="203">
        <f>+IF(Y47='[4]Tabla Valoración controles'!$D$9,'[4]Tabla Valoración controles'!$F$9,IF(U47=[4]FORMULAS!$A$10,0,'[4]Tabla Valoración controles'!$F$10))</f>
        <v>0</v>
      </c>
      <c r="AA47" s="202" t="s">
        <v>21</v>
      </c>
      <c r="AB47" s="203">
        <f>+IF(AA47='[4]Tabla Valoración controles'!$D$9,'[4]Tabla Valoración controles'!$F$9,IF(W47=[4]FORMULAS!$A$10,0,'[4]Tabla Valoración controles'!$F$10))</f>
        <v>0</v>
      </c>
      <c r="AC47" s="202" t="s">
        <v>100</v>
      </c>
      <c r="AD47" s="203">
        <f>+IF(AC47='[4]Tabla Valoración controles'!$D$13,'[4]Tabla Valoración controles'!$F$13,'[4]Tabla Valoración controles'!$F$14)</f>
        <v>0</v>
      </c>
      <c r="AE47" s="100">
        <f t="shared" si="0"/>
        <v>0.4</v>
      </c>
      <c r="AF47" s="100">
        <f>+AE47*AG46</f>
        <v>0</v>
      </c>
      <c r="AG47" s="100">
        <f>+AG46-AF47</f>
        <v>0</v>
      </c>
      <c r="AH47" s="202" t="s">
        <v>351</v>
      </c>
      <c r="AI47" s="197">
        <f>+IF(AH47=[4]CONTROLES!$C$50,[4]CONTROLES!$D$50,[4]CONTROLES!$D$51)</f>
        <v>15</v>
      </c>
      <c r="AJ47" s="197" t="s">
        <v>357</v>
      </c>
      <c r="AK47" s="197">
        <f>+IF(AJ47=[4]CONTROLES!$C$52,[4]CONTROLES!$D$52,[4]CONTROLES!$D$53)</f>
        <v>15</v>
      </c>
      <c r="AL47" s="197" t="s">
        <v>360</v>
      </c>
      <c r="AM47" s="197">
        <f>+IF(AL47=[4]CONTROLES!$C$54,[4]CONTROLES!$D$54,[4]CONTROLES!$D$55)</f>
        <v>15</v>
      </c>
      <c r="AN47" s="197" t="s">
        <v>363</v>
      </c>
      <c r="AO47" s="197">
        <f>+IF(AN47=[4]CONTROLES!$C$56,[4]CONTROLES!$D$56,IF(AN47=[4]CONTROLES!$C$57,[4]CONTROLES!$D$57,[4]CONTROLES!$D$58))</f>
        <v>15</v>
      </c>
      <c r="AP47" s="197" t="s">
        <v>367</v>
      </c>
      <c r="AQ47" s="197">
        <f>+IF(AP47=[4]CONTROLES!$C$59,[4]CONTROLES!$D$59,[4]CONTROLES!$D$60)</f>
        <v>15</v>
      </c>
      <c r="AR47" s="197" t="s">
        <v>370</v>
      </c>
      <c r="AS47" s="197">
        <f>+IF(AR47=[4]CONTROLES!$C$61,[4]CONTROLES!$D$61,[4]CONTROLES!$D$62)</f>
        <v>15</v>
      </c>
      <c r="AT47" s="197" t="s">
        <v>373</v>
      </c>
      <c r="AU47" s="197">
        <f>+IF(AT47=[4]CONTROLES!$C$63,[4]CONTROLES!$D$63,IF(AT47=[4]CONTROLES!$C$64,[4]CONTROLES!$D$64,[4]CONTROLES!$D$65))</f>
        <v>10</v>
      </c>
      <c r="AV47" s="197">
        <f t="shared" si="22"/>
        <v>100</v>
      </c>
      <c r="AW47" s="197" t="str">
        <f t="shared" si="23"/>
        <v>Fuerte</v>
      </c>
      <c r="AX47" s="305"/>
      <c r="AY47" s="305"/>
      <c r="AZ47" s="305"/>
      <c r="BA47" s="305"/>
      <c r="BB47" s="307"/>
      <c r="BC47" s="306"/>
      <c r="BD47" s="331"/>
      <c r="BE47" s="129" t="s">
        <v>455</v>
      </c>
      <c r="BF47" s="129" t="s">
        <v>456</v>
      </c>
      <c r="BG47" s="359"/>
      <c r="BH47" s="222">
        <v>45292</v>
      </c>
      <c r="BI47" s="222">
        <v>45657</v>
      </c>
      <c r="BJ47" s="129" t="s">
        <v>457</v>
      </c>
      <c r="BK47" s="129" t="s">
        <v>458</v>
      </c>
      <c r="BL47" s="134" t="s">
        <v>236</v>
      </c>
      <c r="BM47" s="331"/>
      <c r="BN47" s="130"/>
      <c r="BO47" s="129"/>
      <c r="BP47" s="134"/>
      <c r="BQ47" s="134"/>
      <c r="BR47" s="132"/>
      <c r="BS47" s="132"/>
      <c r="BT47" s="132"/>
      <c r="BU47" s="132"/>
      <c r="BV47" s="132"/>
      <c r="BW47" s="128"/>
      <c r="BX47" s="134"/>
      <c r="BY47" s="134"/>
      <c r="BZ47" s="134"/>
      <c r="CA47" s="132"/>
      <c r="CB47" s="132"/>
      <c r="CC47" s="132"/>
      <c r="CD47" s="132"/>
      <c r="CE47" s="132"/>
      <c r="CF47" s="128"/>
      <c r="CG47" s="134"/>
      <c r="CH47" s="134"/>
      <c r="CI47" s="134"/>
      <c r="CJ47" s="132"/>
      <c r="CK47" s="132"/>
      <c r="CL47" s="132"/>
      <c r="CM47" s="132"/>
      <c r="CN47" s="132"/>
      <c r="CO47" s="128"/>
      <c r="CP47" s="134"/>
      <c r="CQ47" s="134"/>
      <c r="CR47" s="134"/>
      <c r="CS47" s="132"/>
      <c r="CT47" s="132"/>
      <c r="CU47" s="132"/>
      <c r="CV47" s="132"/>
      <c r="CW47" s="132"/>
      <c r="CX47" s="128"/>
      <c r="CY47" s="134"/>
      <c r="CZ47" s="134"/>
      <c r="DA47" s="134"/>
      <c r="DB47" s="132"/>
      <c r="DC47" s="132"/>
      <c r="DD47" s="132"/>
      <c r="DE47" s="132"/>
      <c r="DF47" s="132"/>
      <c r="DG47" s="128"/>
      <c r="DH47" s="134"/>
      <c r="DI47" s="134"/>
      <c r="DJ47" s="134"/>
      <c r="DK47" s="132"/>
      <c r="DL47" s="132"/>
      <c r="DM47" s="132"/>
      <c r="DN47" s="132"/>
      <c r="DO47" s="132"/>
      <c r="DP47" s="128"/>
      <c r="DQ47" s="134"/>
      <c r="DR47" s="134"/>
      <c r="DS47" s="134"/>
      <c r="DT47" s="132"/>
      <c r="DU47" s="132"/>
      <c r="DV47" s="132"/>
      <c r="DW47" s="132"/>
      <c r="DX47" s="132"/>
      <c r="DY47" s="128"/>
      <c r="DZ47" s="134"/>
      <c r="EA47" s="134"/>
      <c r="EB47" s="134"/>
      <c r="EC47" s="132"/>
      <c r="ED47" s="132"/>
      <c r="EE47" s="132"/>
      <c r="EF47" s="132"/>
      <c r="EG47" s="132"/>
      <c r="EH47" s="128"/>
      <c r="EI47" s="134"/>
      <c r="EJ47" s="134"/>
      <c r="EK47" s="134"/>
      <c r="EL47" s="132"/>
      <c r="EM47" s="132"/>
      <c r="EN47" s="132"/>
      <c r="EO47" s="132"/>
      <c r="EP47" s="132"/>
      <c r="EQ47" s="128"/>
      <c r="ER47" s="134"/>
      <c r="ES47" s="134"/>
      <c r="ET47" s="134"/>
      <c r="EU47" s="132"/>
      <c r="EV47" s="132"/>
      <c r="EW47" s="132"/>
      <c r="EX47" s="132"/>
      <c r="EY47" s="132"/>
      <c r="EZ47" s="128"/>
      <c r="FA47" s="134"/>
      <c r="FB47" s="134"/>
      <c r="FC47" s="134"/>
      <c r="FD47" s="132"/>
      <c r="FE47" s="132"/>
      <c r="FF47" s="132"/>
      <c r="FG47" s="132"/>
      <c r="FH47" s="132"/>
      <c r="FI47" s="128"/>
      <c r="FJ47" s="134"/>
      <c r="FK47" s="134"/>
      <c r="FL47" s="134"/>
      <c r="FM47" s="132"/>
      <c r="FN47" s="132"/>
      <c r="FO47" s="132"/>
      <c r="FP47" s="132"/>
      <c r="FQ47" s="132"/>
      <c r="FR47" s="132"/>
      <c r="FS47" s="128"/>
      <c r="FT47" s="131"/>
      <c r="FU47" s="131"/>
      <c r="FV47" s="131"/>
      <c r="FW47" s="132"/>
      <c r="FX47" s="131"/>
      <c r="FY47" s="132"/>
      <c r="FZ47" s="132"/>
      <c r="GA47" s="131"/>
      <c r="GB47" s="131"/>
      <c r="GC47" s="131"/>
      <c r="GD47" s="131"/>
      <c r="GE47" s="131"/>
      <c r="GF47" s="128"/>
      <c r="GG47" s="131"/>
      <c r="GH47" s="131"/>
      <c r="GI47" s="131"/>
      <c r="GJ47" s="132"/>
      <c r="GK47" s="131"/>
      <c r="GL47" s="132"/>
      <c r="GM47" s="132"/>
      <c r="GN47" s="131"/>
      <c r="GO47" s="131"/>
      <c r="GP47" s="131"/>
      <c r="GQ47" s="131"/>
      <c r="GR47" s="131"/>
      <c r="GS47" s="128"/>
      <c r="GT47" s="131"/>
      <c r="GU47" s="131"/>
      <c r="GV47" s="131"/>
      <c r="GW47" s="132"/>
      <c r="GX47" s="131"/>
      <c r="GY47" s="132"/>
      <c r="GZ47" s="132"/>
      <c r="HA47" s="131"/>
      <c r="HB47" s="131"/>
      <c r="HC47" s="131"/>
      <c r="HD47" s="131"/>
    </row>
    <row r="48" spans="1:212" ht="67.5" customHeight="1" x14ac:dyDescent="0.2">
      <c r="A48" s="412"/>
      <c r="B48" s="413"/>
      <c r="C48" s="415"/>
      <c r="D48" s="415"/>
      <c r="E48" s="413"/>
      <c r="F48" s="409"/>
      <c r="G48" s="409"/>
      <c r="H48" s="409"/>
      <c r="I48" s="413"/>
      <c r="J48" s="414"/>
      <c r="K48" s="322"/>
      <c r="L48" s="398"/>
      <c r="M48" s="326"/>
      <c r="N48" s="327"/>
      <c r="O48" s="327"/>
      <c r="P48" s="327"/>
      <c r="Q48" s="360"/>
      <c r="R48" s="201">
        <v>3</v>
      </c>
      <c r="S48" s="177" t="s">
        <v>459</v>
      </c>
      <c r="T48" s="201" t="str">
        <f t="shared" si="1"/>
        <v>Detectivo</v>
      </c>
      <c r="U48" s="202" t="s">
        <v>14</v>
      </c>
      <c r="V48" s="203">
        <f>+IF(U48='[4]Tabla Valoración controles'!$D$4,'[4]Tabla Valoración controles'!$F$4,IF('[4]208-PLA-Ft-78 Mapa Gestión'!U48='[4]Tabla Valoración controles'!$D$5,'[4]Tabla Valoración controles'!$F$5,IF(U48=[4]FORMULAS!$A$10,0,'[4]Tabla Valoración controles'!$F$6)))</f>
        <v>0.1</v>
      </c>
      <c r="W48" s="202" t="s">
        <v>8</v>
      </c>
      <c r="X48" s="204">
        <f>+IF(W48='[4]Tabla Valoración controles'!$D$7,'[4]Tabla Valoración controles'!$F$7,IF(U48=[4]FORMULAS!$A$10,0,'[4]Tabla Valoración controles'!$F$8))</f>
        <v>0.15</v>
      </c>
      <c r="Y48" s="202" t="s">
        <v>18</v>
      </c>
      <c r="Z48" s="203">
        <f>+IF(Y48='[4]Tabla Valoración controles'!$D$9,'[4]Tabla Valoración controles'!$F$9,IF(U48=[4]FORMULAS!$A$10,0,'[4]Tabla Valoración controles'!$F$10))</f>
        <v>0</v>
      </c>
      <c r="AA48" s="202" t="s">
        <v>21</v>
      </c>
      <c r="AB48" s="203">
        <f>+IF(AA48='[4]Tabla Valoración controles'!$D$9,'[4]Tabla Valoración controles'!$F$9,IF(W48=[4]FORMULAS!$A$10,0,'[4]Tabla Valoración controles'!$F$10))</f>
        <v>0</v>
      </c>
      <c r="AC48" s="202" t="s">
        <v>100</v>
      </c>
      <c r="AD48" s="203">
        <f>+IF(AC48='[4]Tabla Valoración controles'!$D$13,'[4]Tabla Valoración controles'!$F$13,'[4]Tabla Valoración controles'!$F$14)</f>
        <v>0</v>
      </c>
      <c r="AE48" s="100">
        <f t="shared" si="0"/>
        <v>0.25</v>
      </c>
      <c r="AF48" s="100">
        <f>+AF47*AE48</f>
        <v>0</v>
      </c>
      <c r="AG48" s="100">
        <f>+AG47-AF48</f>
        <v>0</v>
      </c>
      <c r="AH48" s="202" t="s">
        <v>351</v>
      </c>
      <c r="AI48" s="197">
        <f>+IF(AH48=[4]CONTROLES!$C$50,[4]CONTROLES!$D$50,[4]CONTROLES!$D$51)</f>
        <v>15</v>
      </c>
      <c r="AJ48" s="197" t="s">
        <v>357</v>
      </c>
      <c r="AK48" s="197">
        <f>+IF(AJ48=[4]CONTROLES!$C$52,[4]CONTROLES!$D$52,[4]CONTROLES!$D$53)</f>
        <v>15</v>
      </c>
      <c r="AL48" s="197" t="s">
        <v>360</v>
      </c>
      <c r="AM48" s="197">
        <f>+IF(AL48=[4]CONTROLES!$C$54,[4]CONTROLES!$D$54,[4]CONTROLES!$D$55)</f>
        <v>15</v>
      </c>
      <c r="AN48" s="197" t="s">
        <v>364</v>
      </c>
      <c r="AO48" s="197">
        <f>+IF(AN48=[4]CONTROLES!$C$56,[4]CONTROLES!$D$56,IF(AN48=[4]CONTROLES!$C$57,[4]CONTROLES!$D$57,[4]CONTROLES!$D$58))</f>
        <v>10</v>
      </c>
      <c r="AP48" s="197" t="s">
        <v>367</v>
      </c>
      <c r="AQ48" s="197">
        <f>+IF(AP48=[4]CONTROLES!$C$59,[4]CONTROLES!$D$59,[4]CONTROLES!$D$60)</f>
        <v>15</v>
      </c>
      <c r="AR48" s="197" t="s">
        <v>370</v>
      </c>
      <c r="AS48" s="197">
        <f>+IF(AR48=[4]CONTROLES!$C$61,[4]CONTROLES!$D$61,[4]CONTROLES!$D$62)</f>
        <v>15</v>
      </c>
      <c r="AT48" s="197" t="s">
        <v>373</v>
      </c>
      <c r="AU48" s="197">
        <f>+IF(AT48=[4]CONTROLES!$C$63,[4]CONTROLES!$D$63,IF(AT48=[4]CONTROLES!$C$64,[4]CONTROLES!$D$64,[4]CONTROLES!$D$65))</f>
        <v>10</v>
      </c>
      <c r="AV48" s="197">
        <f t="shared" si="22"/>
        <v>95</v>
      </c>
      <c r="AW48" s="197" t="str">
        <f t="shared" si="23"/>
        <v>Moderado</v>
      </c>
      <c r="AX48" s="305"/>
      <c r="AY48" s="305"/>
      <c r="AZ48" s="305"/>
      <c r="BA48" s="305"/>
      <c r="BB48" s="307"/>
      <c r="BC48" s="306"/>
      <c r="BD48" s="331"/>
      <c r="BE48" s="129"/>
      <c r="BF48" s="129"/>
      <c r="BG48" s="359"/>
      <c r="BH48" s="222"/>
      <c r="BI48" s="222"/>
      <c r="BJ48" s="178"/>
      <c r="BK48" s="178"/>
      <c r="BL48" s="130"/>
      <c r="BM48" s="331"/>
      <c r="BN48" s="130"/>
      <c r="BO48" s="129"/>
      <c r="BP48" s="134"/>
      <c r="BQ48" s="134"/>
      <c r="BR48" s="132"/>
      <c r="BS48" s="132"/>
      <c r="BT48" s="132"/>
      <c r="BU48" s="132"/>
      <c r="BV48" s="132"/>
      <c r="BW48" s="128"/>
      <c r="BX48" s="134"/>
      <c r="BY48" s="134"/>
      <c r="BZ48" s="134"/>
      <c r="CA48" s="132"/>
      <c r="CB48" s="132"/>
      <c r="CC48" s="132"/>
      <c r="CD48" s="132"/>
      <c r="CE48" s="132"/>
      <c r="CF48" s="128"/>
      <c r="CG48" s="134"/>
      <c r="CH48" s="134"/>
      <c r="CI48" s="134"/>
      <c r="CJ48" s="132"/>
      <c r="CK48" s="132"/>
      <c r="CL48" s="132"/>
      <c r="CM48" s="132"/>
      <c r="CN48" s="132"/>
      <c r="CO48" s="128"/>
      <c r="CP48" s="134"/>
      <c r="CQ48" s="134"/>
      <c r="CR48" s="134"/>
      <c r="CS48" s="132"/>
      <c r="CT48" s="132"/>
      <c r="CU48" s="132"/>
      <c r="CV48" s="132"/>
      <c r="CW48" s="132"/>
      <c r="CX48" s="128"/>
      <c r="CY48" s="134"/>
      <c r="CZ48" s="134"/>
      <c r="DA48" s="134"/>
      <c r="DB48" s="132"/>
      <c r="DC48" s="132"/>
      <c r="DD48" s="132"/>
      <c r="DE48" s="132"/>
      <c r="DF48" s="132"/>
      <c r="DG48" s="128"/>
      <c r="DH48" s="134"/>
      <c r="DI48" s="134"/>
      <c r="DJ48" s="134"/>
      <c r="DK48" s="132"/>
      <c r="DL48" s="132"/>
      <c r="DM48" s="132"/>
      <c r="DN48" s="132"/>
      <c r="DO48" s="132"/>
      <c r="DP48" s="128"/>
      <c r="DQ48" s="134"/>
      <c r="DR48" s="134"/>
      <c r="DS48" s="134"/>
      <c r="DT48" s="132"/>
      <c r="DU48" s="132"/>
      <c r="DV48" s="132"/>
      <c r="DW48" s="132"/>
      <c r="DX48" s="132"/>
      <c r="DY48" s="128"/>
      <c r="DZ48" s="134"/>
      <c r="EA48" s="134"/>
      <c r="EB48" s="134"/>
      <c r="EC48" s="132"/>
      <c r="ED48" s="132"/>
      <c r="EE48" s="132"/>
      <c r="EF48" s="132"/>
      <c r="EG48" s="132"/>
      <c r="EH48" s="128"/>
      <c r="EI48" s="134"/>
      <c r="EJ48" s="134"/>
      <c r="EK48" s="134"/>
      <c r="EL48" s="132"/>
      <c r="EM48" s="132"/>
      <c r="EN48" s="132"/>
      <c r="EO48" s="132"/>
      <c r="EP48" s="132"/>
      <c r="EQ48" s="128"/>
      <c r="ER48" s="134"/>
      <c r="ES48" s="134"/>
      <c r="ET48" s="134"/>
      <c r="EU48" s="132"/>
      <c r="EV48" s="132"/>
      <c r="EW48" s="132"/>
      <c r="EX48" s="132"/>
      <c r="EY48" s="132"/>
      <c r="EZ48" s="128"/>
      <c r="FA48" s="134"/>
      <c r="FB48" s="134"/>
      <c r="FC48" s="134"/>
      <c r="FD48" s="132"/>
      <c r="FE48" s="132"/>
      <c r="FF48" s="132"/>
      <c r="FG48" s="132"/>
      <c r="FH48" s="132"/>
      <c r="FI48" s="128"/>
      <c r="FJ48" s="134"/>
      <c r="FK48" s="134"/>
      <c r="FL48" s="134"/>
      <c r="FM48" s="132"/>
      <c r="FN48" s="132"/>
      <c r="FO48" s="132"/>
      <c r="FP48" s="132"/>
      <c r="FQ48" s="132"/>
      <c r="FR48" s="132"/>
      <c r="FS48" s="128"/>
      <c r="FT48" s="131"/>
      <c r="FU48" s="131"/>
      <c r="FV48" s="131"/>
      <c r="FW48" s="132"/>
      <c r="FX48" s="131"/>
      <c r="FY48" s="132"/>
      <c r="FZ48" s="132"/>
      <c r="GA48" s="131"/>
      <c r="GB48" s="131"/>
      <c r="GC48" s="131"/>
      <c r="GD48" s="131"/>
      <c r="GE48" s="131"/>
      <c r="GF48" s="128"/>
      <c r="GG48" s="131"/>
      <c r="GH48" s="131"/>
      <c r="GI48" s="131"/>
      <c r="GJ48" s="132"/>
      <c r="GK48" s="131"/>
      <c r="GL48" s="132"/>
      <c r="GM48" s="132"/>
      <c r="GN48" s="131"/>
      <c r="GO48" s="131"/>
      <c r="GP48" s="131"/>
      <c r="GQ48" s="131"/>
      <c r="GR48" s="131"/>
      <c r="GS48" s="128"/>
      <c r="GT48" s="131"/>
      <c r="GU48" s="131"/>
      <c r="GV48" s="131"/>
      <c r="GW48" s="132"/>
      <c r="GX48" s="131"/>
      <c r="GY48" s="132"/>
      <c r="GZ48" s="132"/>
      <c r="HA48" s="131"/>
      <c r="HB48" s="131"/>
      <c r="HC48" s="131"/>
      <c r="HD48" s="131"/>
    </row>
    <row r="49" spans="1:212" ht="17.25" customHeight="1" x14ac:dyDescent="0.2">
      <c r="A49" s="412"/>
      <c r="B49" s="413"/>
      <c r="C49" s="415"/>
      <c r="D49" s="415"/>
      <c r="E49" s="413"/>
      <c r="F49" s="409"/>
      <c r="G49" s="409"/>
      <c r="H49" s="409"/>
      <c r="I49" s="413"/>
      <c r="J49" s="414"/>
      <c r="K49" s="322"/>
      <c r="L49" s="398"/>
      <c r="M49" s="326"/>
      <c r="N49" s="327"/>
      <c r="O49" s="327"/>
      <c r="P49" s="327"/>
      <c r="Q49" s="360"/>
      <c r="R49" s="201"/>
      <c r="S49" s="197"/>
      <c r="T49" s="201" t="str">
        <f t="shared" si="1"/>
        <v>Tipo Control</v>
      </c>
      <c r="U49" s="202" t="s">
        <v>158</v>
      </c>
      <c r="V49" s="203">
        <f>+IF(U49='[4]Tabla Valoración controles'!$D$4,'[4]Tabla Valoración controles'!$F$4,IF('[4]208-PLA-Ft-78 Mapa Gestión'!U49='[4]Tabla Valoración controles'!$D$5,'[4]Tabla Valoración controles'!$F$5,IF(U49=[4]FORMULAS!$A$10,0,'[4]Tabla Valoración controles'!$F$6)))</f>
        <v>0</v>
      </c>
      <c r="W49" s="202"/>
      <c r="X49" s="204">
        <f>+IF(W49='[4]Tabla Valoración controles'!$D$7,'[4]Tabla Valoración controles'!$F$7,IF(U49=[4]FORMULAS!$A$10,0,'[4]Tabla Valoración controles'!$F$8))</f>
        <v>0</v>
      </c>
      <c r="Y49" s="202"/>
      <c r="Z49" s="203">
        <f>+IF(Y49='[4]Tabla Valoración controles'!$D$9,'[4]Tabla Valoración controles'!$F$9,IF(U49=[4]FORMULAS!$A$10,0,'[4]Tabla Valoración controles'!$F$10))</f>
        <v>0</v>
      </c>
      <c r="AA49" s="202"/>
      <c r="AB49" s="203">
        <f>+IF(AA49='[4]Tabla Valoración controles'!$D$9,'[4]Tabla Valoración controles'!$F$9,IF(W49=[4]FORMULAS!$A$10,0,'[4]Tabla Valoración controles'!$F$10))</f>
        <v>0</v>
      </c>
      <c r="AC49" s="202"/>
      <c r="AD49" s="203">
        <f>+IF(AC49='[4]Tabla Valoración controles'!$D$13,'[4]Tabla Valoración controles'!$F$13,'[4]Tabla Valoración controles'!$F$14)</f>
        <v>0</v>
      </c>
      <c r="AE49" s="100">
        <f t="shared" si="0"/>
        <v>0</v>
      </c>
      <c r="AF49" s="100">
        <f>+AF48*AE49</f>
        <v>0</v>
      </c>
      <c r="AG49" s="100">
        <f>+AG48-AF49</f>
        <v>0</v>
      </c>
      <c r="AH49" s="202"/>
      <c r="AI49" s="197">
        <f>+IF(AH49=[4]CONTROLES!$C$50,[4]CONTROLES!$D$50,[4]CONTROLES!$D$51)</f>
        <v>0</v>
      </c>
      <c r="AJ49" s="197"/>
      <c r="AK49" s="197">
        <f>+IF(AJ49=[4]CONTROLES!$C$52,[4]CONTROLES!$D$52,[4]CONTROLES!$D$53)</f>
        <v>0</v>
      </c>
      <c r="AL49" s="197"/>
      <c r="AM49" s="197">
        <f>+IF(AL49=[4]CONTROLES!$C$54,[4]CONTROLES!$D$54,[4]CONTROLES!$D$55)</f>
        <v>0</v>
      </c>
      <c r="AN49" s="197"/>
      <c r="AO49" s="197">
        <f>+IF(AN49=[4]CONTROLES!$C$56,[4]CONTROLES!$D$56,IF(AN49=[4]CONTROLES!$C$57,[4]CONTROLES!$D$57,[4]CONTROLES!$D$58))</f>
        <v>0</v>
      </c>
      <c r="AP49" s="197"/>
      <c r="AQ49" s="197">
        <f>+IF(AP49=[4]CONTROLES!$C$59,[4]CONTROLES!$D$59,[4]CONTROLES!$D$60)</f>
        <v>0</v>
      </c>
      <c r="AR49" s="197"/>
      <c r="AS49" s="197">
        <f>+IF(AR49=[4]CONTROLES!$C$61,[4]CONTROLES!$D$61,[4]CONTROLES!$D$62)</f>
        <v>0</v>
      </c>
      <c r="AT49" s="197"/>
      <c r="AU49" s="197">
        <f>+IF(AT49=[4]CONTROLES!$C$63,[4]CONTROLES!$D$63,IF(AT49=[4]CONTROLES!$C$64,[4]CONTROLES!$D$64,[4]CONTROLES!$D$65))</f>
        <v>0</v>
      </c>
      <c r="AV49" s="197">
        <f t="shared" si="22"/>
        <v>0</v>
      </c>
      <c r="AW49" s="197" t="str">
        <f t="shared" si="23"/>
        <v>Débil</v>
      </c>
      <c r="AX49" s="305"/>
      <c r="AY49" s="305"/>
      <c r="AZ49" s="305"/>
      <c r="BA49" s="305"/>
      <c r="BB49" s="307"/>
      <c r="BC49" s="306"/>
      <c r="BD49" s="331"/>
      <c r="BE49" s="129"/>
      <c r="BF49" s="129"/>
      <c r="BG49" s="359"/>
      <c r="BH49" s="222"/>
      <c r="BI49" s="222"/>
      <c r="BJ49" s="178"/>
      <c r="BK49" s="178"/>
      <c r="BL49" s="130"/>
      <c r="BM49" s="331"/>
      <c r="BN49" s="130"/>
      <c r="BO49" s="129"/>
      <c r="BP49" s="134"/>
      <c r="BQ49" s="134"/>
      <c r="BR49" s="132"/>
      <c r="BS49" s="132"/>
      <c r="BT49" s="132"/>
      <c r="BU49" s="132"/>
      <c r="BV49" s="132"/>
      <c r="BW49" s="128"/>
      <c r="BX49" s="134"/>
      <c r="BY49" s="134"/>
      <c r="BZ49" s="134"/>
      <c r="CA49" s="132"/>
      <c r="CB49" s="132"/>
      <c r="CC49" s="132"/>
      <c r="CD49" s="132"/>
      <c r="CE49" s="132"/>
      <c r="CF49" s="128"/>
      <c r="CG49" s="134"/>
      <c r="CH49" s="134"/>
      <c r="CI49" s="134"/>
      <c r="CJ49" s="132"/>
      <c r="CK49" s="132"/>
      <c r="CL49" s="132"/>
      <c r="CM49" s="132"/>
      <c r="CN49" s="132"/>
      <c r="CO49" s="128"/>
      <c r="CP49" s="134"/>
      <c r="CQ49" s="134"/>
      <c r="CR49" s="134"/>
      <c r="CS49" s="132"/>
      <c r="CT49" s="132"/>
      <c r="CU49" s="132"/>
      <c r="CV49" s="132"/>
      <c r="CW49" s="132"/>
      <c r="CX49" s="128"/>
      <c r="CY49" s="134"/>
      <c r="CZ49" s="134"/>
      <c r="DA49" s="134"/>
      <c r="DB49" s="132"/>
      <c r="DC49" s="132"/>
      <c r="DD49" s="132"/>
      <c r="DE49" s="132"/>
      <c r="DF49" s="132"/>
      <c r="DG49" s="128"/>
      <c r="DH49" s="134"/>
      <c r="DI49" s="134"/>
      <c r="DJ49" s="134"/>
      <c r="DK49" s="132"/>
      <c r="DL49" s="132"/>
      <c r="DM49" s="132"/>
      <c r="DN49" s="132"/>
      <c r="DO49" s="132"/>
      <c r="DP49" s="128"/>
      <c r="DQ49" s="134"/>
      <c r="DR49" s="134"/>
      <c r="DS49" s="134"/>
      <c r="DT49" s="132"/>
      <c r="DU49" s="132"/>
      <c r="DV49" s="132"/>
      <c r="DW49" s="132"/>
      <c r="DX49" s="132"/>
      <c r="DY49" s="128"/>
      <c r="DZ49" s="134"/>
      <c r="EA49" s="134"/>
      <c r="EB49" s="134"/>
      <c r="EC49" s="132"/>
      <c r="ED49" s="132"/>
      <c r="EE49" s="132"/>
      <c r="EF49" s="132"/>
      <c r="EG49" s="132"/>
      <c r="EH49" s="128"/>
      <c r="EI49" s="134"/>
      <c r="EJ49" s="134"/>
      <c r="EK49" s="134"/>
      <c r="EL49" s="132"/>
      <c r="EM49" s="132"/>
      <c r="EN49" s="132"/>
      <c r="EO49" s="132"/>
      <c r="EP49" s="132"/>
      <c r="EQ49" s="128"/>
      <c r="ER49" s="134"/>
      <c r="ES49" s="134"/>
      <c r="ET49" s="134"/>
      <c r="EU49" s="132"/>
      <c r="EV49" s="132"/>
      <c r="EW49" s="132"/>
      <c r="EX49" s="132"/>
      <c r="EY49" s="132"/>
      <c r="EZ49" s="128"/>
      <c r="FA49" s="134"/>
      <c r="FB49" s="134"/>
      <c r="FC49" s="134"/>
      <c r="FD49" s="132"/>
      <c r="FE49" s="132"/>
      <c r="FF49" s="132"/>
      <c r="FG49" s="132"/>
      <c r="FH49" s="132"/>
      <c r="FI49" s="128"/>
      <c r="FJ49" s="134"/>
      <c r="FK49" s="134"/>
      <c r="FL49" s="134"/>
      <c r="FM49" s="132"/>
      <c r="FN49" s="132"/>
      <c r="FO49" s="132"/>
      <c r="FP49" s="132"/>
      <c r="FQ49" s="132"/>
      <c r="FR49" s="132"/>
      <c r="FS49" s="128"/>
      <c r="FT49" s="131"/>
      <c r="FU49" s="131"/>
      <c r="FV49" s="131"/>
      <c r="FW49" s="132"/>
      <c r="FX49" s="131"/>
      <c r="FY49" s="132"/>
      <c r="FZ49" s="132"/>
      <c r="GA49" s="131"/>
      <c r="GB49" s="131"/>
      <c r="GC49" s="131"/>
      <c r="GD49" s="131"/>
      <c r="GE49" s="131"/>
      <c r="GF49" s="128"/>
      <c r="GG49" s="131"/>
      <c r="GH49" s="131"/>
      <c r="GI49" s="131"/>
      <c r="GJ49" s="132"/>
      <c r="GK49" s="131"/>
      <c r="GL49" s="132"/>
      <c r="GM49" s="132"/>
      <c r="GN49" s="131"/>
      <c r="GO49" s="131"/>
      <c r="GP49" s="131"/>
      <c r="GQ49" s="131"/>
      <c r="GR49" s="131"/>
      <c r="GS49" s="128"/>
      <c r="GT49" s="131"/>
      <c r="GU49" s="131"/>
      <c r="GV49" s="131"/>
      <c r="GW49" s="132"/>
      <c r="GX49" s="131"/>
      <c r="GY49" s="132"/>
      <c r="GZ49" s="132"/>
      <c r="HA49" s="131"/>
      <c r="HB49" s="131"/>
      <c r="HC49" s="131"/>
      <c r="HD49" s="131"/>
    </row>
    <row r="50" spans="1:212" ht="17.25" customHeight="1" x14ac:dyDescent="0.2">
      <c r="A50" s="412"/>
      <c r="B50" s="413"/>
      <c r="C50" s="415"/>
      <c r="D50" s="415"/>
      <c r="E50" s="413"/>
      <c r="F50" s="409"/>
      <c r="G50" s="409"/>
      <c r="H50" s="409"/>
      <c r="I50" s="413"/>
      <c r="J50" s="414"/>
      <c r="K50" s="322"/>
      <c r="L50" s="398"/>
      <c r="M50" s="326"/>
      <c r="N50" s="327"/>
      <c r="O50" s="327"/>
      <c r="P50" s="327"/>
      <c r="Q50" s="360"/>
      <c r="R50" s="201"/>
      <c r="S50" s="197"/>
      <c r="T50" s="201" t="str">
        <f t="shared" si="1"/>
        <v>Tipo Control</v>
      </c>
      <c r="U50" s="202" t="s">
        <v>158</v>
      </c>
      <c r="V50" s="203">
        <f>+IF(U50='[4]Tabla Valoración controles'!$D$4,'[4]Tabla Valoración controles'!$F$4,IF('[4]208-PLA-Ft-78 Mapa Gestión'!U50='[4]Tabla Valoración controles'!$D$5,'[4]Tabla Valoración controles'!$F$5,IF(U50=[4]FORMULAS!$A$10,0,'[4]Tabla Valoración controles'!$F$6)))</f>
        <v>0</v>
      </c>
      <c r="W50" s="202"/>
      <c r="X50" s="204">
        <f>+IF(W50='[4]Tabla Valoración controles'!$D$7,'[4]Tabla Valoración controles'!$F$7,IF(U50=[4]FORMULAS!$A$10,0,'[4]Tabla Valoración controles'!$F$8))</f>
        <v>0</v>
      </c>
      <c r="Y50" s="202"/>
      <c r="Z50" s="203">
        <f>+IF(Y50='[4]Tabla Valoración controles'!$D$9,'[4]Tabla Valoración controles'!$F$9,IF(U50=[4]FORMULAS!$A$10,0,'[4]Tabla Valoración controles'!$F$10))</f>
        <v>0</v>
      </c>
      <c r="AA50" s="202"/>
      <c r="AB50" s="203">
        <f>+IF(AA50='[4]Tabla Valoración controles'!$D$9,'[4]Tabla Valoración controles'!$F$9,IF(W50=[4]FORMULAS!$A$10,0,'[4]Tabla Valoración controles'!$F$10))</f>
        <v>0</v>
      </c>
      <c r="AC50" s="202"/>
      <c r="AD50" s="203">
        <f>+IF(AC50='[4]Tabla Valoración controles'!$D$13,'[4]Tabla Valoración controles'!$F$13,'[4]Tabla Valoración controles'!$F$14)</f>
        <v>0</v>
      </c>
      <c r="AE50" s="100">
        <f t="shared" si="0"/>
        <v>0</v>
      </c>
      <c r="AF50" s="100">
        <f>+AF49*AE50</f>
        <v>0</v>
      </c>
      <c r="AG50" s="100">
        <f>+AG49-AF50</f>
        <v>0</v>
      </c>
      <c r="AH50" s="202"/>
      <c r="AI50" s="197">
        <f>+IF(AH50=[4]CONTROLES!$C$50,[4]CONTROLES!$D$50,[4]CONTROLES!$D$51)</f>
        <v>0</v>
      </c>
      <c r="AJ50" s="197"/>
      <c r="AK50" s="197">
        <f>+IF(AJ50=[4]CONTROLES!$C$52,[4]CONTROLES!$D$52,[4]CONTROLES!$D$53)</f>
        <v>0</v>
      </c>
      <c r="AL50" s="197"/>
      <c r="AM50" s="197">
        <f>+IF(AL50=[4]CONTROLES!$C$54,[4]CONTROLES!$D$54,[4]CONTROLES!$D$55)</f>
        <v>0</v>
      </c>
      <c r="AN50" s="197"/>
      <c r="AO50" s="197">
        <f>+IF(AN50=[4]CONTROLES!$C$56,[4]CONTROLES!$D$56,IF(AN50=[4]CONTROLES!$C$57,[4]CONTROLES!$D$57,[4]CONTROLES!$D$58))</f>
        <v>0</v>
      </c>
      <c r="AP50" s="197"/>
      <c r="AQ50" s="197">
        <f>+IF(AP50=[4]CONTROLES!$C$59,[4]CONTROLES!$D$59,[4]CONTROLES!$D$60)</f>
        <v>0</v>
      </c>
      <c r="AR50" s="197"/>
      <c r="AS50" s="197">
        <f>+IF(AR50=[4]CONTROLES!$C$61,[4]CONTROLES!$D$61,[4]CONTROLES!$D$62)</f>
        <v>0</v>
      </c>
      <c r="AT50" s="197"/>
      <c r="AU50" s="197">
        <f>+IF(AT50=[4]CONTROLES!$C$63,[4]CONTROLES!$D$63,IF(AT50=[4]CONTROLES!$C$64,[4]CONTROLES!$D$64,[4]CONTROLES!$D$65))</f>
        <v>0</v>
      </c>
      <c r="AV50" s="197">
        <f t="shared" si="22"/>
        <v>0</v>
      </c>
      <c r="AW50" s="197" t="str">
        <f t="shared" si="23"/>
        <v>Débil</v>
      </c>
      <c r="AX50" s="305"/>
      <c r="AY50" s="305"/>
      <c r="AZ50" s="305"/>
      <c r="BA50" s="305"/>
      <c r="BB50" s="307"/>
      <c r="BC50" s="306"/>
      <c r="BD50" s="331"/>
      <c r="BE50" s="129"/>
      <c r="BF50" s="129"/>
      <c r="BG50" s="359"/>
      <c r="BH50" s="222"/>
      <c r="BI50" s="222"/>
      <c r="BJ50" s="178"/>
      <c r="BK50" s="178"/>
      <c r="BL50" s="130"/>
      <c r="BM50" s="331"/>
      <c r="BN50" s="130"/>
      <c r="BO50" s="129"/>
      <c r="BP50" s="134"/>
      <c r="BQ50" s="134"/>
      <c r="BR50" s="132"/>
      <c r="BS50" s="132"/>
      <c r="BT50" s="132"/>
      <c r="BU50" s="132"/>
      <c r="BV50" s="132"/>
      <c r="BW50" s="128"/>
      <c r="BX50" s="134"/>
      <c r="BY50" s="134"/>
      <c r="BZ50" s="134"/>
      <c r="CA50" s="132"/>
      <c r="CB50" s="132"/>
      <c r="CC50" s="132"/>
      <c r="CD50" s="132"/>
      <c r="CE50" s="132"/>
      <c r="CF50" s="128"/>
      <c r="CG50" s="134"/>
      <c r="CH50" s="134"/>
      <c r="CI50" s="134"/>
      <c r="CJ50" s="132"/>
      <c r="CK50" s="132"/>
      <c r="CL50" s="132"/>
      <c r="CM50" s="132"/>
      <c r="CN50" s="132"/>
      <c r="CO50" s="128"/>
      <c r="CP50" s="134"/>
      <c r="CQ50" s="134"/>
      <c r="CR50" s="134"/>
      <c r="CS50" s="132"/>
      <c r="CT50" s="132"/>
      <c r="CU50" s="132"/>
      <c r="CV50" s="132"/>
      <c r="CW50" s="132"/>
      <c r="CX50" s="128"/>
      <c r="CY50" s="134"/>
      <c r="CZ50" s="134"/>
      <c r="DA50" s="134"/>
      <c r="DB50" s="132"/>
      <c r="DC50" s="132"/>
      <c r="DD50" s="132"/>
      <c r="DE50" s="132"/>
      <c r="DF50" s="132"/>
      <c r="DG50" s="128"/>
      <c r="DH50" s="134"/>
      <c r="DI50" s="134"/>
      <c r="DJ50" s="134"/>
      <c r="DK50" s="132"/>
      <c r="DL50" s="132"/>
      <c r="DM50" s="132"/>
      <c r="DN50" s="132"/>
      <c r="DO50" s="132"/>
      <c r="DP50" s="128"/>
      <c r="DQ50" s="134"/>
      <c r="DR50" s="134"/>
      <c r="DS50" s="134"/>
      <c r="DT50" s="132"/>
      <c r="DU50" s="132"/>
      <c r="DV50" s="132"/>
      <c r="DW50" s="132"/>
      <c r="DX50" s="132"/>
      <c r="DY50" s="128"/>
      <c r="DZ50" s="134"/>
      <c r="EA50" s="134"/>
      <c r="EB50" s="134"/>
      <c r="EC50" s="132"/>
      <c r="ED50" s="132"/>
      <c r="EE50" s="132"/>
      <c r="EF50" s="132"/>
      <c r="EG50" s="132"/>
      <c r="EH50" s="128"/>
      <c r="EI50" s="134"/>
      <c r="EJ50" s="134"/>
      <c r="EK50" s="134"/>
      <c r="EL50" s="132"/>
      <c r="EM50" s="132"/>
      <c r="EN50" s="132"/>
      <c r="EO50" s="132"/>
      <c r="EP50" s="132"/>
      <c r="EQ50" s="128"/>
      <c r="ER50" s="134"/>
      <c r="ES50" s="134"/>
      <c r="ET50" s="134"/>
      <c r="EU50" s="132"/>
      <c r="EV50" s="132"/>
      <c r="EW50" s="132"/>
      <c r="EX50" s="132"/>
      <c r="EY50" s="132"/>
      <c r="EZ50" s="128"/>
      <c r="FA50" s="134"/>
      <c r="FB50" s="134"/>
      <c r="FC50" s="134"/>
      <c r="FD50" s="132"/>
      <c r="FE50" s="132"/>
      <c r="FF50" s="132"/>
      <c r="FG50" s="132"/>
      <c r="FH50" s="132"/>
      <c r="FI50" s="128"/>
      <c r="FJ50" s="134"/>
      <c r="FK50" s="134"/>
      <c r="FL50" s="134"/>
      <c r="FM50" s="132"/>
      <c r="FN50" s="132"/>
      <c r="FO50" s="132"/>
      <c r="FP50" s="132"/>
      <c r="FQ50" s="132"/>
      <c r="FR50" s="132"/>
      <c r="FS50" s="128"/>
      <c r="FT50" s="131"/>
      <c r="FU50" s="131"/>
      <c r="FV50" s="131"/>
      <c r="FW50" s="132"/>
      <c r="FX50" s="131"/>
      <c r="FY50" s="132"/>
      <c r="FZ50" s="132"/>
      <c r="GA50" s="131"/>
      <c r="GB50" s="131"/>
      <c r="GC50" s="131"/>
      <c r="GD50" s="131"/>
      <c r="GE50" s="131"/>
      <c r="GF50" s="128"/>
      <c r="GG50" s="131"/>
      <c r="GH50" s="131"/>
      <c r="GI50" s="131"/>
      <c r="GJ50" s="132"/>
      <c r="GK50" s="131"/>
      <c r="GL50" s="132"/>
      <c r="GM50" s="132"/>
      <c r="GN50" s="131"/>
      <c r="GO50" s="131"/>
      <c r="GP50" s="131"/>
      <c r="GQ50" s="131"/>
      <c r="GR50" s="131"/>
      <c r="GS50" s="128"/>
      <c r="GT50" s="131"/>
      <c r="GU50" s="131"/>
      <c r="GV50" s="131"/>
      <c r="GW50" s="132"/>
      <c r="GX50" s="131"/>
      <c r="GY50" s="132"/>
      <c r="GZ50" s="132"/>
      <c r="HA50" s="131"/>
      <c r="HB50" s="131"/>
      <c r="HC50" s="131"/>
      <c r="HD50" s="131"/>
    </row>
    <row r="51" spans="1:212" ht="17.25" customHeight="1" x14ac:dyDescent="0.2">
      <c r="A51" s="412"/>
      <c r="B51" s="413"/>
      <c r="C51" s="415"/>
      <c r="D51" s="415"/>
      <c r="E51" s="413"/>
      <c r="F51" s="409"/>
      <c r="G51" s="409"/>
      <c r="H51" s="409"/>
      <c r="I51" s="413"/>
      <c r="J51" s="414"/>
      <c r="K51" s="322"/>
      <c r="L51" s="398"/>
      <c r="M51" s="326"/>
      <c r="N51" s="327"/>
      <c r="O51" s="327"/>
      <c r="P51" s="327"/>
      <c r="Q51" s="360"/>
      <c r="R51" s="201"/>
      <c r="S51" s="197"/>
      <c r="T51" s="201" t="str">
        <f t="shared" si="1"/>
        <v>Tipo Control</v>
      </c>
      <c r="U51" s="202" t="s">
        <v>158</v>
      </c>
      <c r="V51" s="203">
        <f>+IF(U51='[4]Tabla Valoración controles'!$D$4,'[4]Tabla Valoración controles'!$F$4,IF('[4]208-PLA-Ft-78 Mapa Gestión'!U51='[4]Tabla Valoración controles'!$D$5,'[4]Tabla Valoración controles'!$F$5,IF(U51=[4]FORMULAS!$A$10,0,'[4]Tabla Valoración controles'!$F$6)))</f>
        <v>0</v>
      </c>
      <c r="W51" s="202"/>
      <c r="X51" s="204">
        <f>+IF(W51='[4]Tabla Valoración controles'!$D$7,'[4]Tabla Valoración controles'!$F$7,IF(U51=[4]FORMULAS!$A$10,0,'[4]Tabla Valoración controles'!$F$8))</f>
        <v>0</v>
      </c>
      <c r="Y51" s="202"/>
      <c r="Z51" s="203">
        <f>+IF(Y51='[4]Tabla Valoración controles'!$D$9,'[4]Tabla Valoración controles'!$F$9,IF(U51=[4]FORMULAS!$A$10,0,'[4]Tabla Valoración controles'!$F$10))</f>
        <v>0</v>
      </c>
      <c r="AA51" s="202"/>
      <c r="AB51" s="203">
        <f>+IF(AA51='[4]Tabla Valoración controles'!$D$9,'[4]Tabla Valoración controles'!$F$9,IF(W51=[4]FORMULAS!$A$10,0,'[4]Tabla Valoración controles'!$F$10))</f>
        <v>0</v>
      </c>
      <c r="AC51" s="202"/>
      <c r="AD51" s="203">
        <f>+IF(AC51='[4]Tabla Valoración controles'!$D$13,'[4]Tabla Valoración controles'!$F$13,'[4]Tabla Valoración controles'!$F$14)</f>
        <v>0</v>
      </c>
      <c r="AE51" s="100">
        <f t="shared" si="0"/>
        <v>0</v>
      </c>
      <c r="AF51" s="100">
        <f>+AF50*AE51</f>
        <v>0</v>
      </c>
      <c r="AG51" s="100">
        <f>+AG50-AF51</f>
        <v>0</v>
      </c>
      <c r="AH51" s="202"/>
      <c r="AI51" s="197">
        <f>+IF(AH51=[4]CONTROLES!$C$50,[4]CONTROLES!$D$50,[4]CONTROLES!$D$51)</f>
        <v>0</v>
      </c>
      <c r="AJ51" s="197"/>
      <c r="AK51" s="197">
        <f>+IF(AJ51=[4]CONTROLES!$C$52,[4]CONTROLES!$D$52,[4]CONTROLES!$D$53)</f>
        <v>0</v>
      </c>
      <c r="AL51" s="197"/>
      <c r="AM51" s="197">
        <f>+IF(AL51=[4]CONTROLES!$C$54,[4]CONTROLES!$D$54,[4]CONTROLES!$D$55)</f>
        <v>0</v>
      </c>
      <c r="AN51" s="197"/>
      <c r="AO51" s="197">
        <f>+IF(AN51=[4]CONTROLES!$C$56,[4]CONTROLES!$D$56,IF(AN51=[4]CONTROLES!$C$57,[4]CONTROLES!$D$57,[4]CONTROLES!$D$58))</f>
        <v>0</v>
      </c>
      <c r="AP51" s="197"/>
      <c r="AQ51" s="197">
        <f>+IF(AP51=[4]CONTROLES!$C$59,[4]CONTROLES!$D$59,[4]CONTROLES!$D$60)</f>
        <v>0</v>
      </c>
      <c r="AR51" s="197"/>
      <c r="AS51" s="197">
        <f>+IF(AR51=[4]CONTROLES!$C$61,[4]CONTROLES!$D$61,[4]CONTROLES!$D$62)</f>
        <v>0</v>
      </c>
      <c r="AT51" s="197"/>
      <c r="AU51" s="197">
        <f>+IF(AT51=[4]CONTROLES!$C$63,[4]CONTROLES!$D$63,IF(AT51=[4]CONTROLES!$C$64,[4]CONTROLES!$D$64,[4]CONTROLES!$D$65))</f>
        <v>0</v>
      </c>
      <c r="AV51" s="197">
        <f t="shared" si="22"/>
        <v>0</v>
      </c>
      <c r="AW51" s="197" t="str">
        <f t="shared" si="23"/>
        <v>Débil</v>
      </c>
      <c r="AX51" s="305"/>
      <c r="AY51" s="305"/>
      <c r="AZ51" s="305"/>
      <c r="BA51" s="305"/>
      <c r="BB51" s="307"/>
      <c r="BC51" s="306"/>
      <c r="BD51" s="331"/>
      <c r="BE51" s="129"/>
      <c r="BF51" s="129"/>
      <c r="BG51" s="359"/>
      <c r="BH51" s="222"/>
      <c r="BI51" s="222"/>
      <c r="BJ51" s="178"/>
      <c r="BK51" s="178"/>
      <c r="BL51" s="130"/>
      <c r="BM51" s="331"/>
      <c r="BN51" s="130"/>
      <c r="BO51" s="129"/>
      <c r="BP51" s="134"/>
      <c r="BQ51" s="134"/>
      <c r="BR51" s="132"/>
      <c r="BS51" s="132"/>
      <c r="BT51" s="132"/>
      <c r="BU51" s="132"/>
      <c r="BV51" s="132"/>
      <c r="BW51" s="128"/>
      <c r="BX51" s="134"/>
      <c r="BY51" s="134"/>
      <c r="BZ51" s="134"/>
      <c r="CA51" s="132"/>
      <c r="CB51" s="132"/>
      <c r="CC51" s="132"/>
      <c r="CD51" s="132"/>
      <c r="CE51" s="132"/>
      <c r="CF51" s="128"/>
      <c r="CG51" s="134"/>
      <c r="CH51" s="134"/>
      <c r="CI51" s="134"/>
      <c r="CJ51" s="132"/>
      <c r="CK51" s="132"/>
      <c r="CL51" s="132"/>
      <c r="CM51" s="132"/>
      <c r="CN51" s="132"/>
      <c r="CO51" s="128"/>
      <c r="CP51" s="134"/>
      <c r="CQ51" s="134"/>
      <c r="CR51" s="134"/>
      <c r="CS51" s="132"/>
      <c r="CT51" s="132"/>
      <c r="CU51" s="132"/>
      <c r="CV51" s="132"/>
      <c r="CW51" s="132"/>
      <c r="CX51" s="128"/>
      <c r="CY51" s="134"/>
      <c r="CZ51" s="134"/>
      <c r="DA51" s="134"/>
      <c r="DB51" s="132"/>
      <c r="DC51" s="132"/>
      <c r="DD51" s="132"/>
      <c r="DE51" s="132"/>
      <c r="DF51" s="132"/>
      <c r="DG51" s="128"/>
      <c r="DH51" s="134"/>
      <c r="DI51" s="134"/>
      <c r="DJ51" s="134"/>
      <c r="DK51" s="132"/>
      <c r="DL51" s="132"/>
      <c r="DM51" s="132"/>
      <c r="DN51" s="132"/>
      <c r="DO51" s="132"/>
      <c r="DP51" s="128"/>
      <c r="DQ51" s="134"/>
      <c r="DR51" s="134"/>
      <c r="DS51" s="134"/>
      <c r="DT51" s="132"/>
      <c r="DU51" s="132"/>
      <c r="DV51" s="132"/>
      <c r="DW51" s="132"/>
      <c r="DX51" s="132"/>
      <c r="DY51" s="128"/>
      <c r="DZ51" s="134"/>
      <c r="EA51" s="134"/>
      <c r="EB51" s="134"/>
      <c r="EC51" s="132"/>
      <c r="ED51" s="132"/>
      <c r="EE51" s="132"/>
      <c r="EF51" s="132"/>
      <c r="EG51" s="132"/>
      <c r="EH51" s="128"/>
      <c r="EI51" s="134"/>
      <c r="EJ51" s="134"/>
      <c r="EK51" s="134"/>
      <c r="EL51" s="132"/>
      <c r="EM51" s="132"/>
      <c r="EN51" s="132"/>
      <c r="EO51" s="132"/>
      <c r="EP51" s="132"/>
      <c r="EQ51" s="128"/>
      <c r="ER51" s="134"/>
      <c r="ES51" s="134"/>
      <c r="ET51" s="134"/>
      <c r="EU51" s="132"/>
      <c r="EV51" s="132"/>
      <c r="EW51" s="132"/>
      <c r="EX51" s="132"/>
      <c r="EY51" s="132"/>
      <c r="EZ51" s="128"/>
      <c r="FA51" s="134"/>
      <c r="FB51" s="134"/>
      <c r="FC51" s="134"/>
      <c r="FD51" s="132"/>
      <c r="FE51" s="132"/>
      <c r="FF51" s="132"/>
      <c r="FG51" s="132"/>
      <c r="FH51" s="132"/>
      <c r="FI51" s="128"/>
      <c r="FJ51" s="134"/>
      <c r="FK51" s="134"/>
      <c r="FL51" s="134"/>
      <c r="FM51" s="132"/>
      <c r="FN51" s="132"/>
      <c r="FO51" s="132"/>
      <c r="FP51" s="132"/>
      <c r="FQ51" s="132"/>
      <c r="FR51" s="132"/>
      <c r="FS51" s="128"/>
      <c r="FT51" s="131"/>
      <c r="FU51" s="131"/>
      <c r="FV51" s="131"/>
      <c r="FW51" s="132"/>
      <c r="FX51" s="131"/>
      <c r="FY51" s="132"/>
      <c r="FZ51" s="132"/>
      <c r="GA51" s="131"/>
      <c r="GB51" s="131"/>
      <c r="GC51" s="131"/>
      <c r="GD51" s="131"/>
      <c r="GE51" s="131"/>
      <c r="GF51" s="128"/>
      <c r="GG51" s="131"/>
      <c r="GH51" s="131"/>
      <c r="GI51" s="131"/>
      <c r="GJ51" s="132"/>
      <c r="GK51" s="131"/>
      <c r="GL51" s="132"/>
      <c r="GM51" s="132"/>
      <c r="GN51" s="131"/>
      <c r="GO51" s="131"/>
      <c r="GP51" s="131"/>
      <c r="GQ51" s="131"/>
      <c r="GR51" s="131"/>
      <c r="GS51" s="128"/>
      <c r="GT51" s="131"/>
      <c r="GU51" s="131"/>
      <c r="GV51" s="131"/>
      <c r="GW51" s="132"/>
      <c r="GX51" s="131"/>
      <c r="GY51" s="132"/>
      <c r="GZ51" s="132"/>
      <c r="HA51" s="131"/>
      <c r="HB51" s="131"/>
      <c r="HC51" s="131"/>
      <c r="HD51" s="131"/>
    </row>
    <row r="52" spans="1:212" ht="41.25" customHeight="1" x14ac:dyDescent="0.2">
      <c r="A52" s="312">
        <v>8</v>
      </c>
      <c r="B52" s="395" t="s">
        <v>178</v>
      </c>
      <c r="C52" s="399" t="str">
        <f>VLOOKUP(B52,[4]FORMULAS!$A$30:$B$46,2,0)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52" s="399" t="str">
        <f>VLOOKUP(B52,[4]FORMULAS!$A$30:$C$46,3,0)</f>
        <v>Subdirector Financiero</v>
      </c>
      <c r="E52" s="395" t="s">
        <v>113</v>
      </c>
      <c r="F52" s="407" t="s">
        <v>460</v>
      </c>
      <c r="G52" s="319" t="s">
        <v>461</v>
      </c>
      <c r="H52" s="319" t="s">
        <v>462</v>
      </c>
      <c r="I52" s="395" t="s">
        <v>261</v>
      </c>
      <c r="J52" s="397">
        <v>400</v>
      </c>
      <c r="K52" s="322" t="str">
        <f>VLOOKUP(L52,'Tabla probabilidad'!$D$3:$E$8,2,0)</f>
        <v>Media</v>
      </c>
      <c r="L52" s="398">
        <v>0.6</v>
      </c>
      <c r="M52" s="326" t="s">
        <v>91</v>
      </c>
      <c r="N52" s="327" t="str">
        <f>VLOOKUP(M52,'Tabla Impacto'!$D$3:$F$8,3,0)</f>
        <v>Moderado</v>
      </c>
      <c r="O52" s="327">
        <f>VLOOKUP(M52,'Tabla Impacto'!$D$3:$F$8,2,0)</f>
        <v>0.6</v>
      </c>
      <c r="P52" s="327" t="str">
        <f>CONCATENATE(N52,K52)</f>
        <v>ModeradoMedia</v>
      </c>
      <c r="Q52" s="360" t="str">
        <f>VLOOKUP(P52,[4]FORMULAS!$K$17:$L$42,2,0)</f>
        <v>Moderado</v>
      </c>
      <c r="R52" s="201">
        <v>1</v>
      </c>
      <c r="S52" s="197" t="s">
        <v>463</v>
      </c>
      <c r="T52" s="201" t="str">
        <f t="shared" si="1"/>
        <v>Preventivo</v>
      </c>
      <c r="U52" s="202" t="s">
        <v>13</v>
      </c>
      <c r="V52" s="203">
        <f>+IF(U52='[4]Tabla Valoración controles'!$D$4,'[4]Tabla Valoración controles'!$F$4,IF('[4]208-PLA-Ft-78 Mapa Gestión'!U52='[4]Tabla Valoración controles'!$D$5,'[4]Tabla Valoración controles'!$F$5,IF(U52=[4]FORMULAS!$A$10,0,'[4]Tabla Valoración controles'!$F$6)))</f>
        <v>0.25</v>
      </c>
      <c r="W52" s="202" t="s">
        <v>8</v>
      </c>
      <c r="X52" s="204">
        <f>+IF(W52='[4]Tabla Valoración controles'!$D$7,'[4]Tabla Valoración controles'!$F$7,IF(U52=[4]FORMULAS!$A$10,0,'[4]Tabla Valoración controles'!$F$8))</f>
        <v>0.15</v>
      </c>
      <c r="Y52" s="202" t="s">
        <v>18</v>
      </c>
      <c r="Z52" s="203">
        <f>+IF(Y52='[4]Tabla Valoración controles'!$D$9,'[4]Tabla Valoración controles'!$F$9,IF(U52=[4]FORMULAS!$A$10,0,'[4]Tabla Valoración controles'!$F$10))</f>
        <v>0</v>
      </c>
      <c r="AA52" s="202" t="s">
        <v>22</v>
      </c>
      <c r="AB52" s="203">
        <f>+IF(AA52='[4]Tabla Valoración controles'!$D$9,'[4]Tabla Valoración controles'!$F$9,IF(W52=[4]FORMULAS!$A$10,0,'[4]Tabla Valoración controles'!$F$10))</f>
        <v>0</v>
      </c>
      <c r="AC52" s="202" t="s">
        <v>100</v>
      </c>
      <c r="AD52" s="203">
        <f>+IF(AC52='[4]Tabla Valoración controles'!$D$13,'[4]Tabla Valoración controles'!$F$13,'[4]Tabla Valoración controles'!$F$14)</f>
        <v>0</v>
      </c>
      <c r="AE52" s="100">
        <f t="shared" si="0"/>
        <v>0.4</v>
      </c>
      <c r="AF52" s="100">
        <f>+IF(T52=[4]FORMULAS!$A$8,'[4]208-PLA-Ft-78 Mapa Gestión'!AE52*'[4]208-PLA-Ft-78 Mapa Gestión'!L52:L57,'[4]208-PLA-Ft-78 Mapa Gestión'!AE52*'[4]208-PLA-Ft-78 Mapa Gestión'!O52:O57)</f>
        <v>0</v>
      </c>
      <c r="AG52" s="100">
        <f>+IF(T52=[4]FORMULAS!$A$8,'[4]208-PLA-Ft-78 Mapa Gestión'!L52:L57-'[4]208-PLA-Ft-78 Mapa Gestión'!AF52,0)</f>
        <v>0</v>
      </c>
      <c r="AH52" s="202" t="s">
        <v>351</v>
      </c>
      <c r="AI52" s="197">
        <f>+IF(AH52=[4]CONTROLES!$C$50,[4]CONTROLES!$D$50,[4]CONTROLES!$D$51)</f>
        <v>15</v>
      </c>
      <c r="AJ52" s="197" t="s">
        <v>357</v>
      </c>
      <c r="AK52" s="197">
        <f>+IF(AJ52=[4]CONTROLES!$C$52,[4]CONTROLES!$D$52,[4]CONTROLES!$D$53)</f>
        <v>15</v>
      </c>
      <c r="AL52" s="197" t="s">
        <v>360</v>
      </c>
      <c r="AM52" s="197">
        <f>+IF(AL52=[4]CONTROLES!$C$54,[4]CONTROLES!$D$54,[4]CONTROLES!$D$55)</f>
        <v>15</v>
      </c>
      <c r="AN52" s="197" t="s">
        <v>364</v>
      </c>
      <c r="AO52" s="197">
        <f>+IF(AN52=[4]CONTROLES!$C$56,[4]CONTROLES!$D$56,IF(AN52=[4]CONTROLES!$C$57,[4]CONTROLES!$D$57,[4]CONTROLES!$D$58))</f>
        <v>10</v>
      </c>
      <c r="AP52" s="197" t="s">
        <v>367</v>
      </c>
      <c r="AQ52" s="197">
        <f>+IF(AP52=[4]CONTROLES!$C$59,[4]CONTROLES!$D$59,[4]CONTROLES!$D$60)</f>
        <v>15</v>
      </c>
      <c r="AR52" s="197" t="s">
        <v>370</v>
      </c>
      <c r="AS52" s="197">
        <f>+IF(AR52=[4]CONTROLES!$C$61,[4]CONTROLES!$D$61,[4]CONTROLES!$D$62)</f>
        <v>15</v>
      </c>
      <c r="AT52" s="197" t="s">
        <v>373</v>
      </c>
      <c r="AU52" s="197">
        <f>+IF(AT52=[4]CONTROLES!$C$63,[4]CONTROLES!$D$63,IF(AT52=[4]CONTROLES!$C$64,[4]CONTROLES!$D$64,[4]CONTROLES!$D$65))</f>
        <v>10</v>
      </c>
      <c r="AV52" s="197">
        <f t="shared" si="22"/>
        <v>95</v>
      </c>
      <c r="AW52" s="197" t="str">
        <f t="shared" si="23"/>
        <v>Moderado</v>
      </c>
      <c r="AX52" s="304">
        <f>+AG57</f>
        <v>0</v>
      </c>
      <c r="AY52" s="304" t="s">
        <v>47</v>
      </c>
      <c r="AZ52" s="304" t="s">
        <v>77</v>
      </c>
      <c r="BA52" s="304">
        <f>+IF(T52=[4]FORMULAS!B51,'[4]208-PLA-Ft-78 Mapa Gestión'!AG57,'[4]208-PLA-Ft-78 Mapa Gestión'!O52:O57)</f>
        <v>0</v>
      </c>
      <c r="BB52" s="307" t="str">
        <f>CONCATENATE(AZ52,AY52)</f>
        <v>MenorBaja</v>
      </c>
      <c r="BC52" s="306" t="str">
        <f>VLOOKUP(BB52,[4]FORMULAS!$K$17:$L$42,2,0)</f>
        <v>Moderado</v>
      </c>
      <c r="BD52" s="331" t="s">
        <v>164</v>
      </c>
      <c r="BE52" s="177" t="s">
        <v>464</v>
      </c>
      <c r="BF52" s="129" t="s">
        <v>465</v>
      </c>
      <c r="BG52" s="129" t="s">
        <v>322</v>
      </c>
      <c r="BH52" s="222">
        <v>45292</v>
      </c>
      <c r="BI52" s="222">
        <v>45657</v>
      </c>
      <c r="BJ52" s="129" t="s">
        <v>466</v>
      </c>
      <c r="BK52" s="129" t="s">
        <v>467</v>
      </c>
      <c r="BL52" s="134" t="s">
        <v>236</v>
      </c>
      <c r="BM52" s="331" t="s">
        <v>468</v>
      </c>
      <c r="BN52" s="130"/>
      <c r="BO52" s="129"/>
      <c r="BP52" s="134"/>
      <c r="BQ52" s="128"/>
      <c r="BR52" s="128"/>
      <c r="BS52" s="128"/>
      <c r="BT52" s="128"/>
      <c r="BU52" s="128"/>
      <c r="BV52" s="128"/>
      <c r="BW52" s="128"/>
      <c r="BX52" s="134"/>
      <c r="BY52" s="134"/>
      <c r="BZ52" s="128"/>
      <c r="CA52" s="128"/>
      <c r="CB52" s="128"/>
      <c r="CC52" s="128"/>
      <c r="CD52" s="128"/>
      <c r="CE52" s="128"/>
      <c r="CF52" s="128"/>
      <c r="CG52" s="134"/>
      <c r="CH52" s="134"/>
      <c r="CI52" s="128"/>
      <c r="CJ52" s="128"/>
      <c r="CK52" s="128"/>
      <c r="CL52" s="128"/>
      <c r="CM52" s="128"/>
      <c r="CN52" s="128"/>
      <c r="CO52" s="128"/>
      <c r="CP52" s="134"/>
      <c r="CQ52" s="134"/>
      <c r="CR52" s="128"/>
      <c r="CS52" s="128"/>
      <c r="CT52" s="128"/>
      <c r="CU52" s="128"/>
      <c r="CV52" s="128"/>
      <c r="CW52" s="128"/>
      <c r="CX52" s="128"/>
      <c r="CY52" s="134"/>
      <c r="CZ52" s="134"/>
      <c r="DA52" s="128"/>
      <c r="DB52" s="128"/>
      <c r="DC52" s="128"/>
      <c r="DD52" s="128"/>
      <c r="DE52" s="128"/>
      <c r="DF52" s="128"/>
      <c r="DG52" s="128"/>
      <c r="DH52" s="134"/>
      <c r="DI52" s="134"/>
      <c r="DJ52" s="128"/>
      <c r="DK52" s="128"/>
      <c r="DL52" s="128"/>
      <c r="DM52" s="128"/>
      <c r="DN52" s="128"/>
      <c r="DO52" s="128"/>
      <c r="DP52" s="128"/>
      <c r="DQ52" s="134"/>
      <c r="DR52" s="134"/>
      <c r="DS52" s="128"/>
      <c r="DT52" s="128"/>
      <c r="DU52" s="128"/>
      <c r="DV52" s="128"/>
      <c r="DW52" s="128"/>
      <c r="DX52" s="128"/>
      <c r="DY52" s="128"/>
      <c r="DZ52" s="134"/>
      <c r="EA52" s="134"/>
      <c r="EB52" s="128"/>
      <c r="EC52" s="128"/>
      <c r="ED52" s="128"/>
      <c r="EE52" s="128"/>
      <c r="EF52" s="128"/>
      <c r="EG52" s="128"/>
      <c r="EH52" s="128"/>
      <c r="EI52" s="134"/>
      <c r="EJ52" s="134"/>
      <c r="EK52" s="128"/>
      <c r="EL52" s="128"/>
      <c r="EM52" s="128"/>
      <c r="EN52" s="128"/>
      <c r="EO52" s="128"/>
      <c r="EP52" s="128"/>
      <c r="EQ52" s="128"/>
      <c r="ER52" s="134"/>
      <c r="ES52" s="134"/>
      <c r="ET52" s="128"/>
      <c r="EU52" s="128"/>
      <c r="EV52" s="128"/>
      <c r="EW52" s="128"/>
      <c r="EX52" s="128"/>
      <c r="EY52" s="128"/>
      <c r="EZ52" s="128"/>
      <c r="FA52" s="134"/>
      <c r="FB52" s="134"/>
      <c r="FC52" s="128"/>
      <c r="FD52" s="128"/>
      <c r="FE52" s="128"/>
      <c r="FF52" s="128"/>
      <c r="FG52" s="128"/>
      <c r="FH52" s="128"/>
      <c r="FI52" s="128"/>
      <c r="FJ52" s="134"/>
      <c r="FK52" s="134"/>
      <c r="FL52" s="128"/>
      <c r="FM52" s="128"/>
      <c r="FN52" s="128"/>
      <c r="FO52" s="128"/>
      <c r="FP52" s="128"/>
      <c r="FQ52" s="128"/>
      <c r="FR52" s="128"/>
      <c r="FS52" s="128"/>
      <c r="FT52" s="131"/>
      <c r="FU52" s="131"/>
      <c r="FV52" s="131"/>
      <c r="FW52" s="132"/>
      <c r="FX52" s="131"/>
      <c r="FY52" s="128"/>
      <c r="FZ52" s="128"/>
      <c r="GA52" s="131"/>
      <c r="GB52" s="131"/>
      <c r="GC52" s="131"/>
      <c r="GD52" s="131"/>
      <c r="GE52" s="131"/>
      <c r="GF52" s="128"/>
      <c r="GG52" s="131"/>
      <c r="GH52" s="131"/>
      <c r="GI52" s="131"/>
      <c r="GJ52" s="132"/>
      <c r="GK52" s="131"/>
      <c r="GL52" s="128"/>
      <c r="GM52" s="128"/>
      <c r="GN52" s="131"/>
      <c r="GO52" s="131"/>
      <c r="GP52" s="131"/>
      <c r="GQ52" s="131"/>
      <c r="GR52" s="131"/>
      <c r="GS52" s="128"/>
      <c r="GT52" s="131"/>
      <c r="GU52" s="131"/>
      <c r="GV52" s="131"/>
      <c r="GW52" s="132"/>
      <c r="GX52" s="131"/>
      <c r="GY52" s="128"/>
      <c r="GZ52" s="128"/>
      <c r="HA52" s="131"/>
      <c r="HB52" s="131"/>
      <c r="HC52" s="131"/>
      <c r="HD52" s="131"/>
    </row>
    <row r="53" spans="1:212" ht="17.25" customHeight="1" x14ac:dyDescent="0.2">
      <c r="A53" s="312"/>
      <c r="B53" s="395"/>
      <c r="C53" s="399"/>
      <c r="D53" s="399"/>
      <c r="E53" s="395"/>
      <c r="F53" s="407"/>
      <c r="G53" s="319"/>
      <c r="H53" s="319"/>
      <c r="I53" s="395"/>
      <c r="J53" s="397"/>
      <c r="K53" s="322"/>
      <c r="L53" s="398"/>
      <c r="M53" s="326"/>
      <c r="N53" s="327"/>
      <c r="O53" s="327"/>
      <c r="P53" s="327"/>
      <c r="Q53" s="360"/>
      <c r="R53" s="201"/>
      <c r="S53" s="197"/>
      <c r="T53" s="201" t="str">
        <f t="shared" si="1"/>
        <v>Tipo Control</v>
      </c>
      <c r="U53" s="202" t="s">
        <v>158</v>
      </c>
      <c r="V53" s="203">
        <f>+IF(U53='[4]Tabla Valoración controles'!$D$4,'[4]Tabla Valoración controles'!$F$4,IF('[4]208-PLA-Ft-78 Mapa Gestión'!U53='[4]Tabla Valoración controles'!$D$5,'[4]Tabla Valoración controles'!$F$5,IF(U53=[4]FORMULAS!$A$10,0,'[4]Tabla Valoración controles'!$F$6)))</f>
        <v>0</v>
      </c>
      <c r="W53" s="202"/>
      <c r="X53" s="204">
        <f>+IF(W53='[4]Tabla Valoración controles'!$D$7,'[4]Tabla Valoración controles'!$F$7,IF(U53=[4]FORMULAS!$A$10,0,'[4]Tabla Valoración controles'!$F$8))</f>
        <v>0</v>
      </c>
      <c r="Y53" s="202"/>
      <c r="Z53" s="203">
        <f>+IF(Y53='[4]Tabla Valoración controles'!$D$9,'[4]Tabla Valoración controles'!$F$9,IF(U53=[4]FORMULAS!$A$10,0,'[4]Tabla Valoración controles'!$F$10))</f>
        <v>0</v>
      </c>
      <c r="AA53" s="202"/>
      <c r="AB53" s="203">
        <f>+IF(AA53='[4]Tabla Valoración controles'!$D$9,'[4]Tabla Valoración controles'!$F$9,IF(W53=[4]FORMULAS!$A$10,0,'[4]Tabla Valoración controles'!$F$10))</f>
        <v>0</v>
      </c>
      <c r="AC53" s="202"/>
      <c r="AD53" s="203">
        <f>+IF(AC53='[4]Tabla Valoración controles'!$D$13,'[4]Tabla Valoración controles'!$F$13,'[4]Tabla Valoración controles'!$F$14)</f>
        <v>0</v>
      </c>
      <c r="AE53" s="100">
        <f t="shared" si="0"/>
        <v>0</v>
      </c>
      <c r="AF53" s="100">
        <f>+AE53*AG52</f>
        <v>0</v>
      </c>
      <c r="AG53" s="100">
        <f>+AG52-AF53</f>
        <v>0</v>
      </c>
      <c r="AH53" s="202"/>
      <c r="AI53" s="197">
        <f>+IF(AH53=[4]CONTROLES!$C$50,[4]CONTROLES!$D$50,[4]CONTROLES!$D$51)</f>
        <v>0</v>
      </c>
      <c r="AJ53" s="197"/>
      <c r="AK53" s="197">
        <f>+IF(AJ53=[4]CONTROLES!$C$52,[4]CONTROLES!$D$52,[4]CONTROLES!$D$53)</f>
        <v>0</v>
      </c>
      <c r="AL53" s="197"/>
      <c r="AM53" s="197">
        <f>+IF(AL53=[4]CONTROLES!$C$54,[4]CONTROLES!$D$54,[4]CONTROLES!$D$55)</f>
        <v>0</v>
      </c>
      <c r="AN53" s="197"/>
      <c r="AO53" s="197">
        <f>+IF(AN53=[4]CONTROLES!$C$56,[4]CONTROLES!$D$56,IF(AN53=[4]CONTROLES!$C$57,[4]CONTROLES!$D$57,[4]CONTROLES!$D$58))</f>
        <v>0</v>
      </c>
      <c r="AP53" s="197"/>
      <c r="AQ53" s="197">
        <f>+IF(AP53=[4]CONTROLES!$C$59,[4]CONTROLES!$D$59,[4]CONTROLES!$D$60)</f>
        <v>0</v>
      </c>
      <c r="AR53" s="197"/>
      <c r="AS53" s="197">
        <f>+IF(AR53=[4]CONTROLES!$C$61,[4]CONTROLES!$D$61,[4]CONTROLES!$D$62)</f>
        <v>0</v>
      </c>
      <c r="AT53" s="197"/>
      <c r="AU53" s="197">
        <f>+IF(AT53=[4]CONTROLES!$C$63,[4]CONTROLES!$D$63,IF(AT53=[4]CONTROLES!$C$64,[4]CONTROLES!$D$64,[4]CONTROLES!$D$65))</f>
        <v>0</v>
      </c>
      <c r="AV53" s="197">
        <f t="shared" si="22"/>
        <v>0</v>
      </c>
      <c r="AW53" s="197" t="str">
        <f t="shared" si="23"/>
        <v>Débil</v>
      </c>
      <c r="AX53" s="305"/>
      <c r="AY53" s="305"/>
      <c r="AZ53" s="305"/>
      <c r="BA53" s="305"/>
      <c r="BB53" s="307"/>
      <c r="BC53" s="306"/>
      <c r="BD53" s="331"/>
      <c r="BE53" s="177"/>
      <c r="BF53" s="129"/>
      <c r="BG53" s="129"/>
      <c r="BH53" s="220"/>
      <c r="BI53" s="220"/>
      <c r="BJ53" s="129"/>
      <c r="BK53" s="129"/>
      <c r="BL53" s="129"/>
      <c r="BM53" s="331"/>
      <c r="BN53" s="130"/>
      <c r="BO53" s="129"/>
      <c r="BP53" s="134"/>
      <c r="BQ53" s="134"/>
      <c r="BR53" s="132"/>
      <c r="BS53" s="132"/>
      <c r="BT53" s="132"/>
      <c r="BU53" s="132"/>
      <c r="BV53" s="132"/>
      <c r="BW53" s="128"/>
      <c r="BX53" s="134"/>
      <c r="BY53" s="134"/>
      <c r="BZ53" s="134"/>
      <c r="CA53" s="132"/>
      <c r="CB53" s="132"/>
      <c r="CC53" s="132"/>
      <c r="CD53" s="132"/>
      <c r="CE53" s="132"/>
      <c r="CF53" s="128"/>
      <c r="CG53" s="134"/>
      <c r="CH53" s="134"/>
      <c r="CI53" s="134"/>
      <c r="CJ53" s="132"/>
      <c r="CK53" s="132"/>
      <c r="CL53" s="132"/>
      <c r="CM53" s="132"/>
      <c r="CN53" s="132"/>
      <c r="CO53" s="128"/>
      <c r="CP53" s="134"/>
      <c r="CQ53" s="134"/>
      <c r="CR53" s="134"/>
      <c r="CS53" s="132"/>
      <c r="CT53" s="132"/>
      <c r="CU53" s="132"/>
      <c r="CV53" s="132"/>
      <c r="CW53" s="132"/>
      <c r="CX53" s="128"/>
      <c r="CY53" s="134"/>
      <c r="CZ53" s="134"/>
      <c r="DA53" s="134"/>
      <c r="DB53" s="132"/>
      <c r="DC53" s="132"/>
      <c r="DD53" s="132"/>
      <c r="DE53" s="132"/>
      <c r="DF53" s="132"/>
      <c r="DG53" s="128"/>
      <c r="DH53" s="134"/>
      <c r="DI53" s="134"/>
      <c r="DJ53" s="134"/>
      <c r="DK53" s="132"/>
      <c r="DL53" s="132"/>
      <c r="DM53" s="132"/>
      <c r="DN53" s="132"/>
      <c r="DO53" s="132"/>
      <c r="DP53" s="128"/>
      <c r="DQ53" s="134"/>
      <c r="DR53" s="134"/>
      <c r="DS53" s="134"/>
      <c r="DT53" s="132"/>
      <c r="DU53" s="132"/>
      <c r="DV53" s="132"/>
      <c r="DW53" s="132"/>
      <c r="DX53" s="132"/>
      <c r="DY53" s="128"/>
      <c r="DZ53" s="134"/>
      <c r="EA53" s="134"/>
      <c r="EB53" s="134"/>
      <c r="EC53" s="132"/>
      <c r="ED53" s="132"/>
      <c r="EE53" s="132"/>
      <c r="EF53" s="132"/>
      <c r="EG53" s="132"/>
      <c r="EH53" s="128"/>
      <c r="EI53" s="134"/>
      <c r="EJ53" s="134"/>
      <c r="EK53" s="134"/>
      <c r="EL53" s="132"/>
      <c r="EM53" s="132"/>
      <c r="EN53" s="132"/>
      <c r="EO53" s="132"/>
      <c r="EP53" s="132"/>
      <c r="EQ53" s="128"/>
      <c r="ER53" s="134"/>
      <c r="ES53" s="134"/>
      <c r="ET53" s="134"/>
      <c r="EU53" s="132"/>
      <c r="EV53" s="132"/>
      <c r="EW53" s="132"/>
      <c r="EX53" s="132"/>
      <c r="EY53" s="132"/>
      <c r="EZ53" s="128"/>
      <c r="FA53" s="134"/>
      <c r="FB53" s="134"/>
      <c r="FC53" s="134"/>
      <c r="FD53" s="132"/>
      <c r="FE53" s="132"/>
      <c r="FF53" s="132"/>
      <c r="FG53" s="132"/>
      <c r="FH53" s="132"/>
      <c r="FI53" s="128"/>
      <c r="FJ53" s="134"/>
      <c r="FK53" s="134"/>
      <c r="FL53" s="134"/>
      <c r="FM53" s="132"/>
      <c r="FN53" s="132"/>
      <c r="FO53" s="132"/>
      <c r="FP53" s="132"/>
      <c r="FQ53" s="132"/>
      <c r="FR53" s="132"/>
      <c r="FS53" s="128"/>
      <c r="FT53" s="131"/>
      <c r="FU53" s="131"/>
      <c r="FV53" s="131"/>
      <c r="FW53" s="132"/>
      <c r="FX53" s="131"/>
      <c r="FY53" s="132"/>
      <c r="FZ53" s="132"/>
      <c r="GA53" s="131"/>
      <c r="GB53" s="131"/>
      <c r="GC53" s="131"/>
      <c r="GD53" s="131"/>
      <c r="GE53" s="131"/>
      <c r="GF53" s="128"/>
      <c r="GG53" s="131"/>
      <c r="GH53" s="131"/>
      <c r="GI53" s="131"/>
      <c r="GJ53" s="132"/>
      <c r="GK53" s="131"/>
      <c r="GL53" s="132"/>
      <c r="GM53" s="132"/>
      <c r="GN53" s="131"/>
      <c r="GO53" s="131"/>
      <c r="GP53" s="131"/>
      <c r="GQ53" s="131"/>
      <c r="GR53" s="131"/>
      <c r="GS53" s="128"/>
      <c r="GT53" s="131"/>
      <c r="GU53" s="131"/>
      <c r="GV53" s="131"/>
      <c r="GW53" s="132"/>
      <c r="GX53" s="131"/>
      <c r="GY53" s="132"/>
      <c r="GZ53" s="132"/>
      <c r="HA53" s="131"/>
      <c r="HB53" s="131"/>
      <c r="HC53" s="131"/>
      <c r="HD53" s="131"/>
    </row>
    <row r="54" spans="1:212" ht="17.25" customHeight="1" x14ac:dyDescent="0.2">
      <c r="A54" s="312"/>
      <c r="B54" s="395"/>
      <c r="C54" s="399"/>
      <c r="D54" s="399"/>
      <c r="E54" s="395"/>
      <c r="F54" s="407"/>
      <c r="G54" s="319"/>
      <c r="H54" s="319"/>
      <c r="I54" s="395"/>
      <c r="J54" s="397"/>
      <c r="K54" s="322"/>
      <c r="L54" s="398"/>
      <c r="M54" s="326"/>
      <c r="N54" s="327"/>
      <c r="O54" s="327"/>
      <c r="P54" s="327"/>
      <c r="Q54" s="360"/>
      <c r="R54" s="201"/>
      <c r="S54" s="206"/>
      <c r="T54" s="201" t="str">
        <f t="shared" si="1"/>
        <v>Tipo Control</v>
      </c>
      <c r="U54" s="202" t="s">
        <v>158</v>
      </c>
      <c r="V54" s="203">
        <f>+IF(U54='[4]Tabla Valoración controles'!$D$4,'[4]Tabla Valoración controles'!$F$4,IF('[4]208-PLA-Ft-78 Mapa Gestión'!U54='[4]Tabla Valoración controles'!$D$5,'[4]Tabla Valoración controles'!$F$5,IF(U54=[4]FORMULAS!$A$10,0,'[4]Tabla Valoración controles'!$F$6)))</f>
        <v>0</v>
      </c>
      <c r="W54" s="202"/>
      <c r="X54" s="204">
        <f>+IF(W54='[4]Tabla Valoración controles'!$D$7,'[4]Tabla Valoración controles'!$F$7,IF(U54=[4]FORMULAS!$A$10,0,'[4]Tabla Valoración controles'!$F$8))</f>
        <v>0</v>
      </c>
      <c r="Y54" s="202"/>
      <c r="Z54" s="203">
        <f>+IF(Y54='[4]Tabla Valoración controles'!$D$9,'[4]Tabla Valoración controles'!$F$9,IF(U54=[4]FORMULAS!$A$10,0,'[4]Tabla Valoración controles'!$F$10))</f>
        <v>0</v>
      </c>
      <c r="AA54" s="202"/>
      <c r="AB54" s="203">
        <f>+IF(AA54='[4]Tabla Valoración controles'!$D$9,'[4]Tabla Valoración controles'!$F$9,IF(W54=[4]FORMULAS!$A$10,0,'[4]Tabla Valoración controles'!$F$10))</f>
        <v>0</v>
      </c>
      <c r="AC54" s="202"/>
      <c r="AD54" s="203">
        <f>+IF(AC54='[4]Tabla Valoración controles'!$D$13,'[4]Tabla Valoración controles'!$F$13,'[4]Tabla Valoración controles'!$F$14)</f>
        <v>0</v>
      </c>
      <c r="AE54" s="100">
        <f t="shared" si="0"/>
        <v>0</v>
      </c>
      <c r="AF54" s="100">
        <f>+AF53*AE54</f>
        <v>0</v>
      </c>
      <c r="AG54" s="100">
        <f>+AG53-AF54</f>
        <v>0</v>
      </c>
      <c r="AH54" s="202"/>
      <c r="AI54" s="197">
        <f>+IF(AH54=[4]CONTROLES!$C$50,[4]CONTROLES!$D$50,[4]CONTROLES!$D$51)</f>
        <v>0</v>
      </c>
      <c r="AJ54" s="197"/>
      <c r="AK54" s="197">
        <f>+IF(AJ54=[4]CONTROLES!$C$52,[4]CONTROLES!$D$52,[4]CONTROLES!$D$53)</f>
        <v>0</v>
      </c>
      <c r="AL54" s="197"/>
      <c r="AM54" s="197">
        <f>+IF(AL54=[4]CONTROLES!$C$54,[4]CONTROLES!$D$54,[4]CONTROLES!$D$55)</f>
        <v>0</v>
      </c>
      <c r="AN54" s="197"/>
      <c r="AO54" s="197">
        <f>+IF(AN54=[4]CONTROLES!$C$56,[4]CONTROLES!$D$56,IF(AN54=[4]CONTROLES!$C$57,[4]CONTROLES!$D$57,[4]CONTROLES!$D$58))</f>
        <v>0</v>
      </c>
      <c r="AP54" s="197"/>
      <c r="AQ54" s="197">
        <f>+IF(AP54=[4]CONTROLES!$C$59,[4]CONTROLES!$D$59,[4]CONTROLES!$D$60)</f>
        <v>0</v>
      </c>
      <c r="AR54" s="197"/>
      <c r="AS54" s="197">
        <f>+IF(AR54=[4]CONTROLES!$C$61,[4]CONTROLES!$D$61,[4]CONTROLES!$D$62)</f>
        <v>0</v>
      </c>
      <c r="AT54" s="197"/>
      <c r="AU54" s="197">
        <f>+IF(AT54=[4]CONTROLES!$C$63,[4]CONTROLES!$D$63,IF(AT54=[4]CONTROLES!$C$64,[4]CONTROLES!$D$64,[4]CONTROLES!$D$65))</f>
        <v>0</v>
      </c>
      <c r="AV54" s="197">
        <f t="shared" si="22"/>
        <v>0</v>
      </c>
      <c r="AW54" s="197" t="str">
        <f t="shared" si="23"/>
        <v>Débil</v>
      </c>
      <c r="AX54" s="305"/>
      <c r="AY54" s="305"/>
      <c r="AZ54" s="305"/>
      <c r="BA54" s="305"/>
      <c r="BB54" s="307"/>
      <c r="BC54" s="306"/>
      <c r="BD54" s="331"/>
      <c r="BE54" s="177"/>
      <c r="BF54" s="129"/>
      <c r="BG54" s="129"/>
      <c r="BH54" s="220"/>
      <c r="BI54" s="220"/>
      <c r="BJ54" s="129"/>
      <c r="BK54" s="129"/>
      <c r="BL54" s="129"/>
      <c r="BM54" s="331"/>
      <c r="BN54" s="130"/>
      <c r="BO54" s="129"/>
      <c r="BP54" s="134"/>
      <c r="BQ54" s="134"/>
      <c r="BR54" s="132"/>
      <c r="BS54" s="132"/>
      <c r="BT54" s="132"/>
      <c r="BU54" s="132"/>
      <c r="BV54" s="132"/>
      <c r="BW54" s="128"/>
      <c r="BX54" s="134"/>
      <c r="BY54" s="134"/>
      <c r="BZ54" s="134"/>
      <c r="CA54" s="132"/>
      <c r="CB54" s="132"/>
      <c r="CC54" s="132"/>
      <c r="CD54" s="132"/>
      <c r="CE54" s="132"/>
      <c r="CF54" s="128"/>
      <c r="CG54" s="134"/>
      <c r="CH54" s="134"/>
      <c r="CI54" s="134"/>
      <c r="CJ54" s="132"/>
      <c r="CK54" s="132"/>
      <c r="CL54" s="132"/>
      <c r="CM54" s="132"/>
      <c r="CN54" s="132"/>
      <c r="CO54" s="128"/>
      <c r="CP54" s="134"/>
      <c r="CQ54" s="134"/>
      <c r="CR54" s="134"/>
      <c r="CS54" s="132"/>
      <c r="CT54" s="132"/>
      <c r="CU54" s="132"/>
      <c r="CV54" s="132"/>
      <c r="CW54" s="132"/>
      <c r="CX54" s="128"/>
      <c r="CY54" s="134"/>
      <c r="CZ54" s="134"/>
      <c r="DA54" s="134"/>
      <c r="DB54" s="132"/>
      <c r="DC54" s="132"/>
      <c r="DD54" s="132"/>
      <c r="DE54" s="132"/>
      <c r="DF54" s="132"/>
      <c r="DG54" s="128"/>
      <c r="DH54" s="134"/>
      <c r="DI54" s="134"/>
      <c r="DJ54" s="134"/>
      <c r="DK54" s="132"/>
      <c r="DL54" s="132"/>
      <c r="DM54" s="132"/>
      <c r="DN54" s="132"/>
      <c r="DO54" s="132"/>
      <c r="DP54" s="128"/>
      <c r="DQ54" s="134"/>
      <c r="DR54" s="134"/>
      <c r="DS54" s="134"/>
      <c r="DT54" s="132"/>
      <c r="DU54" s="132"/>
      <c r="DV54" s="132"/>
      <c r="DW54" s="132"/>
      <c r="DX54" s="132"/>
      <c r="DY54" s="128"/>
      <c r="DZ54" s="134"/>
      <c r="EA54" s="134"/>
      <c r="EB54" s="134"/>
      <c r="EC54" s="132"/>
      <c r="ED54" s="132"/>
      <c r="EE54" s="132"/>
      <c r="EF54" s="132"/>
      <c r="EG54" s="132"/>
      <c r="EH54" s="128"/>
      <c r="EI54" s="134"/>
      <c r="EJ54" s="134"/>
      <c r="EK54" s="134"/>
      <c r="EL54" s="132"/>
      <c r="EM54" s="132"/>
      <c r="EN54" s="132"/>
      <c r="EO54" s="132"/>
      <c r="EP54" s="132"/>
      <c r="EQ54" s="128"/>
      <c r="ER54" s="134"/>
      <c r="ES54" s="134"/>
      <c r="ET54" s="134"/>
      <c r="EU54" s="132"/>
      <c r="EV54" s="132"/>
      <c r="EW54" s="132"/>
      <c r="EX54" s="132"/>
      <c r="EY54" s="132"/>
      <c r="EZ54" s="128"/>
      <c r="FA54" s="134"/>
      <c r="FB54" s="134"/>
      <c r="FC54" s="134"/>
      <c r="FD54" s="132"/>
      <c r="FE54" s="132"/>
      <c r="FF54" s="132"/>
      <c r="FG54" s="132"/>
      <c r="FH54" s="132"/>
      <c r="FI54" s="128"/>
      <c r="FJ54" s="134"/>
      <c r="FK54" s="134"/>
      <c r="FL54" s="134"/>
      <c r="FM54" s="132"/>
      <c r="FN54" s="132"/>
      <c r="FO54" s="132"/>
      <c r="FP54" s="132"/>
      <c r="FQ54" s="132"/>
      <c r="FR54" s="132"/>
      <c r="FS54" s="128"/>
      <c r="FT54" s="131"/>
      <c r="FU54" s="131"/>
      <c r="FV54" s="131"/>
      <c r="FW54" s="132"/>
      <c r="FX54" s="131"/>
      <c r="FY54" s="132"/>
      <c r="FZ54" s="132"/>
      <c r="GA54" s="131"/>
      <c r="GB54" s="131"/>
      <c r="GC54" s="131"/>
      <c r="GD54" s="131"/>
      <c r="GE54" s="131"/>
      <c r="GF54" s="128"/>
      <c r="GG54" s="131"/>
      <c r="GH54" s="131"/>
      <c r="GI54" s="131"/>
      <c r="GJ54" s="132"/>
      <c r="GK54" s="131"/>
      <c r="GL54" s="132"/>
      <c r="GM54" s="132"/>
      <c r="GN54" s="131"/>
      <c r="GO54" s="131"/>
      <c r="GP54" s="131"/>
      <c r="GQ54" s="131"/>
      <c r="GR54" s="131"/>
      <c r="GS54" s="128"/>
      <c r="GT54" s="131"/>
      <c r="GU54" s="131"/>
      <c r="GV54" s="131"/>
      <c r="GW54" s="132"/>
      <c r="GX54" s="131"/>
      <c r="GY54" s="132"/>
      <c r="GZ54" s="132"/>
      <c r="HA54" s="131"/>
      <c r="HB54" s="131"/>
      <c r="HC54" s="131"/>
      <c r="HD54" s="131"/>
    </row>
    <row r="55" spans="1:212" ht="17.25" customHeight="1" x14ac:dyDescent="0.2">
      <c r="A55" s="312"/>
      <c r="B55" s="395"/>
      <c r="C55" s="399"/>
      <c r="D55" s="399"/>
      <c r="E55" s="395"/>
      <c r="F55" s="407"/>
      <c r="G55" s="319"/>
      <c r="H55" s="319"/>
      <c r="I55" s="395"/>
      <c r="J55" s="397"/>
      <c r="K55" s="322"/>
      <c r="L55" s="398"/>
      <c r="M55" s="326"/>
      <c r="N55" s="327"/>
      <c r="O55" s="327"/>
      <c r="P55" s="327"/>
      <c r="Q55" s="360"/>
      <c r="R55" s="201"/>
      <c r="S55" s="197"/>
      <c r="T55" s="201" t="str">
        <f t="shared" si="1"/>
        <v>Tipo Control</v>
      </c>
      <c r="U55" s="202" t="s">
        <v>158</v>
      </c>
      <c r="V55" s="203">
        <f>+IF(U55='[4]Tabla Valoración controles'!$D$4,'[4]Tabla Valoración controles'!$F$4,IF('[4]208-PLA-Ft-78 Mapa Gestión'!U55='[4]Tabla Valoración controles'!$D$5,'[4]Tabla Valoración controles'!$F$5,IF(U55=[4]FORMULAS!$A$10,0,'[4]Tabla Valoración controles'!$F$6)))</f>
        <v>0</v>
      </c>
      <c r="W55" s="202"/>
      <c r="X55" s="204">
        <f>+IF(W55='[4]Tabla Valoración controles'!$D$7,'[4]Tabla Valoración controles'!$F$7,IF(U55=[4]FORMULAS!$A$10,0,'[4]Tabla Valoración controles'!$F$8))</f>
        <v>0</v>
      </c>
      <c r="Y55" s="202"/>
      <c r="Z55" s="203">
        <f>+IF(Y55='[4]Tabla Valoración controles'!$D$9,'[4]Tabla Valoración controles'!$F$9,IF(U55=[4]FORMULAS!$A$10,0,'[4]Tabla Valoración controles'!$F$10))</f>
        <v>0</v>
      </c>
      <c r="AA55" s="202"/>
      <c r="AB55" s="203">
        <f>+IF(AA55='[4]Tabla Valoración controles'!$D$9,'[4]Tabla Valoración controles'!$F$9,IF(W55=[4]FORMULAS!$A$10,0,'[4]Tabla Valoración controles'!$F$10))</f>
        <v>0</v>
      </c>
      <c r="AC55" s="202"/>
      <c r="AD55" s="203">
        <f>+IF(AC55='[4]Tabla Valoración controles'!$D$13,'[4]Tabla Valoración controles'!$F$13,'[4]Tabla Valoración controles'!$F$14)</f>
        <v>0</v>
      </c>
      <c r="AE55" s="100">
        <f t="shared" si="0"/>
        <v>0</v>
      </c>
      <c r="AF55" s="100">
        <f>+AF54*AE55</f>
        <v>0</v>
      </c>
      <c r="AG55" s="100">
        <f>+AG54-AF55</f>
        <v>0</v>
      </c>
      <c r="AH55" s="202"/>
      <c r="AI55" s="197">
        <f>+IF(AH55=[4]CONTROLES!$C$50,[4]CONTROLES!$D$50,[4]CONTROLES!$D$51)</f>
        <v>0</v>
      </c>
      <c r="AJ55" s="197"/>
      <c r="AK55" s="197">
        <f>+IF(AJ55=[4]CONTROLES!$C$52,[4]CONTROLES!$D$52,[4]CONTROLES!$D$53)</f>
        <v>0</v>
      </c>
      <c r="AL55" s="197"/>
      <c r="AM55" s="197">
        <f>+IF(AL55=[4]CONTROLES!$C$54,[4]CONTROLES!$D$54,[4]CONTROLES!$D$55)</f>
        <v>0</v>
      </c>
      <c r="AN55" s="197"/>
      <c r="AO55" s="197">
        <f>+IF(AN55=[4]CONTROLES!$C$56,[4]CONTROLES!$D$56,IF(AN55=[4]CONTROLES!$C$57,[4]CONTROLES!$D$57,[4]CONTROLES!$D$58))</f>
        <v>0</v>
      </c>
      <c r="AP55" s="197"/>
      <c r="AQ55" s="197">
        <f>+IF(AP55=[4]CONTROLES!$C$59,[4]CONTROLES!$D$59,[4]CONTROLES!$D$60)</f>
        <v>0</v>
      </c>
      <c r="AR55" s="197"/>
      <c r="AS55" s="197">
        <f>+IF(AR55=[4]CONTROLES!$C$61,[4]CONTROLES!$D$61,[4]CONTROLES!$D$62)</f>
        <v>0</v>
      </c>
      <c r="AT55" s="197"/>
      <c r="AU55" s="197">
        <f>+IF(AT55=[4]CONTROLES!$C$63,[4]CONTROLES!$D$63,IF(AT55=[4]CONTROLES!$C$64,[4]CONTROLES!$D$64,[4]CONTROLES!$D$65))</f>
        <v>0</v>
      </c>
      <c r="AV55" s="197">
        <f t="shared" si="22"/>
        <v>0</v>
      </c>
      <c r="AW55" s="197" t="str">
        <f t="shared" si="23"/>
        <v>Débil</v>
      </c>
      <c r="AX55" s="305"/>
      <c r="AY55" s="305"/>
      <c r="AZ55" s="305"/>
      <c r="BA55" s="305"/>
      <c r="BB55" s="307"/>
      <c r="BC55" s="306"/>
      <c r="BD55" s="331"/>
      <c r="BE55" s="177"/>
      <c r="BF55" s="129"/>
      <c r="BG55" s="129"/>
      <c r="BH55" s="220"/>
      <c r="BI55" s="220"/>
      <c r="BJ55" s="129"/>
      <c r="BK55" s="129"/>
      <c r="BL55" s="129"/>
      <c r="BM55" s="331"/>
      <c r="BN55" s="130"/>
      <c r="BO55" s="129"/>
      <c r="BP55" s="134"/>
      <c r="BQ55" s="134"/>
      <c r="BR55" s="132"/>
      <c r="BS55" s="132"/>
      <c r="BT55" s="132"/>
      <c r="BU55" s="132"/>
      <c r="BV55" s="132"/>
      <c r="BW55" s="128"/>
      <c r="BX55" s="134"/>
      <c r="BY55" s="134"/>
      <c r="BZ55" s="134"/>
      <c r="CA55" s="132"/>
      <c r="CB55" s="132"/>
      <c r="CC55" s="132"/>
      <c r="CD55" s="132"/>
      <c r="CE55" s="132"/>
      <c r="CF55" s="128"/>
      <c r="CG55" s="134"/>
      <c r="CH55" s="134"/>
      <c r="CI55" s="134"/>
      <c r="CJ55" s="132"/>
      <c r="CK55" s="132"/>
      <c r="CL55" s="132"/>
      <c r="CM55" s="132"/>
      <c r="CN55" s="132"/>
      <c r="CO55" s="128"/>
      <c r="CP55" s="134"/>
      <c r="CQ55" s="134"/>
      <c r="CR55" s="134"/>
      <c r="CS55" s="132"/>
      <c r="CT55" s="132"/>
      <c r="CU55" s="132"/>
      <c r="CV55" s="132"/>
      <c r="CW55" s="132"/>
      <c r="CX55" s="128"/>
      <c r="CY55" s="134"/>
      <c r="CZ55" s="134"/>
      <c r="DA55" s="134"/>
      <c r="DB55" s="132"/>
      <c r="DC55" s="132"/>
      <c r="DD55" s="132"/>
      <c r="DE55" s="132"/>
      <c r="DF55" s="132"/>
      <c r="DG55" s="128"/>
      <c r="DH55" s="134"/>
      <c r="DI55" s="134"/>
      <c r="DJ55" s="134"/>
      <c r="DK55" s="132"/>
      <c r="DL55" s="132"/>
      <c r="DM55" s="132"/>
      <c r="DN55" s="132"/>
      <c r="DO55" s="132"/>
      <c r="DP55" s="128"/>
      <c r="DQ55" s="134"/>
      <c r="DR55" s="134"/>
      <c r="DS55" s="134"/>
      <c r="DT55" s="132"/>
      <c r="DU55" s="132"/>
      <c r="DV55" s="132"/>
      <c r="DW55" s="132"/>
      <c r="DX55" s="132"/>
      <c r="DY55" s="128"/>
      <c r="DZ55" s="134"/>
      <c r="EA55" s="134"/>
      <c r="EB55" s="134"/>
      <c r="EC55" s="132"/>
      <c r="ED55" s="132"/>
      <c r="EE55" s="132"/>
      <c r="EF55" s="132"/>
      <c r="EG55" s="132"/>
      <c r="EH55" s="128"/>
      <c r="EI55" s="134"/>
      <c r="EJ55" s="134"/>
      <c r="EK55" s="134"/>
      <c r="EL55" s="132"/>
      <c r="EM55" s="132"/>
      <c r="EN55" s="132"/>
      <c r="EO55" s="132"/>
      <c r="EP55" s="132"/>
      <c r="EQ55" s="128"/>
      <c r="ER55" s="134"/>
      <c r="ES55" s="134"/>
      <c r="ET55" s="134"/>
      <c r="EU55" s="132"/>
      <c r="EV55" s="132"/>
      <c r="EW55" s="132"/>
      <c r="EX55" s="132"/>
      <c r="EY55" s="132"/>
      <c r="EZ55" s="128"/>
      <c r="FA55" s="134"/>
      <c r="FB55" s="134"/>
      <c r="FC55" s="134"/>
      <c r="FD55" s="132"/>
      <c r="FE55" s="132"/>
      <c r="FF55" s="132"/>
      <c r="FG55" s="132"/>
      <c r="FH55" s="132"/>
      <c r="FI55" s="128"/>
      <c r="FJ55" s="134"/>
      <c r="FK55" s="134"/>
      <c r="FL55" s="134"/>
      <c r="FM55" s="132"/>
      <c r="FN55" s="132"/>
      <c r="FO55" s="132"/>
      <c r="FP55" s="132"/>
      <c r="FQ55" s="132"/>
      <c r="FR55" s="132"/>
      <c r="FS55" s="128"/>
      <c r="FT55" s="131"/>
      <c r="FU55" s="131"/>
      <c r="FV55" s="131"/>
      <c r="FW55" s="132"/>
      <c r="FX55" s="131"/>
      <c r="FY55" s="132"/>
      <c r="FZ55" s="132"/>
      <c r="GA55" s="131"/>
      <c r="GB55" s="131"/>
      <c r="GC55" s="131"/>
      <c r="GD55" s="131"/>
      <c r="GE55" s="131"/>
      <c r="GF55" s="128"/>
      <c r="GG55" s="131"/>
      <c r="GH55" s="131"/>
      <c r="GI55" s="131"/>
      <c r="GJ55" s="132"/>
      <c r="GK55" s="131"/>
      <c r="GL55" s="132"/>
      <c r="GM55" s="132"/>
      <c r="GN55" s="131"/>
      <c r="GO55" s="131"/>
      <c r="GP55" s="131"/>
      <c r="GQ55" s="131"/>
      <c r="GR55" s="131"/>
      <c r="GS55" s="128"/>
      <c r="GT55" s="131"/>
      <c r="GU55" s="131"/>
      <c r="GV55" s="131"/>
      <c r="GW55" s="132"/>
      <c r="GX55" s="131"/>
      <c r="GY55" s="132"/>
      <c r="GZ55" s="132"/>
      <c r="HA55" s="131"/>
      <c r="HB55" s="131"/>
      <c r="HC55" s="131"/>
      <c r="HD55" s="131"/>
    </row>
    <row r="56" spans="1:212" ht="17.25" customHeight="1" x14ac:dyDescent="0.2">
      <c r="A56" s="312"/>
      <c r="B56" s="395"/>
      <c r="C56" s="399"/>
      <c r="D56" s="399"/>
      <c r="E56" s="395"/>
      <c r="F56" s="407"/>
      <c r="G56" s="319"/>
      <c r="H56" s="319"/>
      <c r="I56" s="395"/>
      <c r="J56" s="397"/>
      <c r="K56" s="322"/>
      <c r="L56" s="398"/>
      <c r="M56" s="326"/>
      <c r="N56" s="327"/>
      <c r="O56" s="327"/>
      <c r="P56" s="327"/>
      <c r="Q56" s="360"/>
      <c r="R56" s="201"/>
      <c r="S56" s="197"/>
      <c r="T56" s="201" t="str">
        <f t="shared" si="1"/>
        <v>Tipo Control</v>
      </c>
      <c r="U56" s="202" t="s">
        <v>158</v>
      </c>
      <c r="V56" s="203">
        <f>+IF(U56='[4]Tabla Valoración controles'!$D$4,'[4]Tabla Valoración controles'!$F$4,IF('[4]208-PLA-Ft-78 Mapa Gestión'!U56='[4]Tabla Valoración controles'!$D$5,'[4]Tabla Valoración controles'!$F$5,IF(U56=[4]FORMULAS!$A$10,0,'[4]Tabla Valoración controles'!$F$6)))</f>
        <v>0</v>
      </c>
      <c r="W56" s="202"/>
      <c r="X56" s="204">
        <f>+IF(W56='[4]Tabla Valoración controles'!$D$7,'[4]Tabla Valoración controles'!$F$7,IF(U56=[4]FORMULAS!$A$10,0,'[4]Tabla Valoración controles'!$F$8))</f>
        <v>0</v>
      </c>
      <c r="Y56" s="202"/>
      <c r="Z56" s="203">
        <f>+IF(Y56='[4]Tabla Valoración controles'!$D$9,'[4]Tabla Valoración controles'!$F$9,IF(U56=[4]FORMULAS!$A$10,0,'[4]Tabla Valoración controles'!$F$10))</f>
        <v>0</v>
      </c>
      <c r="AA56" s="202"/>
      <c r="AB56" s="203">
        <f>+IF(AA56='[4]Tabla Valoración controles'!$D$9,'[4]Tabla Valoración controles'!$F$9,IF(W56=[4]FORMULAS!$A$10,0,'[4]Tabla Valoración controles'!$F$10))</f>
        <v>0</v>
      </c>
      <c r="AC56" s="202"/>
      <c r="AD56" s="203">
        <f>+IF(AC56='[4]Tabla Valoración controles'!$D$13,'[4]Tabla Valoración controles'!$F$13,'[4]Tabla Valoración controles'!$F$14)</f>
        <v>0</v>
      </c>
      <c r="AE56" s="100">
        <f t="shared" si="0"/>
        <v>0</v>
      </c>
      <c r="AF56" s="100">
        <f>+AF55*AE56</f>
        <v>0</v>
      </c>
      <c r="AG56" s="100">
        <f>+AG55-AF56</f>
        <v>0</v>
      </c>
      <c r="AH56" s="202"/>
      <c r="AI56" s="197">
        <f>+IF(AH56=[4]CONTROLES!$C$50,[4]CONTROLES!$D$50,[4]CONTROLES!$D$51)</f>
        <v>0</v>
      </c>
      <c r="AJ56" s="197"/>
      <c r="AK56" s="197">
        <f>+IF(AJ56=[4]CONTROLES!$C$52,[4]CONTROLES!$D$52,[4]CONTROLES!$D$53)</f>
        <v>0</v>
      </c>
      <c r="AL56" s="197"/>
      <c r="AM56" s="197">
        <f>+IF(AL56=[4]CONTROLES!$C$54,[4]CONTROLES!$D$54,[4]CONTROLES!$D$55)</f>
        <v>0</v>
      </c>
      <c r="AN56" s="197"/>
      <c r="AO56" s="197">
        <f>+IF(AN56=[4]CONTROLES!$C$56,[4]CONTROLES!$D$56,IF(AN56=[4]CONTROLES!$C$57,[4]CONTROLES!$D$57,[4]CONTROLES!$D$58))</f>
        <v>0</v>
      </c>
      <c r="AP56" s="197"/>
      <c r="AQ56" s="197">
        <f>+IF(AP56=[4]CONTROLES!$C$59,[4]CONTROLES!$D$59,[4]CONTROLES!$D$60)</f>
        <v>0</v>
      </c>
      <c r="AR56" s="197"/>
      <c r="AS56" s="197">
        <f>+IF(AR56=[4]CONTROLES!$C$61,[4]CONTROLES!$D$61,[4]CONTROLES!$D$62)</f>
        <v>0</v>
      </c>
      <c r="AT56" s="197"/>
      <c r="AU56" s="197">
        <f>+IF(AT56=[4]CONTROLES!$C$63,[4]CONTROLES!$D$63,IF(AT56=[4]CONTROLES!$C$64,[4]CONTROLES!$D$64,[4]CONTROLES!$D$65))</f>
        <v>0</v>
      </c>
      <c r="AV56" s="197">
        <f t="shared" si="22"/>
        <v>0</v>
      </c>
      <c r="AW56" s="197" t="str">
        <f t="shared" si="23"/>
        <v>Débil</v>
      </c>
      <c r="AX56" s="305"/>
      <c r="AY56" s="305"/>
      <c r="AZ56" s="305"/>
      <c r="BA56" s="305"/>
      <c r="BB56" s="307"/>
      <c r="BC56" s="306"/>
      <c r="BD56" s="331"/>
      <c r="BE56" s="177"/>
      <c r="BF56" s="129"/>
      <c r="BG56" s="129"/>
      <c r="BH56" s="220"/>
      <c r="BI56" s="220"/>
      <c r="BJ56" s="129"/>
      <c r="BK56" s="129"/>
      <c r="BL56" s="129"/>
      <c r="BM56" s="331"/>
      <c r="BN56" s="130"/>
      <c r="BO56" s="129"/>
      <c r="BP56" s="134"/>
      <c r="BQ56" s="134"/>
      <c r="BR56" s="132"/>
      <c r="BS56" s="132"/>
      <c r="BT56" s="132"/>
      <c r="BU56" s="132"/>
      <c r="BV56" s="132"/>
      <c r="BW56" s="128"/>
      <c r="BX56" s="134"/>
      <c r="BY56" s="134"/>
      <c r="BZ56" s="134"/>
      <c r="CA56" s="132"/>
      <c r="CB56" s="132"/>
      <c r="CC56" s="132"/>
      <c r="CD56" s="132"/>
      <c r="CE56" s="132"/>
      <c r="CF56" s="128"/>
      <c r="CG56" s="134"/>
      <c r="CH56" s="134"/>
      <c r="CI56" s="134"/>
      <c r="CJ56" s="132"/>
      <c r="CK56" s="132"/>
      <c r="CL56" s="132"/>
      <c r="CM56" s="132"/>
      <c r="CN56" s="132"/>
      <c r="CO56" s="128"/>
      <c r="CP56" s="134"/>
      <c r="CQ56" s="134"/>
      <c r="CR56" s="134"/>
      <c r="CS56" s="132"/>
      <c r="CT56" s="132"/>
      <c r="CU56" s="132"/>
      <c r="CV56" s="132"/>
      <c r="CW56" s="132"/>
      <c r="CX56" s="128"/>
      <c r="CY56" s="134"/>
      <c r="CZ56" s="134"/>
      <c r="DA56" s="134"/>
      <c r="DB56" s="132"/>
      <c r="DC56" s="132"/>
      <c r="DD56" s="132"/>
      <c r="DE56" s="132"/>
      <c r="DF56" s="132"/>
      <c r="DG56" s="128"/>
      <c r="DH56" s="134"/>
      <c r="DI56" s="134"/>
      <c r="DJ56" s="134"/>
      <c r="DK56" s="132"/>
      <c r="DL56" s="132"/>
      <c r="DM56" s="132"/>
      <c r="DN56" s="132"/>
      <c r="DO56" s="132"/>
      <c r="DP56" s="128"/>
      <c r="DQ56" s="134"/>
      <c r="DR56" s="134"/>
      <c r="DS56" s="134"/>
      <c r="DT56" s="132"/>
      <c r="DU56" s="132"/>
      <c r="DV56" s="132"/>
      <c r="DW56" s="132"/>
      <c r="DX56" s="132"/>
      <c r="DY56" s="128"/>
      <c r="DZ56" s="134"/>
      <c r="EA56" s="134"/>
      <c r="EB56" s="134"/>
      <c r="EC56" s="132"/>
      <c r="ED56" s="132"/>
      <c r="EE56" s="132"/>
      <c r="EF56" s="132"/>
      <c r="EG56" s="132"/>
      <c r="EH56" s="128"/>
      <c r="EI56" s="134"/>
      <c r="EJ56" s="134"/>
      <c r="EK56" s="134"/>
      <c r="EL56" s="132"/>
      <c r="EM56" s="132"/>
      <c r="EN56" s="132"/>
      <c r="EO56" s="132"/>
      <c r="EP56" s="132"/>
      <c r="EQ56" s="128"/>
      <c r="ER56" s="134"/>
      <c r="ES56" s="134"/>
      <c r="ET56" s="134"/>
      <c r="EU56" s="132"/>
      <c r="EV56" s="132"/>
      <c r="EW56" s="132"/>
      <c r="EX56" s="132"/>
      <c r="EY56" s="132"/>
      <c r="EZ56" s="128"/>
      <c r="FA56" s="134"/>
      <c r="FB56" s="134"/>
      <c r="FC56" s="134"/>
      <c r="FD56" s="132"/>
      <c r="FE56" s="132"/>
      <c r="FF56" s="132"/>
      <c r="FG56" s="132"/>
      <c r="FH56" s="132"/>
      <c r="FI56" s="128"/>
      <c r="FJ56" s="134"/>
      <c r="FK56" s="134"/>
      <c r="FL56" s="134"/>
      <c r="FM56" s="132"/>
      <c r="FN56" s="132"/>
      <c r="FO56" s="132"/>
      <c r="FP56" s="132"/>
      <c r="FQ56" s="132"/>
      <c r="FR56" s="132"/>
      <c r="FS56" s="128"/>
      <c r="FT56" s="131"/>
      <c r="FU56" s="131"/>
      <c r="FV56" s="131"/>
      <c r="FW56" s="132"/>
      <c r="FX56" s="131"/>
      <c r="FY56" s="132"/>
      <c r="FZ56" s="132"/>
      <c r="GA56" s="131"/>
      <c r="GB56" s="131"/>
      <c r="GC56" s="131"/>
      <c r="GD56" s="131"/>
      <c r="GE56" s="131"/>
      <c r="GF56" s="128"/>
      <c r="GG56" s="131"/>
      <c r="GH56" s="131"/>
      <c r="GI56" s="131"/>
      <c r="GJ56" s="132"/>
      <c r="GK56" s="131"/>
      <c r="GL56" s="132"/>
      <c r="GM56" s="132"/>
      <c r="GN56" s="131"/>
      <c r="GO56" s="131"/>
      <c r="GP56" s="131"/>
      <c r="GQ56" s="131"/>
      <c r="GR56" s="131"/>
      <c r="GS56" s="128"/>
      <c r="GT56" s="131"/>
      <c r="GU56" s="131"/>
      <c r="GV56" s="131"/>
      <c r="GW56" s="132"/>
      <c r="GX56" s="131"/>
      <c r="GY56" s="132"/>
      <c r="GZ56" s="132"/>
      <c r="HA56" s="131"/>
      <c r="HB56" s="131"/>
      <c r="HC56" s="131"/>
      <c r="HD56" s="131"/>
    </row>
    <row r="57" spans="1:212" ht="17.25" customHeight="1" x14ac:dyDescent="0.2">
      <c r="A57" s="312"/>
      <c r="B57" s="395"/>
      <c r="C57" s="399"/>
      <c r="D57" s="399"/>
      <c r="E57" s="395"/>
      <c r="F57" s="407"/>
      <c r="G57" s="319"/>
      <c r="H57" s="319"/>
      <c r="I57" s="395"/>
      <c r="J57" s="397"/>
      <c r="K57" s="322"/>
      <c r="L57" s="398"/>
      <c r="M57" s="326"/>
      <c r="N57" s="327"/>
      <c r="O57" s="327"/>
      <c r="P57" s="327"/>
      <c r="Q57" s="360"/>
      <c r="R57" s="201"/>
      <c r="S57" s="197"/>
      <c r="T57" s="201" t="str">
        <f t="shared" si="1"/>
        <v>Tipo Control</v>
      </c>
      <c r="U57" s="202" t="s">
        <v>158</v>
      </c>
      <c r="V57" s="203">
        <f>+IF(U57='[4]Tabla Valoración controles'!$D$4,'[4]Tabla Valoración controles'!$F$4,IF('[4]208-PLA-Ft-78 Mapa Gestión'!U57='[4]Tabla Valoración controles'!$D$5,'[4]Tabla Valoración controles'!$F$5,IF(U57=[4]FORMULAS!$A$10,0,'[4]Tabla Valoración controles'!$F$6)))</f>
        <v>0</v>
      </c>
      <c r="W57" s="202"/>
      <c r="X57" s="204">
        <f>+IF(W57='[4]Tabla Valoración controles'!$D$7,'[4]Tabla Valoración controles'!$F$7,IF(U57=[4]FORMULAS!$A$10,0,'[4]Tabla Valoración controles'!$F$8))</f>
        <v>0</v>
      </c>
      <c r="Y57" s="202"/>
      <c r="Z57" s="203">
        <f>+IF(Y57='[4]Tabla Valoración controles'!$D$9,'[4]Tabla Valoración controles'!$F$9,IF(U57=[4]FORMULAS!$A$10,0,'[4]Tabla Valoración controles'!$F$10))</f>
        <v>0</v>
      </c>
      <c r="AA57" s="202"/>
      <c r="AB57" s="203">
        <f>+IF(AA57='[4]Tabla Valoración controles'!$D$9,'[4]Tabla Valoración controles'!$F$9,IF(W57=[4]FORMULAS!$A$10,0,'[4]Tabla Valoración controles'!$F$10))</f>
        <v>0</v>
      </c>
      <c r="AC57" s="202"/>
      <c r="AD57" s="203">
        <f>+IF(AC57='[4]Tabla Valoración controles'!$D$13,'[4]Tabla Valoración controles'!$F$13,'[4]Tabla Valoración controles'!$F$14)</f>
        <v>0</v>
      </c>
      <c r="AE57" s="100">
        <f t="shared" si="0"/>
        <v>0</v>
      </c>
      <c r="AF57" s="100">
        <f>+AF56*AE57</f>
        <v>0</v>
      </c>
      <c r="AG57" s="100">
        <f>+AG56-AF57</f>
        <v>0</v>
      </c>
      <c r="AH57" s="202"/>
      <c r="AI57" s="197">
        <f>+IF(AH57=[4]CONTROLES!$C$50,[4]CONTROLES!$D$50,[4]CONTROLES!$D$51)</f>
        <v>0</v>
      </c>
      <c r="AJ57" s="197"/>
      <c r="AK57" s="197">
        <f>+IF(AJ57=[4]CONTROLES!$C$52,[4]CONTROLES!$D$52,[4]CONTROLES!$D$53)</f>
        <v>0</v>
      </c>
      <c r="AL57" s="197"/>
      <c r="AM57" s="197">
        <f>+IF(AL57=[4]CONTROLES!$C$54,[4]CONTROLES!$D$54,[4]CONTROLES!$D$55)</f>
        <v>0</v>
      </c>
      <c r="AN57" s="197"/>
      <c r="AO57" s="197">
        <f>+IF(AN57=[4]CONTROLES!$C$56,[4]CONTROLES!$D$56,IF(AN57=[4]CONTROLES!$C$57,[4]CONTROLES!$D$57,[4]CONTROLES!$D$58))</f>
        <v>0</v>
      </c>
      <c r="AP57" s="197"/>
      <c r="AQ57" s="197">
        <f>+IF(AP57=[4]CONTROLES!$C$59,[4]CONTROLES!$D$59,[4]CONTROLES!$D$60)</f>
        <v>0</v>
      </c>
      <c r="AR57" s="197"/>
      <c r="AS57" s="197">
        <f>+IF(AR57=[4]CONTROLES!$C$61,[4]CONTROLES!$D$61,[4]CONTROLES!$D$62)</f>
        <v>0</v>
      </c>
      <c r="AT57" s="197"/>
      <c r="AU57" s="197">
        <f>+IF(AT57=[4]CONTROLES!$C$63,[4]CONTROLES!$D$63,IF(AT57=[4]CONTROLES!$C$64,[4]CONTROLES!$D$64,[4]CONTROLES!$D$65))</f>
        <v>0</v>
      </c>
      <c r="AV57" s="197">
        <f t="shared" si="22"/>
        <v>0</v>
      </c>
      <c r="AW57" s="197" t="str">
        <f t="shared" si="23"/>
        <v>Débil</v>
      </c>
      <c r="AX57" s="305"/>
      <c r="AY57" s="305"/>
      <c r="AZ57" s="305"/>
      <c r="BA57" s="305"/>
      <c r="BB57" s="307"/>
      <c r="BC57" s="306"/>
      <c r="BD57" s="331"/>
      <c r="BE57" s="177"/>
      <c r="BF57" s="129"/>
      <c r="BG57" s="129"/>
      <c r="BH57" s="220"/>
      <c r="BI57" s="220"/>
      <c r="BJ57" s="129"/>
      <c r="BK57" s="129"/>
      <c r="BL57" s="129"/>
      <c r="BM57" s="331"/>
      <c r="BN57" s="130"/>
      <c r="BO57" s="129"/>
      <c r="BP57" s="134"/>
      <c r="BQ57" s="134"/>
      <c r="BR57" s="132"/>
      <c r="BS57" s="132"/>
      <c r="BT57" s="132"/>
      <c r="BU57" s="132"/>
      <c r="BV57" s="132"/>
      <c r="BW57" s="128"/>
      <c r="BX57" s="134"/>
      <c r="BY57" s="134"/>
      <c r="BZ57" s="134"/>
      <c r="CA57" s="132"/>
      <c r="CB57" s="132"/>
      <c r="CC57" s="132"/>
      <c r="CD57" s="132"/>
      <c r="CE57" s="132"/>
      <c r="CF57" s="128"/>
      <c r="CG57" s="134"/>
      <c r="CH57" s="134"/>
      <c r="CI57" s="134"/>
      <c r="CJ57" s="132"/>
      <c r="CK57" s="132"/>
      <c r="CL57" s="132"/>
      <c r="CM57" s="132"/>
      <c r="CN57" s="132"/>
      <c r="CO57" s="128"/>
      <c r="CP57" s="134"/>
      <c r="CQ57" s="134"/>
      <c r="CR57" s="134"/>
      <c r="CS57" s="132"/>
      <c r="CT57" s="132"/>
      <c r="CU57" s="132"/>
      <c r="CV57" s="132"/>
      <c r="CW57" s="132"/>
      <c r="CX57" s="128"/>
      <c r="CY57" s="134"/>
      <c r="CZ57" s="134"/>
      <c r="DA57" s="134"/>
      <c r="DB57" s="132"/>
      <c r="DC57" s="132"/>
      <c r="DD57" s="132"/>
      <c r="DE57" s="132"/>
      <c r="DF57" s="132"/>
      <c r="DG57" s="128"/>
      <c r="DH57" s="134"/>
      <c r="DI57" s="134"/>
      <c r="DJ57" s="134"/>
      <c r="DK57" s="132"/>
      <c r="DL57" s="132"/>
      <c r="DM57" s="132"/>
      <c r="DN57" s="132"/>
      <c r="DO57" s="132"/>
      <c r="DP57" s="128"/>
      <c r="DQ57" s="134"/>
      <c r="DR57" s="134"/>
      <c r="DS57" s="134"/>
      <c r="DT57" s="132"/>
      <c r="DU57" s="132"/>
      <c r="DV57" s="132"/>
      <c r="DW57" s="132"/>
      <c r="DX57" s="132"/>
      <c r="DY57" s="128"/>
      <c r="DZ57" s="134"/>
      <c r="EA57" s="134"/>
      <c r="EB57" s="134"/>
      <c r="EC57" s="132"/>
      <c r="ED57" s="132"/>
      <c r="EE57" s="132"/>
      <c r="EF57" s="132"/>
      <c r="EG57" s="132"/>
      <c r="EH57" s="128"/>
      <c r="EI57" s="134"/>
      <c r="EJ57" s="134"/>
      <c r="EK57" s="134"/>
      <c r="EL57" s="132"/>
      <c r="EM57" s="132"/>
      <c r="EN57" s="132"/>
      <c r="EO57" s="132"/>
      <c r="EP57" s="132"/>
      <c r="EQ57" s="128"/>
      <c r="ER57" s="134"/>
      <c r="ES57" s="134"/>
      <c r="ET57" s="134"/>
      <c r="EU57" s="132"/>
      <c r="EV57" s="132"/>
      <c r="EW57" s="132"/>
      <c r="EX57" s="132"/>
      <c r="EY57" s="132"/>
      <c r="EZ57" s="128"/>
      <c r="FA57" s="134"/>
      <c r="FB57" s="134"/>
      <c r="FC57" s="134"/>
      <c r="FD57" s="132"/>
      <c r="FE57" s="132"/>
      <c r="FF57" s="132"/>
      <c r="FG57" s="132"/>
      <c r="FH57" s="132"/>
      <c r="FI57" s="128"/>
      <c r="FJ57" s="134"/>
      <c r="FK57" s="134"/>
      <c r="FL57" s="134"/>
      <c r="FM57" s="132"/>
      <c r="FN57" s="132"/>
      <c r="FO57" s="132"/>
      <c r="FP57" s="132"/>
      <c r="FQ57" s="132"/>
      <c r="FR57" s="132"/>
      <c r="FS57" s="128"/>
      <c r="FT57" s="131"/>
      <c r="FU57" s="131"/>
      <c r="FV57" s="131"/>
      <c r="FW57" s="132"/>
      <c r="FX57" s="131"/>
      <c r="FY57" s="132"/>
      <c r="FZ57" s="132"/>
      <c r="GA57" s="131"/>
      <c r="GB57" s="131"/>
      <c r="GC57" s="131"/>
      <c r="GD57" s="131"/>
      <c r="GE57" s="131"/>
      <c r="GF57" s="128"/>
      <c r="GG57" s="131"/>
      <c r="GH57" s="131"/>
      <c r="GI57" s="131"/>
      <c r="GJ57" s="132"/>
      <c r="GK57" s="131"/>
      <c r="GL57" s="132"/>
      <c r="GM57" s="132"/>
      <c r="GN57" s="131"/>
      <c r="GO57" s="131"/>
      <c r="GP57" s="131"/>
      <c r="GQ57" s="131"/>
      <c r="GR57" s="131"/>
      <c r="GS57" s="128"/>
      <c r="GT57" s="131"/>
      <c r="GU57" s="131"/>
      <c r="GV57" s="131"/>
      <c r="GW57" s="132"/>
      <c r="GX57" s="131"/>
      <c r="GY57" s="132"/>
      <c r="GZ57" s="132"/>
      <c r="HA57" s="131"/>
      <c r="HB57" s="131"/>
      <c r="HC57" s="131"/>
      <c r="HD57" s="131"/>
    </row>
    <row r="58" spans="1:212" ht="114.75" customHeight="1" x14ac:dyDescent="0.2">
      <c r="A58" s="312">
        <v>9</v>
      </c>
      <c r="B58" s="395" t="s">
        <v>178</v>
      </c>
      <c r="C58" s="399" t="str">
        <f>VLOOKUP(B58,[4]FORMULAS!$A$30:$B$46,2,0)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58" s="399" t="str">
        <f>VLOOKUP(B58,[4]FORMULAS!$A$30:$C$46,3,0)</f>
        <v>Subdirector Financiero</v>
      </c>
      <c r="E58" s="395" t="s">
        <v>112</v>
      </c>
      <c r="F58" s="319" t="s">
        <v>469</v>
      </c>
      <c r="G58" s="319" t="s">
        <v>439</v>
      </c>
      <c r="H58" s="409" t="s">
        <v>470</v>
      </c>
      <c r="I58" s="395" t="s">
        <v>261</v>
      </c>
      <c r="J58" s="397">
        <v>1250</v>
      </c>
      <c r="K58" s="322" t="str">
        <f>VLOOKUP(L58,'Tabla probabilidad'!$D$3:$E$8,2,0)</f>
        <v>Alta</v>
      </c>
      <c r="L58" s="398">
        <v>0.8</v>
      </c>
      <c r="M58" s="326" t="s">
        <v>89</v>
      </c>
      <c r="N58" s="327" t="str">
        <f>VLOOKUP(M58,'Tabla Impacto'!$D$3:$F$8,3,0)</f>
        <v>Menor</v>
      </c>
      <c r="O58" s="327">
        <f>VLOOKUP(M58,'Tabla Impacto'!$D$3:$F$8,2,0)</f>
        <v>0.4</v>
      </c>
      <c r="P58" s="327" t="str">
        <f>CONCATENATE(N58,K58)</f>
        <v>MenorAlta</v>
      </c>
      <c r="Q58" s="360" t="str">
        <f>VLOOKUP(P58,[4]FORMULAS!$K$17:$L$42,2,0)</f>
        <v>Moderado</v>
      </c>
      <c r="R58" s="201">
        <v>1</v>
      </c>
      <c r="S58" s="197" t="s">
        <v>471</v>
      </c>
      <c r="T58" s="201" t="str">
        <f t="shared" si="1"/>
        <v>Detectivo</v>
      </c>
      <c r="U58" s="202" t="s">
        <v>14</v>
      </c>
      <c r="V58" s="203">
        <f>+IF(U58='[4]Tabla Valoración controles'!$D$4,'[4]Tabla Valoración controles'!$F$4,IF('[4]208-PLA-Ft-78 Mapa Gestión'!U58='[4]Tabla Valoración controles'!$D$5,'[4]Tabla Valoración controles'!$F$5,IF(U58=[4]FORMULAS!$A$10,0,'[4]Tabla Valoración controles'!$F$6)))</f>
        <v>0.1</v>
      </c>
      <c r="W58" s="202" t="s">
        <v>8</v>
      </c>
      <c r="X58" s="204">
        <f>+IF(W58='[4]Tabla Valoración controles'!$D$7,'[4]Tabla Valoración controles'!$F$7,IF(U58=[4]FORMULAS!$A$10,0,'[4]Tabla Valoración controles'!$F$8))</f>
        <v>0.15</v>
      </c>
      <c r="Y58" s="202" t="s">
        <v>19</v>
      </c>
      <c r="Z58" s="203">
        <f>+IF(Y58='[4]Tabla Valoración controles'!$D$9,'[4]Tabla Valoración controles'!$F$9,IF(U58=[4]FORMULAS!$A$10,0,'[4]Tabla Valoración controles'!$F$10))</f>
        <v>0</v>
      </c>
      <c r="AA58" s="202" t="s">
        <v>21</v>
      </c>
      <c r="AB58" s="203">
        <f>+IF(AA58='[4]Tabla Valoración controles'!$D$9,'[4]Tabla Valoración controles'!$F$9,IF(W58=[4]FORMULAS!$A$10,0,'[4]Tabla Valoración controles'!$F$10))</f>
        <v>0</v>
      </c>
      <c r="AC58" s="202" t="s">
        <v>100</v>
      </c>
      <c r="AD58" s="203">
        <f>+IF(AC58='[4]Tabla Valoración controles'!$D$13,'[4]Tabla Valoración controles'!$F$13,'[4]Tabla Valoración controles'!$F$14)</f>
        <v>0</v>
      </c>
      <c r="AE58" s="100">
        <f t="shared" si="0"/>
        <v>0.25</v>
      </c>
      <c r="AF58" s="100">
        <f>+IF(T58=[4]FORMULAS!$A$8,'[4]208-PLA-Ft-78 Mapa Gestión'!AE58*'[4]208-PLA-Ft-78 Mapa Gestión'!L58:L63,'[4]208-PLA-Ft-78 Mapa Gestión'!AE58*'[4]208-PLA-Ft-78 Mapa Gestión'!O58:O63)</f>
        <v>0</v>
      </c>
      <c r="AG58" s="100">
        <f>+IF(T58=[4]FORMULAS!$A$8,'[4]208-PLA-Ft-78 Mapa Gestión'!L58:L63-'[4]208-PLA-Ft-78 Mapa Gestión'!AF58,0)</f>
        <v>0</v>
      </c>
      <c r="AH58" s="202" t="s">
        <v>351</v>
      </c>
      <c r="AI58" s="197">
        <f>+IF(AH58=[4]CONTROLES!$C$50,[4]CONTROLES!$D$50,[4]CONTROLES!$D$51)</f>
        <v>15</v>
      </c>
      <c r="AJ58" s="197" t="s">
        <v>357</v>
      </c>
      <c r="AK58" s="197">
        <f>+IF(AJ58=[4]CONTROLES!$C$52,[4]CONTROLES!$D$52,[4]CONTROLES!$D$53)</f>
        <v>15</v>
      </c>
      <c r="AL58" s="197" t="s">
        <v>360</v>
      </c>
      <c r="AM58" s="197">
        <f>+IF(AL58=[4]CONTROLES!$C$54,[4]CONTROLES!$D$54,[4]CONTROLES!$D$55)</f>
        <v>15</v>
      </c>
      <c r="AN58" s="197" t="s">
        <v>364</v>
      </c>
      <c r="AO58" s="197">
        <f>+IF(AN58=[4]CONTROLES!$C$56,[4]CONTROLES!$D$56,IF(AN58=[4]CONTROLES!$C$57,[4]CONTROLES!$D$57,[4]CONTROLES!$D$58))</f>
        <v>10</v>
      </c>
      <c r="AP58" s="197" t="s">
        <v>367</v>
      </c>
      <c r="AQ58" s="197">
        <f>+IF(AP58=[4]CONTROLES!$C$59,[4]CONTROLES!$D$59,[4]CONTROLES!$D$60)</f>
        <v>15</v>
      </c>
      <c r="AR58" s="197" t="s">
        <v>370</v>
      </c>
      <c r="AS58" s="197">
        <f>+IF(AR58=[4]CONTROLES!$C$61,[4]CONTROLES!$D$61,[4]CONTROLES!$D$62)</f>
        <v>15</v>
      </c>
      <c r="AT58" s="197" t="s">
        <v>373</v>
      </c>
      <c r="AU58" s="197">
        <f>+IF(AT58=[4]CONTROLES!$C$63,[4]CONTROLES!$D$63,IF(AT58=[4]CONTROLES!$C$64,[4]CONTROLES!$D$64,[4]CONTROLES!$D$65))</f>
        <v>10</v>
      </c>
      <c r="AV58" s="197">
        <f t="shared" si="22"/>
        <v>95</v>
      </c>
      <c r="AW58" s="197" t="str">
        <f t="shared" si="23"/>
        <v>Moderado</v>
      </c>
      <c r="AX58" s="304">
        <f>+AG63</f>
        <v>0</v>
      </c>
      <c r="AY58" s="304" t="s">
        <v>98</v>
      </c>
      <c r="AZ58" s="304" t="s">
        <v>74</v>
      </c>
      <c r="BA58" s="304">
        <f>+IF(T58=[4]FORMULAS!B57,'[4]208-PLA-Ft-78 Mapa Gestión'!AG63,'[4]208-PLA-Ft-78 Mapa Gestión'!O58:O63)</f>
        <v>0</v>
      </c>
      <c r="BB58" s="307" t="str">
        <f>CONCATENATE(AZ58,AY58)</f>
        <v>ModeradoMedia</v>
      </c>
      <c r="BC58" s="306" t="str">
        <f>VLOOKUP(BB58,[4]FORMULAS!$K$17:$L$42,2,0)</f>
        <v>Moderado</v>
      </c>
      <c r="BD58" s="331" t="s">
        <v>164</v>
      </c>
      <c r="BE58" s="129" t="s">
        <v>472</v>
      </c>
      <c r="BF58" s="183" t="s">
        <v>473</v>
      </c>
      <c r="BG58" s="183" t="s">
        <v>322</v>
      </c>
      <c r="BH58" s="222">
        <v>45292</v>
      </c>
      <c r="BI58" s="222">
        <v>45657</v>
      </c>
      <c r="BJ58" s="183" t="s">
        <v>474</v>
      </c>
      <c r="BK58" s="183" t="s">
        <v>475</v>
      </c>
      <c r="BL58" s="134" t="s">
        <v>236</v>
      </c>
      <c r="BM58" s="331" t="s">
        <v>476</v>
      </c>
      <c r="BN58" s="130"/>
      <c r="BO58" s="129"/>
      <c r="BP58" s="134"/>
      <c r="BQ58" s="128"/>
      <c r="BR58" s="128"/>
      <c r="BS58" s="128"/>
      <c r="BT58" s="128"/>
      <c r="BU58" s="128"/>
      <c r="BV58" s="128"/>
      <c r="BW58" s="128"/>
      <c r="BX58" s="134"/>
      <c r="BY58" s="134"/>
      <c r="BZ58" s="128"/>
      <c r="CA58" s="128"/>
      <c r="CB58" s="128"/>
      <c r="CC58" s="128"/>
      <c r="CD58" s="128"/>
      <c r="CE58" s="128"/>
      <c r="CF58" s="128"/>
      <c r="CG58" s="134"/>
      <c r="CH58" s="134"/>
      <c r="CI58" s="128"/>
      <c r="CJ58" s="128"/>
      <c r="CK58" s="128"/>
      <c r="CL58" s="128"/>
      <c r="CM58" s="128"/>
      <c r="CN58" s="128"/>
      <c r="CO58" s="128"/>
      <c r="CP58" s="134"/>
      <c r="CQ58" s="134"/>
      <c r="CR58" s="128"/>
      <c r="CS58" s="128"/>
      <c r="CT58" s="128"/>
      <c r="CU58" s="128"/>
      <c r="CV58" s="128"/>
      <c r="CW58" s="128"/>
      <c r="CX58" s="128"/>
      <c r="CY58" s="134"/>
      <c r="CZ58" s="134"/>
      <c r="DA58" s="128"/>
      <c r="DB58" s="128"/>
      <c r="DC58" s="128"/>
      <c r="DD58" s="128"/>
      <c r="DE58" s="128"/>
      <c r="DF58" s="128"/>
      <c r="DG58" s="128"/>
      <c r="DH58" s="134"/>
      <c r="DI58" s="134"/>
      <c r="DJ58" s="128"/>
      <c r="DK58" s="128"/>
      <c r="DL58" s="128"/>
      <c r="DM58" s="128"/>
      <c r="DN58" s="128"/>
      <c r="DO58" s="128"/>
      <c r="DP58" s="128"/>
      <c r="DQ58" s="134"/>
      <c r="DR58" s="134"/>
      <c r="DS58" s="128"/>
      <c r="DT58" s="128"/>
      <c r="DU58" s="128"/>
      <c r="DV58" s="128"/>
      <c r="DW58" s="128"/>
      <c r="DX58" s="128"/>
      <c r="DY58" s="128"/>
      <c r="DZ58" s="134"/>
      <c r="EA58" s="134"/>
      <c r="EB58" s="128"/>
      <c r="EC58" s="128"/>
      <c r="ED58" s="128"/>
      <c r="EE58" s="128"/>
      <c r="EF58" s="128"/>
      <c r="EG58" s="128"/>
      <c r="EH58" s="128"/>
      <c r="EI58" s="134"/>
      <c r="EJ58" s="134"/>
      <c r="EK58" s="128"/>
      <c r="EL58" s="128"/>
      <c r="EM58" s="128"/>
      <c r="EN58" s="128"/>
      <c r="EO58" s="128"/>
      <c r="EP58" s="128"/>
      <c r="EQ58" s="128"/>
      <c r="ER58" s="134"/>
      <c r="ES58" s="134"/>
      <c r="ET58" s="128"/>
      <c r="EU58" s="128"/>
      <c r="EV58" s="128"/>
      <c r="EW58" s="128"/>
      <c r="EX58" s="128"/>
      <c r="EY58" s="128"/>
      <c r="EZ58" s="128"/>
      <c r="FA58" s="134"/>
      <c r="FB58" s="134"/>
      <c r="FC58" s="128"/>
      <c r="FD58" s="128"/>
      <c r="FE58" s="128"/>
      <c r="FF58" s="128"/>
      <c r="FG58" s="128"/>
      <c r="FH58" s="128"/>
      <c r="FI58" s="128"/>
      <c r="FJ58" s="134"/>
      <c r="FK58" s="134"/>
      <c r="FL58" s="128"/>
      <c r="FM58" s="128"/>
      <c r="FN58" s="128"/>
      <c r="FO58" s="128"/>
      <c r="FP58" s="128"/>
      <c r="FQ58" s="128"/>
      <c r="FR58" s="128"/>
      <c r="FS58" s="128"/>
      <c r="FT58" s="131"/>
      <c r="FU58" s="131"/>
      <c r="FV58" s="131"/>
      <c r="FW58" s="132"/>
      <c r="FX58" s="131"/>
      <c r="FY58" s="128"/>
      <c r="FZ58" s="128"/>
      <c r="GA58" s="131"/>
      <c r="GB58" s="131"/>
      <c r="GC58" s="131"/>
      <c r="GD58" s="131"/>
      <c r="GE58" s="131"/>
      <c r="GF58" s="128"/>
      <c r="GG58" s="131"/>
      <c r="GH58" s="131"/>
      <c r="GI58" s="131"/>
      <c r="GJ58" s="132"/>
      <c r="GK58" s="131"/>
      <c r="GL58" s="128"/>
      <c r="GM58" s="128"/>
      <c r="GN58" s="131"/>
      <c r="GO58" s="131"/>
      <c r="GP58" s="131"/>
      <c r="GQ58" s="131"/>
      <c r="GR58" s="131"/>
      <c r="GS58" s="128"/>
      <c r="GT58" s="131"/>
      <c r="GU58" s="131"/>
      <c r="GV58" s="131"/>
      <c r="GW58" s="132"/>
      <c r="GX58" s="131"/>
      <c r="GY58" s="128"/>
      <c r="GZ58" s="128"/>
      <c r="HA58" s="131"/>
      <c r="HB58" s="131"/>
      <c r="HC58" s="131"/>
      <c r="HD58" s="131"/>
    </row>
    <row r="59" spans="1:212" ht="17.25" customHeight="1" x14ac:dyDescent="0.2">
      <c r="A59" s="312"/>
      <c r="B59" s="395"/>
      <c r="C59" s="399"/>
      <c r="D59" s="399"/>
      <c r="E59" s="395"/>
      <c r="F59" s="319"/>
      <c r="G59" s="319"/>
      <c r="H59" s="409"/>
      <c r="I59" s="395"/>
      <c r="J59" s="397"/>
      <c r="K59" s="322"/>
      <c r="L59" s="398"/>
      <c r="M59" s="326"/>
      <c r="N59" s="327"/>
      <c r="O59" s="327"/>
      <c r="P59" s="327"/>
      <c r="Q59" s="360"/>
      <c r="R59" s="201"/>
      <c r="S59" s="197"/>
      <c r="T59" s="201" t="str">
        <f t="shared" si="1"/>
        <v>Tipo Control</v>
      </c>
      <c r="U59" s="202" t="s">
        <v>158</v>
      </c>
      <c r="V59" s="203">
        <f>+IF(U59='[4]Tabla Valoración controles'!$D$4,'[4]Tabla Valoración controles'!$F$4,IF('[4]208-PLA-Ft-78 Mapa Gestión'!U59='[4]Tabla Valoración controles'!$D$5,'[4]Tabla Valoración controles'!$F$5,IF(U59=[4]FORMULAS!$A$10,0,'[4]Tabla Valoración controles'!$F$6)))</f>
        <v>0</v>
      </c>
      <c r="W59" s="202"/>
      <c r="X59" s="204">
        <f>+IF(W59='[4]Tabla Valoración controles'!$D$7,'[4]Tabla Valoración controles'!$F$7,IF(U59=[4]FORMULAS!$A$10,0,'[4]Tabla Valoración controles'!$F$8))</f>
        <v>0</v>
      </c>
      <c r="Y59" s="202"/>
      <c r="Z59" s="203">
        <f>+IF(Y59='[4]Tabla Valoración controles'!$D$9,'[4]Tabla Valoración controles'!$F$9,IF(U59=[4]FORMULAS!$A$10,0,'[4]Tabla Valoración controles'!$F$10))</f>
        <v>0</v>
      </c>
      <c r="AA59" s="202"/>
      <c r="AB59" s="203">
        <f>+IF(AA59='[4]Tabla Valoración controles'!$D$9,'[4]Tabla Valoración controles'!$F$9,IF(W59=[4]FORMULAS!$A$10,0,'[4]Tabla Valoración controles'!$F$10))</f>
        <v>0</v>
      </c>
      <c r="AC59" s="202"/>
      <c r="AD59" s="203">
        <f>+IF(AC59='[4]Tabla Valoración controles'!$D$13,'[4]Tabla Valoración controles'!$F$13,'[4]Tabla Valoración controles'!$F$14)</f>
        <v>0</v>
      </c>
      <c r="AE59" s="100">
        <f t="shared" si="0"/>
        <v>0</v>
      </c>
      <c r="AF59" s="100">
        <f>+AE59*AG58</f>
        <v>0</v>
      </c>
      <c r="AG59" s="100">
        <f t="shared" ref="AG59:AG69" si="24">+AG58-AF59</f>
        <v>0</v>
      </c>
      <c r="AH59" s="202"/>
      <c r="AI59" s="197">
        <f>+IF(AH59=[4]CONTROLES!$C$50,[4]CONTROLES!$D$50,[4]CONTROLES!$D$51)</f>
        <v>0</v>
      </c>
      <c r="AJ59" s="197"/>
      <c r="AK59" s="197">
        <f>+IF(AJ59=[4]CONTROLES!$C$52,[4]CONTROLES!$D$52,[4]CONTROLES!$D$53)</f>
        <v>0</v>
      </c>
      <c r="AL59" s="197"/>
      <c r="AM59" s="197">
        <f>+IF(AL59=[4]CONTROLES!$C$54,[4]CONTROLES!$D$54,[4]CONTROLES!$D$55)</f>
        <v>0</v>
      </c>
      <c r="AN59" s="197"/>
      <c r="AO59" s="197">
        <f>+IF(AN59=[4]CONTROLES!$C$56,[4]CONTROLES!$D$56,IF(AN59=[4]CONTROLES!$C$57,[4]CONTROLES!$D$57,[4]CONTROLES!$D$58))</f>
        <v>0</v>
      </c>
      <c r="AP59" s="197"/>
      <c r="AQ59" s="197">
        <f>+IF(AP59=[4]CONTROLES!$C$59,[4]CONTROLES!$D$59,[4]CONTROLES!$D$60)</f>
        <v>0</v>
      </c>
      <c r="AR59" s="197"/>
      <c r="AS59" s="197">
        <f>+IF(AR59=[4]CONTROLES!$C$61,[4]CONTROLES!$D$61,[4]CONTROLES!$D$62)</f>
        <v>0</v>
      </c>
      <c r="AT59" s="197"/>
      <c r="AU59" s="197">
        <f>+IF(AT59=[4]CONTROLES!$C$63,[4]CONTROLES!$D$63,IF(AT59=[4]CONTROLES!$C$64,[4]CONTROLES!$D$64,[4]CONTROLES!$D$65))</f>
        <v>0</v>
      </c>
      <c r="AV59" s="197">
        <f t="shared" si="22"/>
        <v>0</v>
      </c>
      <c r="AW59" s="197" t="str">
        <f t="shared" si="23"/>
        <v>Débil</v>
      </c>
      <c r="AX59" s="305"/>
      <c r="AY59" s="305"/>
      <c r="AZ59" s="305"/>
      <c r="BA59" s="305"/>
      <c r="BB59" s="307"/>
      <c r="BC59" s="306"/>
      <c r="BD59" s="331"/>
      <c r="BE59" s="129"/>
      <c r="BF59" s="183"/>
      <c r="BG59" s="183"/>
      <c r="BH59" s="222"/>
      <c r="BI59" s="222"/>
      <c r="BJ59" s="183"/>
      <c r="BK59" s="183"/>
      <c r="BL59" s="129"/>
      <c r="BM59" s="331"/>
      <c r="BN59" s="130"/>
      <c r="BO59" s="129"/>
      <c r="BP59" s="134"/>
      <c r="BQ59" s="134"/>
      <c r="BR59" s="132"/>
      <c r="BS59" s="132"/>
      <c r="BT59" s="132"/>
      <c r="BU59" s="132"/>
      <c r="BV59" s="132"/>
      <c r="BW59" s="128"/>
      <c r="BX59" s="134"/>
      <c r="BY59" s="134"/>
      <c r="BZ59" s="134"/>
      <c r="CA59" s="132"/>
      <c r="CB59" s="132"/>
      <c r="CC59" s="132"/>
      <c r="CD59" s="132"/>
      <c r="CE59" s="132"/>
      <c r="CF59" s="128"/>
      <c r="CG59" s="134"/>
      <c r="CH59" s="134"/>
      <c r="CI59" s="134"/>
      <c r="CJ59" s="132"/>
      <c r="CK59" s="132"/>
      <c r="CL59" s="132"/>
      <c r="CM59" s="132"/>
      <c r="CN59" s="132"/>
      <c r="CO59" s="128"/>
      <c r="CP59" s="134"/>
      <c r="CQ59" s="134"/>
      <c r="CR59" s="134"/>
      <c r="CS59" s="132"/>
      <c r="CT59" s="132"/>
      <c r="CU59" s="132"/>
      <c r="CV59" s="132"/>
      <c r="CW59" s="132"/>
      <c r="CX59" s="128"/>
      <c r="CY59" s="134"/>
      <c r="CZ59" s="134"/>
      <c r="DA59" s="134"/>
      <c r="DB59" s="132"/>
      <c r="DC59" s="132"/>
      <c r="DD59" s="132"/>
      <c r="DE59" s="132"/>
      <c r="DF59" s="132"/>
      <c r="DG59" s="128"/>
      <c r="DH59" s="134"/>
      <c r="DI59" s="134"/>
      <c r="DJ59" s="134"/>
      <c r="DK59" s="132"/>
      <c r="DL59" s="132"/>
      <c r="DM59" s="132"/>
      <c r="DN59" s="132"/>
      <c r="DO59" s="132"/>
      <c r="DP59" s="128"/>
      <c r="DQ59" s="134"/>
      <c r="DR59" s="134"/>
      <c r="DS59" s="134"/>
      <c r="DT59" s="132"/>
      <c r="DU59" s="132"/>
      <c r="DV59" s="132"/>
      <c r="DW59" s="132"/>
      <c r="DX59" s="132"/>
      <c r="DY59" s="128"/>
      <c r="DZ59" s="134"/>
      <c r="EA59" s="134"/>
      <c r="EB59" s="134"/>
      <c r="EC59" s="132"/>
      <c r="ED59" s="132"/>
      <c r="EE59" s="132"/>
      <c r="EF59" s="132"/>
      <c r="EG59" s="132"/>
      <c r="EH59" s="128"/>
      <c r="EI59" s="134"/>
      <c r="EJ59" s="134"/>
      <c r="EK59" s="134"/>
      <c r="EL59" s="132"/>
      <c r="EM59" s="132"/>
      <c r="EN59" s="132"/>
      <c r="EO59" s="132"/>
      <c r="EP59" s="132"/>
      <c r="EQ59" s="128"/>
      <c r="ER59" s="134"/>
      <c r="ES59" s="134"/>
      <c r="ET59" s="134"/>
      <c r="EU59" s="132"/>
      <c r="EV59" s="132"/>
      <c r="EW59" s="132"/>
      <c r="EX59" s="132"/>
      <c r="EY59" s="132"/>
      <c r="EZ59" s="128"/>
      <c r="FA59" s="134"/>
      <c r="FB59" s="134"/>
      <c r="FC59" s="134"/>
      <c r="FD59" s="132"/>
      <c r="FE59" s="132"/>
      <c r="FF59" s="132"/>
      <c r="FG59" s="132"/>
      <c r="FH59" s="132"/>
      <c r="FI59" s="128"/>
      <c r="FJ59" s="134"/>
      <c r="FK59" s="134"/>
      <c r="FL59" s="134"/>
      <c r="FM59" s="132"/>
      <c r="FN59" s="132"/>
      <c r="FO59" s="132"/>
      <c r="FP59" s="132"/>
      <c r="FQ59" s="132"/>
      <c r="FR59" s="132"/>
      <c r="FS59" s="128"/>
      <c r="FT59" s="131"/>
      <c r="FU59" s="131"/>
      <c r="FV59" s="131"/>
      <c r="FW59" s="132"/>
      <c r="FX59" s="131"/>
      <c r="FY59" s="132"/>
      <c r="FZ59" s="132"/>
      <c r="GA59" s="131"/>
      <c r="GB59" s="131"/>
      <c r="GC59" s="131"/>
      <c r="GD59" s="131"/>
      <c r="GE59" s="131"/>
      <c r="GF59" s="128"/>
      <c r="GG59" s="131"/>
      <c r="GH59" s="131"/>
      <c r="GI59" s="131"/>
      <c r="GJ59" s="132"/>
      <c r="GK59" s="131"/>
      <c r="GL59" s="132"/>
      <c r="GM59" s="132"/>
      <c r="GN59" s="131"/>
      <c r="GO59" s="131"/>
      <c r="GP59" s="131"/>
      <c r="GQ59" s="131"/>
      <c r="GR59" s="131"/>
      <c r="GS59" s="128"/>
      <c r="GT59" s="131"/>
      <c r="GU59" s="131"/>
      <c r="GV59" s="131"/>
      <c r="GW59" s="132"/>
      <c r="GX59" s="131"/>
      <c r="GY59" s="132"/>
      <c r="GZ59" s="132"/>
      <c r="HA59" s="131"/>
      <c r="HB59" s="131"/>
      <c r="HC59" s="131"/>
      <c r="HD59" s="131"/>
    </row>
    <row r="60" spans="1:212" ht="17.25" customHeight="1" x14ac:dyDescent="0.2">
      <c r="A60" s="312"/>
      <c r="B60" s="395"/>
      <c r="C60" s="399"/>
      <c r="D60" s="399"/>
      <c r="E60" s="395"/>
      <c r="F60" s="319"/>
      <c r="G60" s="319"/>
      <c r="H60" s="409"/>
      <c r="I60" s="395"/>
      <c r="J60" s="397"/>
      <c r="K60" s="322"/>
      <c r="L60" s="398"/>
      <c r="M60" s="326"/>
      <c r="N60" s="327"/>
      <c r="O60" s="327"/>
      <c r="P60" s="327"/>
      <c r="Q60" s="360"/>
      <c r="R60" s="201"/>
      <c r="S60" s="206"/>
      <c r="T60" s="201" t="str">
        <f t="shared" si="1"/>
        <v>Tipo Control</v>
      </c>
      <c r="U60" s="202" t="s">
        <v>158</v>
      </c>
      <c r="V60" s="203">
        <f>+IF(U60='[4]Tabla Valoración controles'!$D$4,'[4]Tabla Valoración controles'!$F$4,IF('[4]208-PLA-Ft-78 Mapa Gestión'!U60='[4]Tabla Valoración controles'!$D$5,'[4]Tabla Valoración controles'!$F$5,IF(U60=[4]FORMULAS!$A$10,0,'[4]Tabla Valoración controles'!$F$6)))</f>
        <v>0</v>
      </c>
      <c r="W60" s="202"/>
      <c r="X60" s="204">
        <f>+IF(W60='[4]Tabla Valoración controles'!$D$7,'[4]Tabla Valoración controles'!$F$7,IF(U60=[4]FORMULAS!$A$10,0,'[4]Tabla Valoración controles'!$F$8))</f>
        <v>0</v>
      </c>
      <c r="Y60" s="202"/>
      <c r="Z60" s="203">
        <f>+IF(Y60='[4]Tabla Valoración controles'!$D$9,'[4]Tabla Valoración controles'!$F$9,IF(U60=[4]FORMULAS!$A$10,0,'[4]Tabla Valoración controles'!$F$10))</f>
        <v>0</v>
      </c>
      <c r="AA60" s="202"/>
      <c r="AB60" s="203">
        <f>+IF(AA60='[4]Tabla Valoración controles'!$D$9,'[4]Tabla Valoración controles'!$F$9,IF(W60=[4]FORMULAS!$A$10,0,'[4]Tabla Valoración controles'!$F$10))</f>
        <v>0</v>
      </c>
      <c r="AC60" s="202"/>
      <c r="AD60" s="203">
        <f>+IF(AC60='[4]Tabla Valoración controles'!$D$13,'[4]Tabla Valoración controles'!$F$13,'[4]Tabla Valoración controles'!$F$14)</f>
        <v>0</v>
      </c>
      <c r="AE60" s="100">
        <f t="shared" si="0"/>
        <v>0</v>
      </c>
      <c r="AF60" s="100">
        <f>+AF59*AE60</f>
        <v>0</v>
      </c>
      <c r="AG60" s="100">
        <f t="shared" si="24"/>
        <v>0</v>
      </c>
      <c r="AH60" s="202"/>
      <c r="AI60" s="197">
        <f>+IF(AH60=[4]CONTROLES!$C$50,[4]CONTROLES!$D$50,[4]CONTROLES!$D$51)</f>
        <v>0</v>
      </c>
      <c r="AJ60" s="197"/>
      <c r="AK60" s="197">
        <f>+IF(AJ60=[4]CONTROLES!$C$52,[4]CONTROLES!$D$52,[4]CONTROLES!$D$53)</f>
        <v>0</v>
      </c>
      <c r="AL60" s="197"/>
      <c r="AM60" s="197">
        <f>+IF(AL60=[4]CONTROLES!$C$54,[4]CONTROLES!$D$54,[4]CONTROLES!$D$55)</f>
        <v>0</v>
      </c>
      <c r="AN60" s="197"/>
      <c r="AO60" s="197">
        <f>+IF(AN60=[4]CONTROLES!$C$56,[4]CONTROLES!$D$56,IF(AN60=[4]CONTROLES!$C$57,[4]CONTROLES!$D$57,[4]CONTROLES!$D$58))</f>
        <v>0</v>
      </c>
      <c r="AP60" s="197"/>
      <c r="AQ60" s="197">
        <f>+IF(AP60=[4]CONTROLES!$C$59,[4]CONTROLES!$D$59,[4]CONTROLES!$D$60)</f>
        <v>0</v>
      </c>
      <c r="AR60" s="197"/>
      <c r="AS60" s="197">
        <f>+IF(AR60=[4]CONTROLES!$C$61,[4]CONTROLES!$D$61,[4]CONTROLES!$D$62)</f>
        <v>0</v>
      </c>
      <c r="AT60" s="197"/>
      <c r="AU60" s="197">
        <f>+IF(AT60=[4]CONTROLES!$C$63,[4]CONTROLES!$D$63,IF(AT60=[4]CONTROLES!$C$64,[4]CONTROLES!$D$64,[4]CONTROLES!$D$65))</f>
        <v>0</v>
      </c>
      <c r="AV60" s="197">
        <f t="shared" si="22"/>
        <v>0</v>
      </c>
      <c r="AW60" s="197" t="str">
        <f t="shared" si="23"/>
        <v>Débil</v>
      </c>
      <c r="AX60" s="305"/>
      <c r="AY60" s="305"/>
      <c r="AZ60" s="305"/>
      <c r="BA60" s="305"/>
      <c r="BB60" s="307"/>
      <c r="BC60" s="306"/>
      <c r="BD60" s="331"/>
      <c r="BE60" s="129"/>
      <c r="BF60" s="183"/>
      <c r="BG60" s="183"/>
      <c r="BH60" s="222"/>
      <c r="BI60" s="222"/>
      <c r="BJ60" s="183"/>
      <c r="BK60" s="183"/>
      <c r="BL60" s="129"/>
      <c r="BM60" s="331"/>
      <c r="BN60" s="130"/>
      <c r="BO60" s="129"/>
      <c r="BP60" s="134"/>
      <c r="BQ60" s="134"/>
      <c r="BR60" s="132"/>
      <c r="BS60" s="132"/>
      <c r="BT60" s="132"/>
      <c r="BU60" s="132"/>
      <c r="BV60" s="132"/>
      <c r="BW60" s="128"/>
      <c r="BX60" s="134"/>
      <c r="BY60" s="134"/>
      <c r="BZ60" s="134"/>
      <c r="CA60" s="132"/>
      <c r="CB60" s="132"/>
      <c r="CC60" s="132"/>
      <c r="CD60" s="132"/>
      <c r="CE60" s="132"/>
      <c r="CF60" s="128"/>
      <c r="CG60" s="134"/>
      <c r="CH60" s="134"/>
      <c r="CI60" s="134"/>
      <c r="CJ60" s="132"/>
      <c r="CK60" s="132"/>
      <c r="CL60" s="132"/>
      <c r="CM60" s="132"/>
      <c r="CN60" s="132"/>
      <c r="CO60" s="128"/>
      <c r="CP60" s="134"/>
      <c r="CQ60" s="134"/>
      <c r="CR60" s="134"/>
      <c r="CS60" s="132"/>
      <c r="CT60" s="132"/>
      <c r="CU60" s="132"/>
      <c r="CV60" s="132"/>
      <c r="CW60" s="132"/>
      <c r="CX60" s="128"/>
      <c r="CY60" s="134"/>
      <c r="CZ60" s="134"/>
      <c r="DA60" s="134"/>
      <c r="DB60" s="132"/>
      <c r="DC60" s="132"/>
      <c r="DD60" s="132"/>
      <c r="DE60" s="132"/>
      <c r="DF60" s="132"/>
      <c r="DG60" s="128"/>
      <c r="DH60" s="134"/>
      <c r="DI60" s="134"/>
      <c r="DJ60" s="134"/>
      <c r="DK60" s="132"/>
      <c r="DL60" s="132"/>
      <c r="DM60" s="132"/>
      <c r="DN60" s="132"/>
      <c r="DO60" s="132"/>
      <c r="DP60" s="128"/>
      <c r="DQ60" s="134"/>
      <c r="DR60" s="134"/>
      <c r="DS60" s="134"/>
      <c r="DT60" s="132"/>
      <c r="DU60" s="132"/>
      <c r="DV60" s="132"/>
      <c r="DW60" s="132"/>
      <c r="DX60" s="132"/>
      <c r="DY60" s="128"/>
      <c r="DZ60" s="134"/>
      <c r="EA60" s="134"/>
      <c r="EB60" s="134"/>
      <c r="EC60" s="132"/>
      <c r="ED60" s="132"/>
      <c r="EE60" s="132"/>
      <c r="EF60" s="132"/>
      <c r="EG60" s="132"/>
      <c r="EH60" s="128"/>
      <c r="EI60" s="134"/>
      <c r="EJ60" s="134"/>
      <c r="EK60" s="134"/>
      <c r="EL60" s="132"/>
      <c r="EM60" s="132"/>
      <c r="EN60" s="132"/>
      <c r="EO60" s="132"/>
      <c r="EP60" s="132"/>
      <c r="EQ60" s="128"/>
      <c r="ER60" s="134"/>
      <c r="ES60" s="134"/>
      <c r="ET60" s="134"/>
      <c r="EU60" s="132"/>
      <c r="EV60" s="132"/>
      <c r="EW60" s="132"/>
      <c r="EX60" s="132"/>
      <c r="EY60" s="132"/>
      <c r="EZ60" s="128"/>
      <c r="FA60" s="134"/>
      <c r="FB60" s="134"/>
      <c r="FC60" s="134"/>
      <c r="FD60" s="132"/>
      <c r="FE60" s="132"/>
      <c r="FF60" s="132"/>
      <c r="FG60" s="132"/>
      <c r="FH60" s="132"/>
      <c r="FI60" s="128"/>
      <c r="FJ60" s="134"/>
      <c r="FK60" s="134"/>
      <c r="FL60" s="134"/>
      <c r="FM60" s="132"/>
      <c r="FN60" s="132"/>
      <c r="FO60" s="132"/>
      <c r="FP60" s="132"/>
      <c r="FQ60" s="132"/>
      <c r="FR60" s="132"/>
      <c r="FS60" s="128"/>
      <c r="FT60" s="131"/>
      <c r="FU60" s="131"/>
      <c r="FV60" s="131"/>
      <c r="FW60" s="132"/>
      <c r="FX60" s="131"/>
      <c r="FY60" s="132"/>
      <c r="FZ60" s="132"/>
      <c r="GA60" s="131"/>
      <c r="GB60" s="131"/>
      <c r="GC60" s="131"/>
      <c r="GD60" s="131"/>
      <c r="GE60" s="131"/>
      <c r="GF60" s="128"/>
      <c r="GG60" s="131"/>
      <c r="GH60" s="131"/>
      <c r="GI60" s="131"/>
      <c r="GJ60" s="132"/>
      <c r="GK60" s="131"/>
      <c r="GL60" s="132"/>
      <c r="GM60" s="132"/>
      <c r="GN60" s="131"/>
      <c r="GO60" s="131"/>
      <c r="GP60" s="131"/>
      <c r="GQ60" s="131"/>
      <c r="GR60" s="131"/>
      <c r="GS60" s="128"/>
      <c r="GT60" s="131"/>
      <c r="GU60" s="131"/>
      <c r="GV60" s="131"/>
      <c r="GW60" s="132"/>
      <c r="GX60" s="131"/>
      <c r="GY60" s="132"/>
      <c r="GZ60" s="132"/>
      <c r="HA60" s="131"/>
      <c r="HB60" s="131"/>
      <c r="HC60" s="131"/>
      <c r="HD60" s="131"/>
    </row>
    <row r="61" spans="1:212" ht="17.25" customHeight="1" x14ac:dyDescent="0.2">
      <c r="A61" s="312"/>
      <c r="B61" s="395"/>
      <c r="C61" s="399"/>
      <c r="D61" s="399"/>
      <c r="E61" s="395"/>
      <c r="F61" s="319"/>
      <c r="G61" s="319"/>
      <c r="H61" s="409"/>
      <c r="I61" s="395"/>
      <c r="J61" s="397"/>
      <c r="K61" s="322"/>
      <c r="L61" s="398"/>
      <c r="M61" s="326"/>
      <c r="N61" s="327"/>
      <c r="O61" s="327"/>
      <c r="P61" s="327"/>
      <c r="Q61" s="360"/>
      <c r="R61" s="201"/>
      <c r="S61" s="197"/>
      <c r="T61" s="201" t="str">
        <f t="shared" si="1"/>
        <v>Tipo Control</v>
      </c>
      <c r="U61" s="202" t="s">
        <v>158</v>
      </c>
      <c r="V61" s="203">
        <f>+IF(U61='[4]Tabla Valoración controles'!$D$4,'[4]Tabla Valoración controles'!$F$4,IF('[4]208-PLA-Ft-78 Mapa Gestión'!U61='[4]Tabla Valoración controles'!$D$5,'[4]Tabla Valoración controles'!$F$5,IF(U61=[4]FORMULAS!$A$10,0,'[4]Tabla Valoración controles'!$F$6)))</f>
        <v>0</v>
      </c>
      <c r="W61" s="202"/>
      <c r="X61" s="204">
        <f>+IF(W61='[4]Tabla Valoración controles'!$D$7,'[4]Tabla Valoración controles'!$F$7,IF(U61=[4]FORMULAS!$A$10,0,'[4]Tabla Valoración controles'!$F$8))</f>
        <v>0</v>
      </c>
      <c r="Y61" s="202"/>
      <c r="Z61" s="203">
        <f>+IF(Y61='[4]Tabla Valoración controles'!$D$9,'[4]Tabla Valoración controles'!$F$9,IF(U61=[4]FORMULAS!$A$10,0,'[4]Tabla Valoración controles'!$F$10))</f>
        <v>0</v>
      </c>
      <c r="AA61" s="202"/>
      <c r="AB61" s="203">
        <f>+IF(AA61='[4]Tabla Valoración controles'!$D$9,'[4]Tabla Valoración controles'!$F$9,IF(W61=[4]FORMULAS!$A$10,0,'[4]Tabla Valoración controles'!$F$10))</f>
        <v>0</v>
      </c>
      <c r="AC61" s="202"/>
      <c r="AD61" s="203">
        <f>+IF(AC61='[4]Tabla Valoración controles'!$D$13,'[4]Tabla Valoración controles'!$F$13,'[4]Tabla Valoración controles'!$F$14)</f>
        <v>0</v>
      </c>
      <c r="AE61" s="100">
        <f t="shared" si="0"/>
        <v>0</v>
      </c>
      <c r="AF61" s="100">
        <f>+AF60*AE61</f>
        <v>0</v>
      </c>
      <c r="AG61" s="100">
        <f t="shared" si="24"/>
        <v>0</v>
      </c>
      <c r="AH61" s="202"/>
      <c r="AI61" s="197">
        <f>+IF(AH61=[4]CONTROLES!$C$50,[4]CONTROLES!$D$50,[4]CONTROLES!$D$51)</f>
        <v>0</v>
      </c>
      <c r="AJ61" s="197"/>
      <c r="AK61" s="197">
        <f>+IF(AJ61=[4]CONTROLES!$C$52,[4]CONTROLES!$D$52,[4]CONTROLES!$D$53)</f>
        <v>0</v>
      </c>
      <c r="AL61" s="197"/>
      <c r="AM61" s="197">
        <f>+IF(AL61=[4]CONTROLES!$C$54,[4]CONTROLES!$D$54,[4]CONTROLES!$D$55)</f>
        <v>0</v>
      </c>
      <c r="AN61" s="197"/>
      <c r="AO61" s="197">
        <f>+IF(AN61=[4]CONTROLES!$C$56,[4]CONTROLES!$D$56,IF(AN61=[4]CONTROLES!$C$57,[4]CONTROLES!$D$57,[4]CONTROLES!$D$58))</f>
        <v>0</v>
      </c>
      <c r="AP61" s="197"/>
      <c r="AQ61" s="197">
        <f>+IF(AP61=[4]CONTROLES!$C$59,[4]CONTROLES!$D$59,[4]CONTROLES!$D$60)</f>
        <v>0</v>
      </c>
      <c r="AR61" s="197"/>
      <c r="AS61" s="197">
        <f>+IF(AR61=[4]CONTROLES!$C$61,[4]CONTROLES!$D$61,[4]CONTROLES!$D$62)</f>
        <v>0</v>
      </c>
      <c r="AT61" s="197"/>
      <c r="AU61" s="197">
        <f>+IF(AT61=[4]CONTROLES!$C$63,[4]CONTROLES!$D$63,IF(AT61=[4]CONTROLES!$C$64,[4]CONTROLES!$D$64,[4]CONTROLES!$D$65))</f>
        <v>0</v>
      </c>
      <c r="AV61" s="197">
        <f t="shared" si="22"/>
        <v>0</v>
      </c>
      <c r="AW61" s="197" t="str">
        <f t="shared" si="23"/>
        <v>Débil</v>
      </c>
      <c r="AX61" s="305"/>
      <c r="AY61" s="305"/>
      <c r="AZ61" s="305"/>
      <c r="BA61" s="305"/>
      <c r="BB61" s="307"/>
      <c r="BC61" s="306"/>
      <c r="BD61" s="331"/>
      <c r="BE61" s="129"/>
      <c r="BF61" s="183"/>
      <c r="BG61" s="183"/>
      <c r="BH61" s="222"/>
      <c r="BI61" s="222"/>
      <c r="BJ61" s="183"/>
      <c r="BK61" s="183"/>
      <c r="BL61" s="129"/>
      <c r="BM61" s="331"/>
      <c r="BN61" s="130"/>
      <c r="BO61" s="129"/>
      <c r="BP61" s="134"/>
      <c r="BQ61" s="134"/>
      <c r="BR61" s="132"/>
      <c r="BS61" s="132"/>
      <c r="BT61" s="132"/>
      <c r="BU61" s="132"/>
      <c r="BV61" s="132"/>
      <c r="BW61" s="128"/>
      <c r="BX61" s="134"/>
      <c r="BY61" s="134"/>
      <c r="BZ61" s="134"/>
      <c r="CA61" s="132"/>
      <c r="CB61" s="132"/>
      <c r="CC61" s="132"/>
      <c r="CD61" s="132"/>
      <c r="CE61" s="132"/>
      <c r="CF61" s="128"/>
      <c r="CG61" s="134"/>
      <c r="CH61" s="134"/>
      <c r="CI61" s="134"/>
      <c r="CJ61" s="132"/>
      <c r="CK61" s="132"/>
      <c r="CL61" s="132"/>
      <c r="CM61" s="132"/>
      <c r="CN61" s="132"/>
      <c r="CO61" s="128"/>
      <c r="CP61" s="134"/>
      <c r="CQ61" s="134"/>
      <c r="CR61" s="134"/>
      <c r="CS61" s="132"/>
      <c r="CT61" s="132"/>
      <c r="CU61" s="132"/>
      <c r="CV61" s="132"/>
      <c r="CW61" s="132"/>
      <c r="CX61" s="128"/>
      <c r="CY61" s="134"/>
      <c r="CZ61" s="134"/>
      <c r="DA61" s="134"/>
      <c r="DB61" s="132"/>
      <c r="DC61" s="132"/>
      <c r="DD61" s="132"/>
      <c r="DE61" s="132"/>
      <c r="DF61" s="132"/>
      <c r="DG61" s="128"/>
      <c r="DH61" s="134"/>
      <c r="DI61" s="134"/>
      <c r="DJ61" s="134"/>
      <c r="DK61" s="132"/>
      <c r="DL61" s="132"/>
      <c r="DM61" s="132"/>
      <c r="DN61" s="132"/>
      <c r="DO61" s="132"/>
      <c r="DP61" s="128"/>
      <c r="DQ61" s="134"/>
      <c r="DR61" s="134"/>
      <c r="DS61" s="134"/>
      <c r="DT61" s="132"/>
      <c r="DU61" s="132"/>
      <c r="DV61" s="132"/>
      <c r="DW61" s="132"/>
      <c r="DX61" s="132"/>
      <c r="DY61" s="128"/>
      <c r="DZ61" s="134"/>
      <c r="EA61" s="134"/>
      <c r="EB61" s="134"/>
      <c r="EC61" s="132"/>
      <c r="ED61" s="132"/>
      <c r="EE61" s="132"/>
      <c r="EF61" s="132"/>
      <c r="EG61" s="132"/>
      <c r="EH61" s="128"/>
      <c r="EI61" s="134"/>
      <c r="EJ61" s="134"/>
      <c r="EK61" s="134"/>
      <c r="EL61" s="132"/>
      <c r="EM61" s="132"/>
      <c r="EN61" s="132"/>
      <c r="EO61" s="132"/>
      <c r="EP61" s="132"/>
      <c r="EQ61" s="128"/>
      <c r="ER61" s="134"/>
      <c r="ES61" s="134"/>
      <c r="ET61" s="134"/>
      <c r="EU61" s="132"/>
      <c r="EV61" s="132"/>
      <c r="EW61" s="132"/>
      <c r="EX61" s="132"/>
      <c r="EY61" s="132"/>
      <c r="EZ61" s="128"/>
      <c r="FA61" s="134"/>
      <c r="FB61" s="134"/>
      <c r="FC61" s="134"/>
      <c r="FD61" s="132"/>
      <c r="FE61" s="132"/>
      <c r="FF61" s="132"/>
      <c r="FG61" s="132"/>
      <c r="FH61" s="132"/>
      <c r="FI61" s="128"/>
      <c r="FJ61" s="134"/>
      <c r="FK61" s="134"/>
      <c r="FL61" s="134"/>
      <c r="FM61" s="132"/>
      <c r="FN61" s="132"/>
      <c r="FO61" s="132"/>
      <c r="FP61" s="132"/>
      <c r="FQ61" s="132"/>
      <c r="FR61" s="132"/>
      <c r="FS61" s="128"/>
      <c r="FT61" s="131"/>
      <c r="FU61" s="131"/>
      <c r="FV61" s="131"/>
      <c r="FW61" s="132"/>
      <c r="FX61" s="131"/>
      <c r="FY61" s="132"/>
      <c r="FZ61" s="132"/>
      <c r="GA61" s="131"/>
      <c r="GB61" s="131"/>
      <c r="GC61" s="131"/>
      <c r="GD61" s="131"/>
      <c r="GE61" s="131"/>
      <c r="GF61" s="128"/>
      <c r="GG61" s="131"/>
      <c r="GH61" s="131"/>
      <c r="GI61" s="131"/>
      <c r="GJ61" s="132"/>
      <c r="GK61" s="131"/>
      <c r="GL61" s="132"/>
      <c r="GM61" s="132"/>
      <c r="GN61" s="131"/>
      <c r="GO61" s="131"/>
      <c r="GP61" s="131"/>
      <c r="GQ61" s="131"/>
      <c r="GR61" s="131"/>
      <c r="GS61" s="128"/>
      <c r="GT61" s="131"/>
      <c r="GU61" s="131"/>
      <c r="GV61" s="131"/>
      <c r="GW61" s="132"/>
      <c r="GX61" s="131"/>
      <c r="GY61" s="132"/>
      <c r="GZ61" s="132"/>
      <c r="HA61" s="131"/>
      <c r="HB61" s="131"/>
      <c r="HC61" s="131"/>
      <c r="HD61" s="131"/>
    </row>
    <row r="62" spans="1:212" ht="17.25" customHeight="1" x14ac:dyDescent="0.2">
      <c r="A62" s="312"/>
      <c r="B62" s="395"/>
      <c r="C62" s="399"/>
      <c r="D62" s="399"/>
      <c r="E62" s="395"/>
      <c r="F62" s="319"/>
      <c r="G62" s="319"/>
      <c r="H62" s="409"/>
      <c r="I62" s="395"/>
      <c r="J62" s="397"/>
      <c r="K62" s="322"/>
      <c r="L62" s="398"/>
      <c r="M62" s="326"/>
      <c r="N62" s="327"/>
      <c r="O62" s="327"/>
      <c r="P62" s="327"/>
      <c r="Q62" s="360"/>
      <c r="R62" s="201"/>
      <c r="S62" s="197"/>
      <c r="T62" s="201" t="str">
        <f t="shared" si="1"/>
        <v>Tipo Control</v>
      </c>
      <c r="U62" s="202" t="s">
        <v>158</v>
      </c>
      <c r="V62" s="203">
        <f>+IF(U62='[4]Tabla Valoración controles'!$D$4,'[4]Tabla Valoración controles'!$F$4,IF('[4]208-PLA-Ft-78 Mapa Gestión'!U62='[4]Tabla Valoración controles'!$D$5,'[4]Tabla Valoración controles'!$F$5,IF(U62=[4]FORMULAS!$A$10,0,'[4]Tabla Valoración controles'!$F$6)))</f>
        <v>0</v>
      </c>
      <c r="W62" s="202"/>
      <c r="X62" s="204">
        <f>+IF(W62='[4]Tabla Valoración controles'!$D$7,'[4]Tabla Valoración controles'!$F$7,IF(U62=[4]FORMULAS!$A$10,0,'[4]Tabla Valoración controles'!$F$8))</f>
        <v>0</v>
      </c>
      <c r="Y62" s="202"/>
      <c r="Z62" s="203">
        <f>+IF(Y62='[4]Tabla Valoración controles'!$D$9,'[4]Tabla Valoración controles'!$F$9,IF(U62=[4]FORMULAS!$A$10,0,'[4]Tabla Valoración controles'!$F$10))</f>
        <v>0</v>
      </c>
      <c r="AA62" s="202"/>
      <c r="AB62" s="203">
        <f>+IF(AA62='[4]Tabla Valoración controles'!$D$9,'[4]Tabla Valoración controles'!$F$9,IF(W62=[4]FORMULAS!$A$10,0,'[4]Tabla Valoración controles'!$F$10))</f>
        <v>0</v>
      </c>
      <c r="AC62" s="202"/>
      <c r="AD62" s="203">
        <f>+IF(AC62='[4]Tabla Valoración controles'!$D$13,'[4]Tabla Valoración controles'!$F$13,'[4]Tabla Valoración controles'!$F$14)</f>
        <v>0</v>
      </c>
      <c r="AE62" s="100">
        <f t="shared" si="0"/>
        <v>0</v>
      </c>
      <c r="AF62" s="100">
        <f>+AF61*AE62</f>
        <v>0</v>
      </c>
      <c r="AG62" s="100">
        <f t="shared" si="24"/>
        <v>0</v>
      </c>
      <c r="AH62" s="202"/>
      <c r="AI62" s="197">
        <f>+IF(AH62=[4]CONTROLES!$C$50,[4]CONTROLES!$D$50,[4]CONTROLES!$D$51)</f>
        <v>0</v>
      </c>
      <c r="AJ62" s="197"/>
      <c r="AK62" s="197">
        <f>+IF(AJ62=[4]CONTROLES!$C$52,[4]CONTROLES!$D$52,[4]CONTROLES!$D$53)</f>
        <v>0</v>
      </c>
      <c r="AL62" s="197"/>
      <c r="AM62" s="197">
        <f>+IF(AL62=[4]CONTROLES!$C$54,[4]CONTROLES!$D$54,[4]CONTROLES!$D$55)</f>
        <v>0</v>
      </c>
      <c r="AN62" s="197"/>
      <c r="AO62" s="197">
        <f>+IF(AN62=[4]CONTROLES!$C$56,[4]CONTROLES!$D$56,IF(AN62=[4]CONTROLES!$C$57,[4]CONTROLES!$D$57,[4]CONTROLES!$D$58))</f>
        <v>0</v>
      </c>
      <c r="AP62" s="197"/>
      <c r="AQ62" s="197">
        <f>+IF(AP62=[4]CONTROLES!$C$59,[4]CONTROLES!$D$59,[4]CONTROLES!$D$60)</f>
        <v>0</v>
      </c>
      <c r="AR62" s="197"/>
      <c r="AS62" s="197">
        <f>+IF(AR62=[4]CONTROLES!$C$61,[4]CONTROLES!$D$61,[4]CONTROLES!$D$62)</f>
        <v>0</v>
      </c>
      <c r="AT62" s="197"/>
      <c r="AU62" s="197">
        <f>+IF(AT62=[4]CONTROLES!$C$63,[4]CONTROLES!$D$63,IF(AT62=[4]CONTROLES!$C$64,[4]CONTROLES!$D$64,[4]CONTROLES!$D$65))</f>
        <v>0</v>
      </c>
      <c r="AV62" s="197">
        <f t="shared" si="22"/>
        <v>0</v>
      </c>
      <c r="AW62" s="197" t="str">
        <f t="shared" si="23"/>
        <v>Débil</v>
      </c>
      <c r="AX62" s="305"/>
      <c r="AY62" s="305"/>
      <c r="AZ62" s="305"/>
      <c r="BA62" s="305"/>
      <c r="BB62" s="307"/>
      <c r="BC62" s="306"/>
      <c r="BD62" s="331"/>
      <c r="BE62" s="129"/>
      <c r="BF62" s="183"/>
      <c r="BG62" s="183"/>
      <c r="BH62" s="222"/>
      <c r="BI62" s="222"/>
      <c r="BJ62" s="183"/>
      <c r="BK62" s="183"/>
      <c r="BL62" s="129"/>
      <c r="BM62" s="331"/>
      <c r="BN62" s="130"/>
      <c r="BO62" s="129"/>
      <c r="BP62" s="134"/>
      <c r="BQ62" s="134"/>
      <c r="BR62" s="132"/>
      <c r="BS62" s="132"/>
      <c r="BT62" s="132"/>
      <c r="BU62" s="132"/>
      <c r="BV62" s="132"/>
      <c r="BW62" s="128"/>
      <c r="BX62" s="134"/>
      <c r="BY62" s="134"/>
      <c r="BZ62" s="134"/>
      <c r="CA62" s="132"/>
      <c r="CB62" s="132"/>
      <c r="CC62" s="132"/>
      <c r="CD62" s="132"/>
      <c r="CE62" s="132"/>
      <c r="CF62" s="128"/>
      <c r="CG62" s="134"/>
      <c r="CH62" s="134"/>
      <c r="CI62" s="134"/>
      <c r="CJ62" s="132"/>
      <c r="CK62" s="132"/>
      <c r="CL62" s="132"/>
      <c r="CM62" s="132"/>
      <c r="CN62" s="132"/>
      <c r="CO62" s="128"/>
      <c r="CP62" s="134"/>
      <c r="CQ62" s="134"/>
      <c r="CR62" s="134"/>
      <c r="CS62" s="132"/>
      <c r="CT62" s="132"/>
      <c r="CU62" s="132"/>
      <c r="CV62" s="132"/>
      <c r="CW62" s="132"/>
      <c r="CX62" s="128"/>
      <c r="CY62" s="134"/>
      <c r="CZ62" s="134"/>
      <c r="DA62" s="134"/>
      <c r="DB62" s="132"/>
      <c r="DC62" s="132"/>
      <c r="DD62" s="132"/>
      <c r="DE62" s="132"/>
      <c r="DF62" s="132"/>
      <c r="DG62" s="128"/>
      <c r="DH62" s="134"/>
      <c r="DI62" s="134"/>
      <c r="DJ62" s="134"/>
      <c r="DK62" s="132"/>
      <c r="DL62" s="132"/>
      <c r="DM62" s="132"/>
      <c r="DN62" s="132"/>
      <c r="DO62" s="132"/>
      <c r="DP62" s="128"/>
      <c r="DQ62" s="134"/>
      <c r="DR62" s="134"/>
      <c r="DS62" s="134"/>
      <c r="DT62" s="132"/>
      <c r="DU62" s="132"/>
      <c r="DV62" s="132"/>
      <c r="DW62" s="132"/>
      <c r="DX62" s="132"/>
      <c r="DY62" s="128"/>
      <c r="DZ62" s="134"/>
      <c r="EA62" s="134"/>
      <c r="EB62" s="134"/>
      <c r="EC62" s="132"/>
      <c r="ED62" s="132"/>
      <c r="EE62" s="132"/>
      <c r="EF62" s="132"/>
      <c r="EG62" s="132"/>
      <c r="EH62" s="128"/>
      <c r="EI62" s="134"/>
      <c r="EJ62" s="134"/>
      <c r="EK62" s="134"/>
      <c r="EL62" s="132"/>
      <c r="EM62" s="132"/>
      <c r="EN62" s="132"/>
      <c r="EO62" s="132"/>
      <c r="EP62" s="132"/>
      <c r="EQ62" s="128"/>
      <c r="ER62" s="134"/>
      <c r="ES62" s="134"/>
      <c r="ET62" s="134"/>
      <c r="EU62" s="132"/>
      <c r="EV62" s="132"/>
      <c r="EW62" s="132"/>
      <c r="EX62" s="132"/>
      <c r="EY62" s="132"/>
      <c r="EZ62" s="128"/>
      <c r="FA62" s="134"/>
      <c r="FB62" s="134"/>
      <c r="FC62" s="134"/>
      <c r="FD62" s="132"/>
      <c r="FE62" s="132"/>
      <c r="FF62" s="132"/>
      <c r="FG62" s="132"/>
      <c r="FH62" s="132"/>
      <c r="FI62" s="128"/>
      <c r="FJ62" s="134"/>
      <c r="FK62" s="134"/>
      <c r="FL62" s="134"/>
      <c r="FM62" s="132"/>
      <c r="FN62" s="132"/>
      <c r="FO62" s="132"/>
      <c r="FP62" s="132"/>
      <c r="FQ62" s="132"/>
      <c r="FR62" s="132"/>
      <c r="FS62" s="128"/>
      <c r="FT62" s="131"/>
      <c r="FU62" s="131"/>
      <c r="FV62" s="131"/>
      <c r="FW62" s="132"/>
      <c r="FX62" s="131"/>
      <c r="FY62" s="132"/>
      <c r="FZ62" s="132"/>
      <c r="GA62" s="131"/>
      <c r="GB62" s="131"/>
      <c r="GC62" s="131"/>
      <c r="GD62" s="131"/>
      <c r="GE62" s="131"/>
      <c r="GF62" s="128"/>
      <c r="GG62" s="131"/>
      <c r="GH62" s="131"/>
      <c r="GI62" s="131"/>
      <c r="GJ62" s="132"/>
      <c r="GK62" s="131"/>
      <c r="GL62" s="132"/>
      <c r="GM62" s="132"/>
      <c r="GN62" s="131"/>
      <c r="GO62" s="131"/>
      <c r="GP62" s="131"/>
      <c r="GQ62" s="131"/>
      <c r="GR62" s="131"/>
      <c r="GS62" s="128"/>
      <c r="GT62" s="131"/>
      <c r="GU62" s="131"/>
      <c r="GV62" s="131"/>
      <c r="GW62" s="132"/>
      <c r="GX62" s="131"/>
      <c r="GY62" s="132"/>
      <c r="GZ62" s="132"/>
      <c r="HA62" s="131"/>
      <c r="HB62" s="131"/>
      <c r="HC62" s="131"/>
      <c r="HD62" s="131"/>
    </row>
    <row r="63" spans="1:212" ht="17.25" customHeight="1" x14ac:dyDescent="0.2">
      <c r="A63" s="312"/>
      <c r="B63" s="395"/>
      <c r="C63" s="399"/>
      <c r="D63" s="399"/>
      <c r="E63" s="395"/>
      <c r="F63" s="319"/>
      <c r="G63" s="319"/>
      <c r="H63" s="409"/>
      <c r="I63" s="395"/>
      <c r="J63" s="397"/>
      <c r="K63" s="322"/>
      <c r="L63" s="398"/>
      <c r="M63" s="326"/>
      <c r="N63" s="327"/>
      <c r="O63" s="327"/>
      <c r="P63" s="327"/>
      <c r="Q63" s="360"/>
      <c r="R63" s="201"/>
      <c r="S63" s="197"/>
      <c r="T63" s="201" t="str">
        <f t="shared" si="1"/>
        <v>Tipo Control</v>
      </c>
      <c r="U63" s="202" t="s">
        <v>158</v>
      </c>
      <c r="V63" s="203">
        <f>+IF(U63='[4]Tabla Valoración controles'!$D$4,'[4]Tabla Valoración controles'!$F$4,IF('[4]208-PLA-Ft-78 Mapa Gestión'!U63='[4]Tabla Valoración controles'!$D$5,'[4]Tabla Valoración controles'!$F$5,IF(U63=[4]FORMULAS!$A$10,0,'[4]Tabla Valoración controles'!$F$6)))</f>
        <v>0</v>
      </c>
      <c r="W63" s="202"/>
      <c r="X63" s="204">
        <f>+IF(W63='[4]Tabla Valoración controles'!$D$7,'[4]Tabla Valoración controles'!$F$7,IF(U63=[4]FORMULAS!$A$10,0,'[4]Tabla Valoración controles'!$F$8))</f>
        <v>0</v>
      </c>
      <c r="Y63" s="202"/>
      <c r="Z63" s="203">
        <f>+IF(Y63='[4]Tabla Valoración controles'!$D$9,'[4]Tabla Valoración controles'!$F$9,IF(U63=[4]FORMULAS!$A$10,0,'[4]Tabla Valoración controles'!$F$10))</f>
        <v>0</v>
      </c>
      <c r="AA63" s="202"/>
      <c r="AB63" s="203">
        <f>+IF(AA63='[4]Tabla Valoración controles'!$D$9,'[4]Tabla Valoración controles'!$F$9,IF(W63=[4]FORMULAS!$A$10,0,'[4]Tabla Valoración controles'!$F$10))</f>
        <v>0</v>
      </c>
      <c r="AC63" s="202"/>
      <c r="AD63" s="203">
        <f>+IF(AC63='[4]Tabla Valoración controles'!$D$13,'[4]Tabla Valoración controles'!$F$13,'[4]Tabla Valoración controles'!$F$14)</f>
        <v>0</v>
      </c>
      <c r="AE63" s="100">
        <f t="shared" si="0"/>
        <v>0</v>
      </c>
      <c r="AF63" s="100">
        <f>+AF62*AE63</f>
        <v>0</v>
      </c>
      <c r="AG63" s="100">
        <f t="shared" si="24"/>
        <v>0</v>
      </c>
      <c r="AH63" s="202"/>
      <c r="AI63" s="197">
        <f>+IF(AH63=[4]CONTROLES!$C$50,[4]CONTROLES!$D$50,[4]CONTROLES!$D$51)</f>
        <v>0</v>
      </c>
      <c r="AJ63" s="197"/>
      <c r="AK63" s="197">
        <f>+IF(AJ63=[4]CONTROLES!$C$52,[4]CONTROLES!$D$52,[4]CONTROLES!$D$53)</f>
        <v>0</v>
      </c>
      <c r="AL63" s="197"/>
      <c r="AM63" s="197">
        <f>+IF(AL63=[4]CONTROLES!$C$54,[4]CONTROLES!$D$54,[4]CONTROLES!$D$55)</f>
        <v>0</v>
      </c>
      <c r="AN63" s="197"/>
      <c r="AO63" s="197">
        <f>+IF(AN63=[4]CONTROLES!$C$56,[4]CONTROLES!$D$56,IF(AN63=[4]CONTROLES!$C$57,[4]CONTROLES!$D$57,[4]CONTROLES!$D$58))</f>
        <v>0</v>
      </c>
      <c r="AP63" s="197"/>
      <c r="AQ63" s="197">
        <f>+IF(AP63=[4]CONTROLES!$C$59,[4]CONTROLES!$D$59,[4]CONTROLES!$D$60)</f>
        <v>0</v>
      </c>
      <c r="AR63" s="197"/>
      <c r="AS63" s="197">
        <f>+IF(AR63=[4]CONTROLES!$C$61,[4]CONTROLES!$D$61,[4]CONTROLES!$D$62)</f>
        <v>0</v>
      </c>
      <c r="AT63" s="197"/>
      <c r="AU63" s="197">
        <f>+IF(AT63=[4]CONTROLES!$C$63,[4]CONTROLES!$D$63,IF(AT63=[4]CONTROLES!$C$64,[4]CONTROLES!$D$64,[4]CONTROLES!$D$65))</f>
        <v>0</v>
      </c>
      <c r="AV63" s="197">
        <f t="shared" si="22"/>
        <v>0</v>
      </c>
      <c r="AW63" s="197" t="str">
        <f t="shared" si="23"/>
        <v>Débil</v>
      </c>
      <c r="AX63" s="305"/>
      <c r="AY63" s="305"/>
      <c r="AZ63" s="305"/>
      <c r="BA63" s="305"/>
      <c r="BB63" s="307"/>
      <c r="BC63" s="306"/>
      <c r="BD63" s="331"/>
      <c r="BE63" s="129"/>
      <c r="BF63" s="183"/>
      <c r="BG63" s="183"/>
      <c r="BH63" s="222"/>
      <c r="BI63" s="222"/>
      <c r="BJ63" s="183"/>
      <c r="BK63" s="183"/>
      <c r="BL63" s="129"/>
      <c r="BM63" s="331"/>
      <c r="BN63" s="130"/>
      <c r="BO63" s="129"/>
      <c r="BP63" s="134"/>
      <c r="BQ63" s="134"/>
      <c r="BR63" s="132"/>
      <c r="BS63" s="132"/>
      <c r="BT63" s="132"/>
      <c r="BU63" s="132"/>
      <c r="BV63" s="132"/>
      <c r="BW63" s="128"/>
      <c r="BX63" s="134"/>
      <c r="BY63" s="134"/>
      <c r="BZ63" s="134"/>
      <c r="CA63" s="132"/>
      <c r="CB63" s="132"/>
      <c r="CC63" s="132"/>
      <c r="CD63" s="132"/>
      <c r="CE63" s="132"/>
      <c r="CF63" s="128"/>
      <c r="CG63" s="134"/>
      <c r="CH63" s="134"/>
      <c r="CI63" s="134"/>
      <c r="CJ63" s="132"/>
      <c r="CK63" s="132"/>
      <c r="CL63" s="132"/>
      <c r="CM63" s="132"/>
      <c r="CN63" s="132"/>
      <c r="CO63" s="128"/>
      <c r="CP63" s="134"/>
      <c r="CQ63" s="134"/>
      <c r="CR63" s="134"/>
      <c r="CS63" s="132"/>
      <c r="CT63" s="132"/>
      <c r="CU63" s="132"/>
      <c r="CV63" s="132"/>
      <c r="CW63" s="132"/>
      <c r="CX63" s="128"/>
      <c r="CY63" s="134"/>
      <c r="CZ63" s="134"/>
      <c r="DA63" s="134"/>
      <c r="DB63" s="132"/>
      <c r="DC63" s="132"/>
      <c r="DD63" s="132"/>
      <c r="DE63" s="132"/>
      <c r="DF63" s="132"/>
      <c r="DG63" s="128"/>
      <c r="DH63" s="134"/>
      <c r="DI63" s="134"/>
      <c r="DJ63" s="134"/>
      <c r="DK63" s="132"/>
      <c r="DL63" s="132"/>
      <c r="DM63" s="132"/>
      <c r="DN63" s="132"/>
      <c r="DO63" s="132"/>
      <c r="DP63" s="128"/>
      <c r="DQ63" s="134"/>
      <c r="DR63" s="134"/>
      <c r="DS63" s="134"/>
      <c r="DT63" s="132"/>
      <c r="DU63" s="132"/>
      <c r="DV63" s="132"/>
      <c r="DW63" s="132"/>
      <c r="DX63" s="132"/>
      <c r="DY63" s="128"/>
      <c r="DZ63" s="134"/>
      <c r="EA63" s="134"/>
      <c r="EB63" s="134"/>
      <c r="EC63" s="132"/>
      <c r="ED63" s="132"/>
      <c r="EE63" s="132"/>
      <c r="EF63" s="132"/>
      <c r="EG63" s="132"/>
      <c r="EH63" s="128"/>
      <c r="EI63" s="134"/>
      <c r="EJ63" s="134"/>
      <c r="EK63" s="134"/>
      <c r="EL63" s="132"/>
      <c r="EM63" s="132"/>
      <c r="EN63" s="132"/>
      <c r="EO63" s="132"/>
      <c r="EP63" s="132"/>
      <c r="EQ63" s="128"/>
      <c r="ER63" s="134"/>
      <c r="ES63" s="134"/>
      <c r="ET63" s="134"/>
      <c r="EU63" s="132"/>
      <c r="EV63" s="132"/>
      <c r="EW63" s="132"/>
      <c r="EX63" s="132"/>
      <c r="EY63" s="132"/>
      <c r="EZ63" s="128"/>
      <c r="FA63" s="134"/>
      <c r="FB63" s="134"/>
      <c r="FC63" s="134"/>
      <c r="FD63" s="132"/>
      <c r="FE63" s="132"/>
      <c r="FF63" s="132"/>
      <c r="FG63" s="132"/>
      <c r="FH63" s="132"/>
      <c r="FI63" s="128"/>
      <c r="FJ63" s="134"/>
      <c r="FK63" s="134"/>
      <c r="FL63" s="134"/>
      <c r="FM63" s="132"/>
      <c r="FN63" s="132"/>
      <c r="FO63" s="132"/>
      <c r="FP63" s="132"/>
      <c r="FQ63" s="132"/>
      <c r="FR63" s="132"/>
      <c r="FS63" s="128"/>
      <c r="FT63" s="131"/>
      <c r="FU63" s="131"/>
      <c r="FV63" s="131"/>
      <c r="FW63" s="132"/>
      <c r="FX63" s="131"/>
      <c r="FY63" s="132"/>
      <c r="FZ63" s="132"/>
      <c r="GA63" s="131"/>
      <c r="GB63" s="131"/>
      <c r="GC63" s="131"/>
      <c r="GD63" s="131"/>
      <c r="GE63" s="131"/>
      <c r="GF63" s="128"/>
      <c r="GG63" s="131"/>
      <c r="GH63" s="131"/>
      <c r="GI63" s="131"/>
      <c r="GJ63" s="132"/>
      <c r="GK63" s="131"/>
      <c r="GL63" s="132"/>
      <c r="GM63" s="132"/>
      <c r="GN63" s="131"/>
      <c r="GO63" s="131"/>
      <c r="GP63" s="131"/>
      <c r="GQ63" s="131"/>
      <c r="GR63" s="131"/>
      <c r="GS63" s="128"/>
      <c r="GT63" s="131"/>
      <c r="GU63" s="131"/>
      <c r="GV63" s="131"/>
      <c r="GW63" s="132"/>
      <c r="GX63" s="131"/>
      <c r="GY63" s="132"/>
      <c r="GZ63" s="132"/>
      <c r="HA63" s="131"/>
      <c r="HB63" s="131"/>
      <c r="HC63" s="131"/>
      <c r="HD63" s="131"/>
    </row>
    <row r="64" spans="1:212" ht="191.25" customHeight="1" x14ac:dyDescent="0.2">
      <c r="A64" s="312">
        <v>10</v>
      </c>
      <c r="B64" s="395" t="s">
        <v>178</v>
      </c>
      <c r="C64" s="399" t="str">
        <f>VLOOKUP(B64,[4]FORMULAS!$A$30:$B$46,2,0)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64" s="399" t="str">
        <f>VLOOKUP(B64,[4]FORMULAS!$A$30:$C$46,3,0)</f>
        <v>Subdirector Financiero</v>
      </c>
      <c r="E64" s="395" t="s">
        <v>113</v>
      </c>
      <c r="F64" s="319" t="s">
        <v>477</v>
      </c>
      <c r="G64" s="319" t="s">
        <v>478</v>
      </c>
      <c r="H64" s="409" t="s">
        <v>479</v>
      </c>
      <c r="I64" s="395" t="s">
        <v>261</v>
      </c>
      <c r="J64" s="397">
        <v>12</v>
      </c>
      <c r="K64" s="322" t="str">
        <f>VLOOKUP(L64,'Tabla probabilidad'!$D$3:$E$8,2,0)</f>
        <v>Baja</v>
      </c>
      <c r="L64" s="398">
        <v>0.4</v>
      </c>
      <c r="M64" s="326" t="s">
        <v>91</v>
      </c>
      <c r="N64" s="327" t="str">
        <f>VLOOKUP(M64,'Tabla Impacto'!$D$3:$F$8,3,0)</f>
        <v>Moderado</v>
      </c>
      <c r="O64" s="327">
        <f>VLOOKUP(M64,'Tabla Impacto'!$D$3:$F$8,2,0)</f>
        <v>0.6</v>
      </c>
      <c r="P64" s="361" t="str">
        <f>CONCATENATE(N64,K64)</f>
        <v>ModeradoBaja</v>
      </c>
      <c r="Q64" s="360" t="str">
        <f>VLOOKUP(P64,[4]FORMULAS!$K$17:$L$42,2,0)</f>
        <v>Moderado</v>
      </c>
      <c r="R64" s="201">
        <v>1</v>
      </c>
      <c r="S64" s="197" t="s">
        <v>480</v>
      </c>
      <c r="T64" s="201" t="str">
        <f t="shared" si="1"/>
        <v>Detectivo</v>
      </c>
      <c r="U64" s="202" t="s">
        <v>14</v>
      </c>
      <c r="V64" s="203">
        <f>+IF(U64='[4]Tabla Valoración controles'!$D$4,'[4]Tabla Valoración controles'!$F$4,IF('[4]208-PLA-Ft-78 Mapa Gestión'!U64='[4]Tabla Valoración controles'!$D$5,'[4]Tabla Valoración controles'!$F$5,IF(U64=[4]FORMULAS!$A$10,0,'[4]Tabla Valoración controles'!$F$6)))</f>
        <v>0.1</v>
      </c>
      <c r="W64" s="202" t="s">
        <v>8</v>
      </c>
      <c r="X64" s="204">
        <f>+IF(W64='[4]Tabla Valoración controles'!$D$7,'[4]Tabla Valoración controles'!$F$7,IF(U64=[4]FORMULAS!$A$10,0,'[4]Tabla Valoración controles'!$F$8))</f>
        <v>0.15</v>
      </c>
      <c r="Y64" s="202" t="s">
        <v>18</v>
      </c>
      <c r="Z64" s="203">
        <f>+IF(Y64='[4]Tabla Valoración controles'!$D$9,'[4]Tabla Valoración controles'!$F$9,IF(U64=[4]FORMULAS!$A$10,0,'[4]Tabla Valoración controles'!$F$10))</f>
        <v>0</v>
      </c>
      <c r="AA64" s="202" t="s">
        <v>21</v>
      </c>
      <c r="AB64" s="203">
        <f>+IF(AA64='[4]Tabla Valoración controles'!$D$9,'[4]Tabla Valoración controles'!$F$9,IF(W64=[4]FORMULAS!$A$10,0,'[4]Tabla Valoración controles'!$F$10))</f>
        <v>0</v>
      </c>
      <c r="AC64" s="202" t="s">
        <v>100</v>
      </c>
      <c r="AD64" s="203">
        <f>+IF(AC64='[4]Tabla Valoración controles'!$D$13,'[4]Tabla Valoración controles'!$F$13,'[4]Tabla Valoración controles'!$F$14)</f>
        <v>0</v>
      </c>
      <c r="AE64" s="100">
        <f t="shared" si="0"/>
        <v>0.25</v>
      </c>
      <c r="AF64" s="100">
        <f>+IF(T64=[4]FORMULAS!$A$8,'[4]208-PLA-Ft-78 Mapa Gestión'!AE64*'[4]208-PLA-Ft-78 Mapa Gestión'!L64:L69,'[4]208-PLA-Ft-78 Mapa Gestión'!AE64*'[4]208-PLA-Ft-78 Mapa Gestión'!O64:O69)</f>
        <v>0</v>
      </c>
      <c r="AG64" s="100">
        <f>+IF(T64=[4]FORMULAS!$A$8,'[4]208-PLA-Ft-78 Mapa Gestión'!L64:L69-'[4]208-PLA-Ft-78 Mapa Gestión'!AF64,0)</f>
        <v>0</v>
      </c>
      <c r="AH64" s="202" t="s">
        <v>351</v>
      </c>
      <c r="AI64" s="197">
        <f>+IF(AH64=[4]CONTROLES!$C$50,[4]CONTROLES!$D$50,[4]CONTROLES!$D$51)</f>
        <v>15</v>
      </c>
      <c r="AJ64" s="197" t="s">
        <v>357</v>
      </c>
      <c r="AK64" s="197">
        <f>+IF(AJ64=[4]CONTROLES!$C$52,[4]CONTROLES!$D$52,[4]CONTROLES!$D$53)</f>
        <v>15</v>
      </c>
      <c r="AL64" s="197" t="s">
        <v>360</v>
      </c>
      <c r="AM64" s="197">
        <f>+IF(AL64=[4]CONTROLES!$C$54,[4]CONTROLES!$D$54,[4]CONTROLES!$D$55)</f>
        <v>15</v>
      </c>
      <c r="AN64" s="197" t="s">
        <v>364</v>
      </c>
      <c r="AO64" s="197">
        <f>+IF(AN64=[4]CONTROLES!$C$56,[4]CONTROLES!$D$56,IF(AN64=[4]CONTROLES!$C$57,[4]CONTROLES!$D$57,[4]CONTROLES!$D$58))</f>
        <v>10</v>
      </c>
      <c r="AP64" s="197" t="s">
        <v>367</v>
      </c>
      <c r="AQ64" s="197">
        <f>+IF(AP64=[4]CONTROLES!$C$59,[4]CONTROLES!$D$59,[4]CONTROLES!$D$60)</f>
        <v>15</v>
      </c>
      <c r="AR64" s="197" t="s">
        <v>370</v>
      </c>
      <c r="AS64" s="197">
        <f>+IF(AR64=[4]CONTROLES!$C$61,[4]CONTROLES!$D$61,[4]CONTROLES!$D$62)</f>
        <v>15</v>
      </c>
      <c r="AT64" s="197" t="s">
        <v>373</v>
      </c>
      <c r="AU64" s="197">
        <f>+IF(AT64=[4]CONTROLES!$C$63,[4]CONTROLES!$D$63,IF(AT64=[4]CONTROLES!$C$64,[4]CONTROLES!$D$64,[4]CONTROLES!$D$65))</f>
        <v>10</v>
      </c>
      <c r="AV64" s="197">
        <f t="shared" si="22"/>
        <v>95</v>
      </c>
      <c r="AW64" s="197" t="str">
        <f t="shared" si="23"/>
        <v>Moderado</v>
      </c>
      <c r="AX64" s="304">
        <f>+AG69</f>
        <v>0</v>
      </c>
      <c r="AY64" s="304" t="s">
        <v>47</v>
      </c>
      <c r="AZ64" s="304" t="s">
        <v>77</v>
      </c>
      <c r="BA64" s="304">
        <f>+IF(T64=[4]FORMULAS!B63,'[4]208-PLA-Ft-78 Mapa Gestión'!AG69,'[4]208-PLA-Ft-78 Mapa Gestión'!O64:O69)</f>
        <v>0</v>
      </c>
      <c r="BB64" s="307" t="str">
        <f>CONCATENATE(AZ64,AY64)</f>
        <v>MenorBaja</v>
      </c>
      <c r="BC64" s="306" t="str">
        <f>VLOOKUP(BB64,[4]FORMULAS!$K$17:$L$42,2,0)</f>
        <v>Moderado</v>
      </c>
      <c r="BD64" s="331" t="s">
        <v>164</v>
      </c>
      <c r="BE64" s="129" t="s">
        <v>481</v>
      </c>
      <c r="BF64" s="134" t="s">
        <v>482</v>
      </c>
      <c r="BG64" s="128" t="s">
        <v>322</v>
      </c>
      <c r="BH64" s="222">
        <v>45292</v>
      </c>
      <c r="BI64" s="222">
        <v>45657</v>
      </c>
      <c r="BJ64" s="184" t="s">
        <v>483</v>
      </c>
      <c r="BK64" s="184" t="s">
        <v>484</v>
      </c>
      <c r="BL64" s="134" t="s">
        <v>236</v>
      </c>
      <c r="BM64" s="335" t="s">
        <v>485</v>
      </c>
      <c r="BN64" s="128"/>
      <c r="BO64" s="134"/>
      <c r="BP64" s="134"/>
      <c r="BQ64" s="134"/>
      <c r="BR64" s="134"/>
      <c r="BS64" s="134"/>
      <c r="BT64" s="134"/>
      <c r="BU64" s="134"/>
      <c r="BV64" s="134"/>
      <c r="BW64" s="128"/>
      <c r="BX64" s="134"/>
      <c r="BY64" s="134"/>
      <c r="BZ64" s="134"/>
      <c r="CA64" s="134"/>
      <c r="CB64" s="134"/>
      <c r="CC64" s="134"/>
      <c r="CD64" s="134"/>
      <c r="CE64" s="134"/>
      <c r="CF64" s="128"/>
      <c r="CG64" s="134"/>
      <c r="CH64" s="134"/>
      <c r="CI64" s="134"/>
      <c r="CJ64" s="134"/>
      <c r="CK64" s="134"/>
      <c r="CL64" s="134"/>
      <c r="CM64" s="134"/>
      <c r="CN64" s="134"/>
      <c r="CO64" s="128"/>
      <c r="CP64" s="134"/>
      <c r="CQ64" s="134"/>
      <c r="CR64" s="134"/>
      <c r="CS64" s="134"/>
      <c r="CT64" s="134"/>
      <c r="CU64" s="134"/>
      <c r="CV64" s="134"/>
      <c r="CW64" s="134"/>
      <c r="CX64" s="128"/>
      <c r="CY64" s="134"/>
      <c r="CZ64" s="134"/>
      <c r="DA64" s="134"/>
      <c r="DB64" s="134"/>
      <c r="DC64" s="134"/>
      <c r="DD64" s="134"/>
      <c r="DE64" s="134"/>
      <c r="DF64" s="134"/>
      <c r="DG64" s="128"/>
      <c r="DH64" s="134"/>
      <c r="DI64" s="134"/>
      <c r="DJ64" s="134"/>
      <c r="DK64" s="134"/>
      <c r="DL64" s="134"/>
      <c r="DM64" s="134"/>
      <c r="DN64" s="134"/>
      <c r="DO64" s="134"/>
      <c r="DP64" s="128"/>
      <c r="DQ64" s="134"/>
      <c r="DR64" s="134"/>
      <c r="DS64" s="134"/>
      <c r="DT64" s="134"/>
      <c r="DU64" s="134"/>
      <c r="DV64" s="134"/>
      <c r="DW64" s="134"/>
      <c r="DX64" s="134"/>
      <c r="DY64" s="128"/>
      <c r="DZ64" s="134"/>
      <c r="EA64" s="134"/>
      <c r="EB64" s="134"/>
      <c r="EC64" s="134"/>
      <c r="ED64" s="134"/>
      <c r="EE64" s="134"/>
      <c r="EF64" s="134"/>
      <c r="EG64" s="134"/>
      <c r="EH64" s="128"/>
      <c r="EI64" s="134"/>
      <c r="EJ64" s="134"/>
      <c r="EK64" s="134"/>
      <c r="EL64" s="134"/>
      <c r="EM64" s="134"/>
      <c r="EN64" s="134"/>
      <c r="EO64" s="134"/>
      <c r="EP64" s="134"/>
      <c r="EQ64" s="128"/>
      <c r="ER64" s="134"/>
      <c r="ES64" s="134"/>
      <c r="ET64" s="134"/>
      <c r="EU64" s="134"/>
      <c r="EV64" s="134"/>
      <c r="EW64" s="134"/>
      <c r="EX64" s="134"/>
      <c r="EY64" s="134"/>
      <c r="EZ64" s="128"/>
      <c r="FA64" s="134"/>
      <c r="FB64" s="134"/>
      <c r="FC64" s="134"/>
      <c r="FD64" s="134"/>
      <c r="FE64" s="134"/>
      <c r="FF64" s="134"/>
      <c r="FG64" s="134"/>
      <c r="FH64" s="134"/>
      <c r="FI64" s="128"/>
      <c r="FJ64" s="134"/>
      <c r="FK64" s="134"/>
      <c r="FL64" s="134"/>
      <c r="FM64" s="134"/>
      <c r="FN64" s="134"/>
      <c r="FO64" s="134"/>
      <c r="FP64" s="134"/>
      <c r="FQ64" s="134"/>
      <c r="FR64" s="134"/>
      <c r="FS64" s="128"/>
      <c r="FT64" s="131"/>
      <c r="FU64" s="131"/>
      <c r="FV64" s="131"/>
      <c r="FW64" s="132"/>
      <c r="FX64" s="131"/>
      <c r="FY64" s="134"/>
      <c r="FZ64" s="134"/>
      <c r="GA64" s="131"/>
      <c r="GB64" s="131"/>
      <c r="GC64" s="131"/>
      <c r="GD64" s="131"/>
      <c r="GE64" s="131"/>
      <c r="GF64" s="128"/>
      <c r="GG64" s="131"/>
      <c r="GH64" s="131"/>
      <c r="GI64" s="131"/>
      <c r="GJ64" s="132"/>
      <c r="GK64" s="131"/>
      <c r="GL64" s="134"/>
      <c r="GM64" s="134"/>
      <c r="GN64" s="131"/>
      <c r="GO64" s="131"/>
      <c r="GP64" s="131"/>
      <c r="GQ64" s="131"/>
      <c r="GR64" s="131"/>
      <c r="GS64" s="128"/>
      <c r="GT64" s="131"/>
      <c r="GU64" s="131"/>
      <c r="GV64" s="131"/>
      <c r="GW64" s="132"/>
      <c r="GX64" s="131"/>
      <c r="GY64" s="134"/>
      <c r="GZ64" s="134"/>
      <c r="HA64" s="131"/>
      <c r="HB64" s="131"/>
      <c r="HC64" s="131"/>
      <c r="HD64" s="131"/>
    </row>
    <row r="65" spans="1:212" ht="165.75" x14ac:dyDescent="0.2">
      <c r="A65" s="312"/>
      <c r="B65" s="395"/>
      <c r="C65" s="399"/>
      <c r="D65" s="399"/>
      <c r="E65" s="395"/>
      <c r="F65" s="319"/>
      <c r="G65" s="319"/>
      <c r="H65" s="409"/>
      <c r="I65" s="395"/>
      <c r="J65" s="397"/>
      <c r="K65" s="322"/>
      <c r="L65" s="398"/>
      <c r="M65" s="326"/>
      <c r="N65" s="327"/>
      <c r="O65" s="327"/>
      <c r="P65" s="361"/>
      <c r="Q65" s="360"/>
      <c r="R65" s="201"/>
      <c r="S65" s="197"/>
      <c r="T65" s="201" t="str">
        <f t="shared" si="1"/>
        <v>Tipo Control</v>
      </c>
      <c r="U65" s="202" t="s">
        <v>158</v>
      </c>
      <c r="V65" s="203">
        <f>+IF(U65='[4]Tabla Valoración controles'!$D$4,'[4]Tabla Valoración controles'!$F$4,IF('[4]208-PLA-Ft-78 Mapa Gestión'!U65='[4]Tabla Valoración controles'!$D$5,'[4]Tabla Valoración controles'!$F$5,IF(U65=[4]FORMULAS!$A$10,0,'[4]Tabla Valoración controles'!$F$6)))</f>
        <v>0</v>
      </c>
      <c r="W65" s="202"/>
      <c r="X65" s="204">
        <f>+IF(W65='[4]Tabla Valoración controles'!$D$7,'[4]Tabla Valoración controles'!$F$7,IF(U65=[4]FORMULAS!$A$10,0,'[4]Tabla Valoración controles'!$F$8))</f>
        <v>0</v>
      </c>
      <c r="Y65" s="202"/>
      <c r="Z65" s="203">
        <f>+IF(Y65='[4]Tabla Valoración controles'!$D$9,'[4]Tabla Valoración controles'!$F$9,IF(U65=[4]FORMULAS!$A$10,0,'[4]Tabla Valoración controles'!$F$10))</f>
        <v>0</v>
      </c>
      <c r="AA65" s="202"/>
      <c r="AB65" s="203">
        <f>+IF(AA65='[4]Tabla Valoración controles'!$D$9,'[4]Tabla Valoración controles'!$F$9,IF(W65=[4]FORMULAS!$A$10,0,'[4]Tabla Valoración controles'!$F$10))</f>
        <v>0</v>
      </c>
      <c r="AC65" s="202"/>
      <c r="AD65" s="203">
        <f>+IF(AC65='[4]Tabla Valoración controles'!$D$13,'[4]Tabla Valoración controles'!$F$13,'[4]Tabla Valoración controles'!$F$14)</f>
        <v>0</v>
      </c>
      <c r="AE65" s="100">
        <f t="shared" si="0"/>
        <v>0</v>
      </c>
      <c r="AF65" s="100">
        <f>+AE65*AG64</f>
        <v>0</v>
      </c>
      <c r="AG65" s="100">
        <f>+AG64-AF65</f>
        <v>0</v>
      </c>
      <c r="AH65" s="202"/>
      <c r="AI65" s="197">
        <f>+IF(AH65=[4]CONTROLES!$C$50,[4]CONTROLES!$D$50,[4]CONTROLES!$D$51)</f>
        <v>0</v>
      </c>
      <c r="AJ65" s="197"/>
      <c r="AK65" s="197">
        <f>+IF(AJ65=[4]CONTROLES!$C$52,[4]CONTROLES!$D$52,[4]CONTROLES!$D$53)</f>
        <v>0</v>
      </c>
      <c r="AL65" s="197"/>
      <c r="AM65" s="197">
        <f>+IF(AL65=[4]CONTROLES!$C$54,[4]CONTROLES!$D$54,[4]CONTROLES!$D$55)</f>
        <v>0</v>
      </c>
      <c r="AN65" s="197"/>
      <c r="AO65" s="197">
        <f>+IF(AN65=[4]CONTROLES!$C$56,[4]CONTROLES!$D$56,IF(AN65=[4]CONTROLES!$C$57,[4]CONTROLES!$D$57,[4]CONTROLES!$D$58))</f>
        <v>0</v>
      </c>
      <c r="AP65" s="197"/>
      <c r="AQ65" s="197">
        <f>+IF(AP65=[4]CONTROLES!$C$59,[4]CONTROLES!$D$59,[4]CONTROLES!$D$60)</f>
        <v>0</v>
      </c>
      <c r="AR65" s="197"/>
      <c r="AS65" s="197">
        <f>+IF(AR65=[4]CONTROLES!$C$61,[4]CONTROLES!$D$61,[4]CONTROLES!$D$62)</f>
        <v>0</v>
      </c>
      <c r="AT65" s="197"/>
      <c r="AU65" s="197">
        <f>+IF(AT65=[4]CONTROLES!$C$63,[4]CONTROLES!$D$63,IF(AT65=[4]CONTROLES!$C$64,[4]CONTROLES!$D$64,[4]CONTROLES!$D$65))</f>
        <v>0</v>
      </c>
      <c r="AV65" s="197">
        <f t="shared" si="22"/>
        <v>0</v>
      </c>
      <c r="AW65" s="197" t="str">
        <f t="shared" si="23"/>
        <v>Débil</v>
      </c>
      <c r="AX65" s="305"/>
      <c r="AY65" s="305"/>
      <c r="AZ65" s="305"/>
      <c r="BA65" s="305"/>
      <c r="BB65" s="307"/>
      <c r="BC65" s="306"/>
      <c r="BD65" s="331"/>
      <c r="BE65" s="129" t="s">
        <v>486</v>
      </c>
      <c r="BF65" s="134" t="s">
        <v>482</v>
      </c>
      <c r="BG65" s="128" t="s">
        <v>322</v>
      </c>
      <c r="BH65" s="222">
        <v>45292</v>
      </c>
      <c r="BI65" s="222">
        <v>45657</v>
      </c>
      <c r="BJ65" s="184" t="s">
        <v>487</v>
      </c>
      <c r="BK65" s="184" t="s">
        <v>488</v>
      </c>
      <c r="BL65" s="134" t="s">
        <v>236</v>
      </c>
      <c r="BM65" s="335"/>
      <c r="BN65" s="128"/>
      <c r="BO65" s="134"/>
      <c r="BP65" s="134"/>
      <c r="BQ65" s="134"/>
      <c r="BR65" s="134"/>
      <c r="BS65" s="134"/>
      <c r="BT65" s="134"/>
      <c r="BU65" s="134"/>
      <c r="BV65" s="134"/>
      <c r="BW65" s="128"/>
      <c r="BX65" s="134"/>
      <c r="BY65" s="134"/>
      <c r="BZ65" s="134"/>
      <c r="CA65" s="134"/>
      <c r="CB65" s="134"/>
      <c r="CC65" s="134"/>
      <c r="CD65" s="134"/>
      <c r="CE65" s="134"/>
      <c r="CF65" s="128"/>
      <c r="CG65" s="134"/>
      <c r="CH65" s="134"/>
      <c r="CI65" s="134"/>
      <c r="CJ65" s="134"/>
      <c r="CK65" s="134"/>
      <c r="CL65" s="134"/>
      <c r="CM65" s="134"/>
      <c r="CN65" s="134"/>
      <c r="CO65" s="128"/>
      <c r="CP65" s="134"/>
      <c r="CQ65" s="134"/>
      <c r="CR65" s="134"/>
      <c r="CS65" s="134"/>
      <c r="CT65" s="134"/>
      <c r="CU65" s="134"/>
      <c r="CV65" s="134"/>
      <c r="CW65" s="134"/>
      <c r="CX65" s="128"/>
      <c r="CY65" s="134"/>
      <c r="CZ65" s="134"/>
      <c r="DA65" s="134"/>
      <c r="DB65" s="134"/>
      <c r="DC65" s="134"/>
      <c r="DD65" s="134"/>
      <c r="DE65" s="134"/>
      <c r="DF65" s="134"/>
      <c r="DG65" s="128"/>
      <c r="DH65" s="134"/>
      <c r="DI65" s="134"/>
      <c r="DJ65" s="134"/>
      <c r="DK65" s="134"/>
      <c r="DL65" s="134"/>
      <c r="DM65" s="134"/>
      <c r="DN65" s="134"/>
      <c r="DO65" s="134"/>
      <c r="DP65" s="128"/>
      <c r="DQ65" s="134"/>
      <c r="DR65" s="134"/>
      <c r="DS65" s="134"/>
      <c r="DT65" s="134"/>
      <c r="DU65" s="134"/>
      <c r="DV65" s="134"/>
      <c r="DW65" s="134"/>
      <c r="DX65" s="134"/>
      <c r="DY65" s="128"/>
      <c r="DZ65" s="134"/>
      <c r="EA65" s="134"/>
      <c r="EB65" s="134"/>
      <c r="EC65" s="134"/>
      <c r="ED65" s="134"/>
      <c r="EE65" s="134"/>
      <c r="EF65" s="134"/>
      <c r="EG65" s="134"/>
      <c r="EH65" s="128"/>
      <c r="EI65" s="134"/>
      <c r="EJ65" s="134"/>
      <c r="EK65" s="134"/>
      <c r="EL65" s="134"/>
      <c r="EM65" s="134"/>
      <c r="EN65" s="134"/>
      <c r="EO65" s="134"/>
      <c r="EP65" s="134"/>
      <c r="EQ65" s="128"/>
      <c r="ER65" s="134"/>
      <c r="ES65" s="134"/>
      <c r="ET65" s="134"/>
      <c r="EU65" s="134"/>
      <c r="EV65" s="134"/>
      <c r="EW65" s="134"/>
      <c r="EX65" s="134"/>
      <c r="EY65" s="134"/>
      <c r="EZ65" s="128"/>
      <c r="FA65" s="134"/>
      <c r="FB65" s="134"/>
      <c r="FC65" s="134"/>
      <c r="FD65" s="134"/>
      <c r="FE65" s="134"/>
      <c r="FF65" s="134"/>
      <c r="FG65" s="134"/>
      <c r="FH65" s="134"/>
      <c r="FI65" s="128"/>
      <c r="FJ65" s="134"/>
      <c r="FK65" s="134"/>
      <c r="FL65" s="134"/>
      <c r="FM65" s="134"/>
      <c r="FN65" s="134"/>
      <c r="FO65" s="134"/>
      <c r="FP65" s="134"/>
      <c r="FQ65" s="134"/>
      <c r="FR65" s="134"/>
      <c r="FS65" s="128"/>
      <c r="FT65" s="131"/>
      <c r="FU65" s="131"/>
      <c r="FV65" s="131"/>
      <c r="FW65" s="132"/>
      <c r="FX65" s="131"/>
      <c r="FY65" s="134"/>
      <c r="FZ65" s="134"/>
      <c r="GA65" s="131"/>
      <c r="GB65" s="131"/>
      <c r="GC65" s="131"/>
      <c r="GD65" s="131"/>
      <c r="GE65" s="131"/>
      <c r="GF65" s="128"/>
      <c r="GG65" s="131"/>
      <c r="GH65" s="131"/>
      <c r="GI65" s="131"/>
      <c r="GJ65" s="132"/>
      <c r="GK65" s="131"/>
      <c r="GL65" s="134"/>
      <c r="GM65" s="134"/>
      <c r="GN65" s="131"/>
      <c r="GO65" s="131"/>
      <c r="GP65" s="131"/>
      <c r="GQ65" s="131"/>
      <c r="GR65" s="131"/>
      <c r="GS65" s="128"/>
      <c r="GT65" s="131"/>
      <c r="GU65" s="131"/>
      <c r="GV65" s="131"/>
      <c r="GW65" s="132"/>
      <c r="GX65" s="131"/>
      <c r="GY65" s="134"/>
      <c r="GZ65" s="134"/>
      <c r="HA65" s="131"/>
      <c r="HB65" s="131"/>
      <c r="HC65" s="131"/>
      <c r="HD65" s="131"/>
    </row>
    <row r="66" spans="1:212" ht="17.25" customHeight="1" x14ac:dyDescent="0.2">
      <c r="A66" s="312"/>
      <c r="B66" s="395"/>
      <c r="C66" s="399"/>
      <c r="D66" s="399"/>
      <c r="E66" s="395"/>
      <c r="F66" s="319"/>
      <c r="G66" s="319"/>
      <c r="H66" s="409"/>
      <c r="I66" s="395"/>
      <c r="J66" s="397"/>
      <c r="K66" s="322"/>
      <c r="L66" s="398"/>
      <c r="M66" s="326"/>
      <c r="N66" s="327"/>
      <c r="O66" s="327"/>
      <c r="P66" s="361"/>
      <c r="Q66" s="360"/>
      <c r="R66" s="201"/>
      <c r="S66" s="206"/>
      <c r="T66" s="201" t="str">
        <f t="shared" si="1"/>
        <v>Tipo Control</v>
      </c>
      <c r="U66" s="202" t="s">
        <v>158</v>
      </c>
      <c r="V66" s="203">
        <f>+IF(U66='[4]Tabla Valoración controles'!$D$4,'[4]Tabla Valoración controles'!$F$4,IF('[4]208-PLA-Ft-78 Mapa Gestión'!U66='[4]Tabla Valoración controles'!$D$5,'[4]Tabla Valoración controles'!$F$5,IF(U66=[4]FORMULAS!$A$10,0,'[4]Tabla Valoración controles'!$F$6)))</f>
        <v>0</v>
      </c>
      <c r="W66" s="202"/>
      <c r="X66" s="204">
        <f>+IF(W66='[4]Tabla Valoración controles'!$D$7,'[4]Tabla Valoración controles'!$F$7,IF(U66=[4]FORMULAS!$A$10,0,'[4]Tabla Valoración controles'!$F$8))</f>
        <v>0</v>
      </c>
      <c r="Y66" s="202"/>
      <c r="Z66" s="203">
        <f>+IF(Y66='[4]Tabla Valoración controles'!$D$9,'[4]Tabla Valoración controles'!$F$9,IF(U66=[4]FORMULAS!$A$10,0,'[4]Tabla Valoración controles'!$F$10))</f>
        <v>0</v>
      </c>
      <c r="AA66" s="202"/>
      <c r="AB66" s="203">
        <f>+IF(AA66='[4]Tabla Valoración controles'!$D$9,'[4]Tabla Valoración controles'!$F$9,IF(W66=[4]FORMULAS!$A$10,0,'[4]Tabla Valoración controles'!$F$10))</f>
        <v>0</v>
      </c>
      <c r="AC66" s="202"/>
      <c r="AD66" s="203">
        <f>+IF(AC66='[4]Tabla Valoración controles'!$D$13,'[4]Tabla Valoración controles'!$F$13,'[4]Tabla Valoración controles'!$F$14)</f>
        <v>0</v>
      </c>
      <c r="AE66" s="100">
        <f t="shared" si="0"/>
        <v>0</v>
      </c>
      <c r="AF66" s="100">
        <f>+AF65*AE66</f>
        <v>0</v>
      </c>
      <c r="AG66" s="100">
        <f t="shared" si="24"/>
        <v>0</v>
      </c>
      <c r="AH66" s="202"/>
      <c r="AI66" s="197">
        <f>+IF(AH66=[4]CONTROLES!$C$50,[4]CONTROLES!$D$50,[4]CONTROLES!$D$51)</f>
        <v>0</v>
      </c>
      <c r="AJ66" s="197"/>
      <c r="AK66" s="197">
        <f>+IF(AJ66=[4]CONTROLES!$C$52,[4]CONTROLES!$D$52,[4]CONTROLES!$D$53)</f>
        <v>0</v>
      </c>
      <c r="AL66" s="197"/>
      <c r="AM66" s="197">
        <f>+IF(AL66=[4]CONTROLES!$C$54,[4]CONTROLES!$D$54,[4]CONTROLES!$D$55)</f>
        <v>0</v>
      </c>
      <c r="AN66" s="197"/>
      <c r="AO66" s="197">
        <f>+IF(AN66=[4]CONTROLES!$C$56,[4]CONTROLES!$D$56,IF(AN66=[4]CONTROLES!$C$57,[4]CONTROLES!$D$57,[4]CONTROLES!$D$58))</f>
        <v>0</v>
      </c>
      <c r="AP66" s="197"/>
      <c r="AQ66" s="197">
        <f>+IF(AP66=[4]CONTROLES!$C$59,[4]CONTROLES!$D$59,[4]CONTROLES!$D$60)</f>
        <v>0</v>
      </c>
      <c r="AR66" s="197"/>
      <c r="AS66" s="197">
        <f>+IF(AR66=[4]CONTROLES!$C$61,[4]CONTROLES!$D$61,[4]CONTROLES!$D$62)</f>
        <v>0</v>
      </c>
      <c r="AT66" s="197"/>
      <c r="AU66" s="197">
        <f>+IF(AT66=[4]CONTROLES!$C$63,[4]CONTROLES!$D$63,IF(AT66=[4]CONTROLES!$C$64,[4]CONTROLES!$D$64,[4]CONTROLES!$D$65))</f>
        <v>0</v>
      </c>
      <c r="AV66" s="197">
        <f t="shared" si="22"/>
        <v>0</v>
      </c>
      <c r="AW66" s="197" t="str">
        <f t="shared" si="23"/>
        <v>Débil</v>
      </c>
      <c r="AX66" s="305"/>
      <c r="AY66" s="305"/>
      <c r="AZ66" s="305"/>
      <c r="BA66" s="305"/>
      <c r="BB66" s="307"/>
      <c r="BC66" s="306"/>
      <c r="BD66" s="331"/>
      <c r="BE66" s="134"/>
      <c r="BF66" s="134"/>
      <c r="BG66" s="128"/>
      <c r="BH66" s="223"/>
      <c r="BI66" s="223"/>
      <c r="BJ66" s="184"/>
      <c r="BK66" s="184"/>
      <c r="BL66" s="134"/>
      <c r="BM66" s="335"/>
      <c r="BN66" s="128"/>
      <c r="BO66" s="134"/>
      <c r="BP66" s="134"/>
      <c r="BQ66" s="134"/>
      <c r="BR66" s="134"/>
      <c r="BS66" s="134"/>
      <c r="BT66" s="134"/>
      <c r="BU66" s="134"/>
      <c r="BV66" s="134"/>
      <c r="BW66" s="128"/>
      <c r="BX66" s="134"/>
      <c r="BY66" s="134"/>
      <c r="BZ66" s="134"/>
      <c r="CA66" s="134"/>
      <c r="CB66" s="134"/>
      <c r="CC66" s="134"/>
      <c r="CD66" s="134"/>
      <c r="CE66" s="134"/>
      <c r="CF66" s="128"/>
      <c r="CG66" s="134"/>
      <c r="CH66" s="134"/>
      <c r="CI66" s="134"/>
      <c r="CJ66" s="134"/>
      <c r="CK66" s="134"/>
      <c r="CL66" s="134"/>
      <c r="CM66" s="134"/>
      <c r="CN66" s="134"/>
      <c r="CO66" s="128"/>
      <c r="CP66" s="134"/>
      <c r="CQ66" s="134"/>
      <c r="CR66" s="134"/>
      <c r="CS66" s="134"/>
      <c r="CT66" s="134"/>
      <c r="CU66" s="134"/>
      <c r="CV66" s="134"/>
      <c r="CW66" s="134"/>
      <c r="CX66" s="128"/>
      <c r="CY66" s="134"/>
      <c r="CZ66" s="134"/>
      <c r="DA66" s="134"/>
      <c r="DB66" s="134"/>
      <c r="DC66" s="134"/>
      <c r="DD66" s="134"/>
      <c r="DE66" s="134"/>
      <c r="DF66" s="134"/>
      <c r="DG66" s="128"/>
      <c r="DH66" s="134"/>
      <c r="DI66" s="134"/>
      <c r="DJ66" s="134"/>
      <c r="DK66" s="134"/>
      <c r="DL66" s="134"/>
      <c r="DM66" s="134"/>
      <c r="DN66" s="134"/>
      <c r="DO66" s="134"/>
      <c r="DP66" s="128"/>
      <c r="DQ66" s="134"/>
      <c r="DR66" s="134"/>
      <c r="DS66" s="134"/>
      <c r="DT66" s="134"/>
      <c r="DU66" s="134"/>
      <c r="DV66" s="134"/>
      <c r="DW66" s="134"/>
      <c r="DX66" s="134"/>
      <c r="DY66" s="128"/>
      <c r="DZ66" s="134"/>
      <c r="EA66" s="134"/>
      <c r="EB66" s="134"/>
      <c r="EC66" s="134"/>
      <c r="ED66" s="134"/>
      <c r="EE66" s="134"/>
      <c r="EF66" s="134"/>
      <c r="EG66" s="134"/>
      <c r="EH66" s="128"/>
      <c r="EI66" s="134"/>
      <c r="EJ66" s="134"/>
      <c r="EK66" s="134"/>
      <c r="EL66" s="134"/>
      <c r="EM66" s="134"/>
      <c r="EN66" s="134"/>
      <c r="EO66" s="134"/>
      <c r="EP66" s="134"/>
      <c r="EQ66" s="128"/>
      <c r="ER66" s="134"/>
      <c r="ES66" s="134"/>
      <c r="ET66" s="134"/>
      <c r="EU66" s="134"/>
      <c r="EV66" s="134"/>
      <c r="EW66" s="134"/>
      <c r="EX66" s="134"/>
      <c r="EY66" s="134"/>
      <c r="EZ66" s="128"/>
      <c r="FA66" s="134"/>
      <c r="FB66" s="134"/>
      <c r="FC66" s="134"/>
      <c r="FD66" s="134"/>
      <c r="FE66" s="134"/>
      <c r="FF66" s="134"/>
      <c r="FG66" s="134"/>
      <c r="FH66" s="134"/>
      <c r="FI66" s="128"/>
      <c r="FJ66" s="134"/>
      <c r="FK66" s="134"/>
      <c r="FL66" s="134"/>
      <c r="FM66" s="134"/>
      <c r="FN66" s="134"/>
      <c r="FO66" s="134"/>
      <c r="FP66" s="134"/>
      <c r="FQ66" s="134"/>
      <c r="FR66" s="134"/>
      <c r="FS66" s="128"/>
      <c r="FT66" s="131"/>
      <c r="FU66" s="131"/>
      <c r="FV66" s="131"/>
      <c r="FW66" s="132"/>
      <c r="FX66" s="131"/>
      <c r="FY66" s="134"/>
      <c r="FZ66" s="134"/>
      <c r="GA66" s="131"/>
      <c r="GB66" s="131"/>
      <c r="GC66" s="131"/>
      <c r="GD66" s="131"/>
      <c r="GE66" s="131"/>
      <c r="GF66" s="128"/>
      <c r="GG66" s="131"/>
      <c r="GH66" s="131"/>
      <c r="GI66" s="131"/>
      <c r="GJ66" s="132"/>
      <c r="GK66" s="131"/>
      <c r="GL66" s="134"/>
      <c r="GM66" s="134"/>
      <c r="GN66" s="131"/>
      <c r="GO66" s="131"/>
      <c r="GP66" s="131"/>
      <c r="GQ66" s="131"/>
      <c r="GR66" s="131"/>
      <c r="GS66" s="128"/>
      <c r="GT66" s="131"/>
      <c r="GU66" s="131"/>
      <c r="GV66" s="131"/>
      <c r="GW66" s="132"/>
      <c r="GX66" s="131"/>
      <c r="GY66" s="134"/>
      <c r="GZ66" s="134"/>
      <c r="HA66" s="131"/>
      <c r="HB66" s="131"/>
      <c r="HC66" s="131"/>
      <c r="HD66" s="131"/>
    </row>
    <row r="67" spans="1:212" ht="17.25" customHeight="1" x14ac:dyDescent="0.2">
      <c r="A67" s="312"/>
      <c r="B67" s="395"/>
      <c r="C67" s="399"/>
      <c r="D67" s="399"/>
      <c r="E67" s="395"/>
      <c r="F67" s="319"/>
      <c r="G67" s="319"/>
      <c r="H67" s="409"/>
      <c r="I67" s="395"/>
      <c r="J67" s="397"/>
      <c r="K67" s="322"/>
      <c r="L67" s="398"/>
      <c r="M67" s="326"/>
      <c r="N67" s="327"/>
      <c r="O67" s="327"/>
      <c r="P67" s="361"/>
      <c r="Q67" s="360"/>
      <c r="R67" s="201"/>
      <c r="S67" s="197"/>
      <c r="T67" s="201" t="str">
        <f t="shared" si="1"/>
        <v>Tipo Control</v>
      </c>
      <c r="U67" s="202" t="s">
        <v>158</v>
      </c>
      <c r="V67" s="203">
        <f>+IF(U67='[4]Tabla Valoración controles'!$D$4,'[4]Tabla Valoración controles'!$F$4,IF('[4]208-PLA-Ft-78 Mapa Gestión'!U67='[4]Tabla Valoración controles'!$D$5,'[4]Tabla Valoración controles'!$F$5,IF(U67=[4]FORMULAS!$A$10,0,'[4]Tabla Valoración controles'!$F$6)))</f>
        <v>0</v>
      </c>
      <c r="W67" s="202"/>
      <c r="X67" s="204">
        <f>+IF(W67='[4]Tabla Valoración controles'!$D$7,'[4]Tabla Valoración controles'!$F$7,IF(U67=[4]FORMULAS!$A$10,0,'[4]Tabla Valoración controles'!$F$8))</f>
        <v>0</v>
      </c>
      <c r="Y67" s="202"/>
      <c r="Z67" s="203">
        <f>+IF(Y67='[4]Tabla Valoración controles'!$D$9,'[4]Tabla Valoración controles'!$F$9,IF(U67=[4]FORMULAS!$A$10,0,'[4]Tabla Valoración controles'!$F$10))</f>
        <v>0</v>
      </c>
      <c r="AA67" s="202"/>
      <c r="AB67" s="203">
        <f>+IF(AA67='[4]Tabla Valoración controles'!$D$9,'[4]Tabla Valoración controles'!$F$9,IF(W67=[4]FORMULAS!$A$10,0,'[4]Tabla Valoración controles'!$F$10))</f>
        <v>0</v>
      </c>
      <c r="AC67" s="202"/>
      <c r="AD67" s="203">
        <f>+IF(AC67='[4]Tabla Valoración controles'!$D$13,'[4]Tabla Valoración controles'!$F$13,'[4]Tabla Valoración controles'!$F$14)</f>
        <v>0</v>
      </c>
      <c r="AE67" s="100">
        <f t="shared" si="0"/>
        <v>0</v>
      </c>
      <c r="AF67" s="100">
        <f>+AF66*AE67</f>
        <v>0</v>
      </c>
      <c r="AG67" s="100">
        <f t="shared" si="24"/>
        <v>0</v>
      </c>
      <c r="AH67" s="202"/>
      <c r="AI67" s="197">
        <f>+IF(AH67=[4]CONTROLES!$C$50,[4]CONTROLES!$D$50,[4]CONTROLES!$D$51)</f>
        <v>0</v>
      </c>
      <c r="AJ67" s="197"/>
      <c r="AK67" s="197">
        <f>+IF(AJ67=[4]CONTROLES!$C$52,[4]CONTROLES!$D$52,[4]CONTROLES!$D$53)</f>
        <v>0</v>
      </c>
      <c r="AL67" s="197"/>
      <c r="AM67" s="197">
        <f>+IF(AL67=[4]CONTROLES!$C$54,[4]CONTROLES!$D$54,[4]CONTROLES!$D$55)</f>
        <v>0</v>
      </c>
      <c r="AN67" s="197"/>
      <c r="AO67" s="197">
        <f>+IF(AN67=[4]CONTROLES!$C$56,[4]CONTROLES!$D$56,IF(AN67=[4]CONTROLES!$C$57,[4]CONTROLES!$D$57,[4]CONTROLES!$D$58))</f>
        <v>0</v>
      </c>
      <c r="AP67" s="197"/>
      <c r="AQ67" s="197">
        <f>+IF(AP67=[4]CONTROLES!$C$59,[4]CONTROLES!$D$59,[4]CONTROLES!$D$60)</f>
        <v>0</v>
      </c>
      <c r="AR67" s="197"/>
      <c r="AS67" s="197">
        <f>+IF(AR67=[4]CONTROLES!$C$61,[4]CONTROLES!$D$61,[4]CONTROLES!$D$62)</f>
        <v>0</v>
      </c>
      <c r="AT67" s="197"/>
      <c r="AU67" s="197">
        <f>+IF(AT67=[4]CONTROLES!$C$63,[4]CONTROLES!$D$63,IF(AT67=[4]CONTROLES!$C$64,[4]CONTROLES!$D$64,[4]CONTROLES!$D$65))</f>
        <v>0</v>
      </c>
      <c r="AV67" s="197">
        <f t="shared" si="22"/>
        <v>0</v>
      </c>
      <c r="AW67" s="197" t="str">
        <f t="shared" si="23"/>
        <v>Débil</v>
      </c>
      <c r="AX67" s="305"/>
      <c r="AY67" s="305"/>
      <c r="AZ67" s="305"/>
      <c r="BA67" s="305"/>
      <c r="BB67" s="307"/>
      <c r="BC67" s="306"/>
      <c r="BD67" s="331"/>
      <c r="BE67" s="134"/>
      <c r="BF67" s="134"/>
      <c r="BG67" s="128"/>
      <c r="BH67" s="223"/>
      <c r="BI67" s="223"/>
      <c r="BJ67" s="184"/>
      <c r="BK67" s="184"/>
      <c r="BL67" s="134"/>
      <c r="BM67" s="335"/>
      <c r="BN67" s="128"/>
      <c r="BO67" s="134"/>
      <c r="BP67" s="134"/>
      <c r="BQ67" s="134"/>
      <c r="BR67" s="134"/>
      <c r="BS67" s="134"/>
      <c r="BT67" s="134"/>
      <c r="BU67" s="134"/>
      <c r="BV67" s="134"/>
      <c r="BW67" s="128"/>
      <c r="BX67" s="134"/>
      <c r="BY67" s="134"/>
      <c r="BZ67" s="134"/>
      <c r="CA67" s="134"/>
      <c r="CB67" s="134"/>
      <c r="CC67" s="134"/>
      <c r="CD67" s="134"/>
      <c r="CE67" s="134"/>
      <c r="CF67" s="128"/>
      <c r="CG67" s="134"/>
      <c r="CH67" s="134"/>
      <c r="CI67" s="134"/>
      <c r="CJ67" s="134"/>
      <c r="CK67" s="134"/>
      <c r="CL67" s="134"/>
      <c r="CM67" s="134"/>
      <c r="CN67" s="134"/>
      <c r="CO67" s="128"/>
      <c r="CP67" s="134"/>
      <c r="CQ67" s="134"/>
      <c r="CR67" s="134"/>
      <c r="CS67" s="134"/>
      <c r="CT67" s="134"/>
      <c r="CU67" s="134"/>
      <c r="CV67" s="134"/>
      <c r="CW67" s="134"/>
      <c r="CX67" s="128"/>
      <c r="CY67" s="134"/>
      <c r="CZ67" s="134"/>
      <c r="DA67" s="134"/>
      <c r="DB67" s="134"/>
      <c r="DC67" s="134"/>
      <c r="DD67" s="134"/>
      <c r="DE67" s="134"/>
      <c r="DF67" s="134"/>
      <c r="DG67" s="128"/>
      <c r="DH67" s="134"/>
      <c r="DI67" s="134"/>
      <c r="DJ67" s="134"/>
      <c r="DK67" s="134"/>
      <c r="DL67" s="134"/>
      <c r="DM67" s="134"/>
      <c r="DN67" s="134"/>
      <c r="DO67" s="134"/>
      <c r="DP67" s="128"/>
      <c r="DQ67" s="134"/>
      <c r="DR67" s="134"/>
      <c r="DS67" s="134"/>
      <c r="DT67" s="134"/>
      <c r="DU67" s="134"/>
      <c r="DV67" s="134"/>
      <c r="DW67" s="134"/>
      <c r="DX67" s="134"/>
      <c r="DY67" s="128"/>
      <c r="DZ67" s="134"/>
      <c r="EA67" s="134"/>
      <c r="EB67" s="134"/>
      <c r="EC67" s="134"/>
      <c r="ED67" s="134"/>
      <c r="EE67" s="134"/>
      <c r="EF67" s="134"/>
      <c r="EG67" s="134"/>
      <c r="EH67" s="128"/>
      <c r="EI67" s="134"/>
      <c r="EJ67" s="134"/>
      <c r="EK67" s="134"/>
      <c r="EL67" s="134"/>
      <c r="EM67" s="134"/>
      <c r="EN67" s="134"/>
      <c r="EO67" s="134"/>
      <c r="EP67" s="134"/>
      <c r="EQ67" s="128"/>
      <c r="ER67" s="134"/>
      <c r="ES67" s="134"/>
      <c r="ET67" s="134"/>
      <c r="EU67" s="134"/>
      <c r="EV67" s="134"/>
      <c r="EW67" s="134"/>
      <c r="EX67" s="134"/>
      <c r="EY67" s="134"/>
      <c r="EZ67" s="128"/>
      <c r="FA67" s="134"/>
      <c r="FB67" s="134"/>
      <c r="FC67" s="134"/>
      <c r="FD67" s="134"/>
      <c r="FE67" s="134"/>
      <c r="FF67" s="134"/>
      <c r="FG67" s="134"/>
      <c r="FH67" s="134"/>
      <c r="FI67" s="128"/>
      <c r="FJ67" s="134"/>
      <c r="FK67" s="134"/>
      <c r="FL67" s="134"/>
      <c r="FM67" s="134"/>
      <c r="FN67" s="134"/>
      <c r="FO67" s="134"/>
      <c r="FP67" s="134"/>
      <c r="FQ67" s="134"/>
      <c r="FR67" s="134"/>
      <c r="FS67" s="128"/>
      <c r="FT67" s="131"/>
      <c r="FU67" s="131"/>
      <c r="FV67" s="131"/>
      <c r="FW67" s="132"/>
      <c r="FX67" s="131"/>
      <c r="FY67" s="134"/>
      <c r="FZ67" s="134"/>
      <c r="GA67" s="131"/>
      <c r="GB67" s="131"/>
      <c r="GC67" s="131"/>
      <c r="GD67" s="131"/>
      <c r="GE67" s="131"/>
      <c r="GF67" s="128"/>
      <c r="GG67" s="131"/>
      <c r="GH67" s="131"/>
      <c r="GI67" s="131"/>
      <c r="GJ67" s="132"/>
      <c r="GK67" s="131"/>
      <c r="GL67" s="134"/>
      <c r="GM67" s="134"/>
      <c r="GN67" s="131"/>
      <c r="GO67" s="131"/>
      <c r="GP67" s="131"/>
      <c r="GQ67" s="131"/>
      <c r="GR67" s="131"/>
      <c r="GS67" s="128"/>
      <c r="GT67" s="131"/>
      <c r="GU67" s="131"/>
      <c r="GV67" s="131"/>
      <c r="GW67" s="132"/>
      <c r="GX67" s="131"/>
      <c r="GY67" s="134"/>
      <c r="GZ67" s="134"/>
      <c r="HA67" s="131"/>
      <c r="HB67" s="131"/>
      <c r="HC67" s="131"/>
      <c r="HD67" s="131"/>
    </row>
    <row r="68" spans="1:212" ht="17.25" customHeight="1" x14ac:dyDescent="0.2">
      <c r="A68" s="312"/>
      <c r="B68" s="395"/>
      <c r="C68" s="399"/>
      <c r="D68" s="399"/>
      <c r="E68" s="395"/>
      <c r="F68" s="319"/>
      <c r="G68" s="319"/>
      <c r="H68" s="409"/>
      <c r="I68" s="395"/>
      <c r="J68" s="397"/>
      <c r="K68" s="322"/>
      <c r="L68" s="398"/>
      <c r="M68" s="326"/>
      <c r="N68" s="327"/>
      <c r="O68" s="327"/>
      <c r="P68" s="361"/>
      <c r="Q68" s="360"/>
      <c r="R68" s="201"/>
      <c r="S68" s="197"/>
      <c r="T68" s="201" t="str">
        <f t="shared" si="1"/>
        <v>Tipo Control</v>
      </c>
      <c r="U68" s="202" t="s">
        <v>158</v>
      </c>
      <c r="V68" s="203">
        <f>+IF(U68='[4]Tabla Valoración controles'!$D$4,'[4]Tabla Valoración controles'!$F$4,IF('[4]208-PLA-Ft-78 Mapa Gestión'!U68='[4]Tabla Valoración controles'!$D$5,'[4]Tabla Valoración controles'!$F$5,IF(U68=[4]FORMULAS!$A$10,0,'[4]Tabla Valoración controles'!$F$6)))</f>
        <v>0</v>
      </c>
      <c r="W68" s="202"/>
      <c r="X68" s="204">
        <f>+IF(W68='[4]Tabla Valoración controles'!$D$7,'[4]Tabla Valoración controles'!$F$7,IF(U68=[4]FORMULAS!$A$10,0,'[4]Tabla Valoración controles'!$F$8))</f>
        <v>0</v>
      </c>
      <c r="Y68" s="202"/>
      <c r="Z68" s="203">
        <f>+IF(Y68='[4]Tabla Valoración controles'!$D$9,'[4]Tabla Valoración controles'!$F$9,IF(U68=[4]FORMULAS!$A$10,0,'[4]Tabla Valoración controles'!$F$10))</f>
        <v>0</v>
      </c>
      <c r="AA68" s="202"/>
      <c r="AB68" s="203">
        <f>+IF(AA68='[4]Tabla Valoración controles'!$D$9,'[4]Tabla Valoración controles'!$F$9,IF(W68=[4]FORMULAS!$A$10,0,'[4]Tabla Valoración controles'!$F$10))</f>
        <v>0</v>
      </c>
      <c r="AC68" s="202"/>
      <c r="AD68" s="203">
        <f>+IF(AC68='[4]Tabla Valoración controles'!$D$13,'[4]Tabla Valoración controles'!$F$13,'[4]Tabla Valoración controles'!$F$14)</f>
        <v>0</v>
      </c>
      <c r="AE68" s="100">
        <f t="shared" si="0"/>
        <v>0</v>
      </c>
      <c r="AF68" s="100">
        <f>+AF67*AE68</f>
        <v>0</v>
      </c>
      <c r="AG68" s="100">
        <f t="shared" si="24"/>
        <v>0</v>
      </c>
      <c r="AH68" s="202"/>
      <c r="AI68" s="197">
        <f>+IF(AH68=[4]CONTROLES!$C$50,[4]CONTROLES!$D$50,[4]CONTROLES!$D$51)</f>
        <v>0</v>
      </c>
      <c r="AJ68" s="197"/>
      <c r="AK68" s="197">
        <f>+IF(AJ68=[4]CONTROLES!$C$52,[4]CONTROLES!$D$52,[4]CONTROLES!$D$53)</f>
        <v>0</v>
      </c>
      <c r="AL68" s="197"/>
      <c r="AM68" s="197">
        <f>+IF(AL68=[4]CONTROLES!$C$54,[4]CONTROLES!$D$54,[4]CONTROLES!$D$55)</f>
        <v>0</v>
      </c>
      <c r="AN68" s="197"/>
      <c r="AO68" s="197">
        <f>+IF(AN68=[4]CONTROLES!$C$56,[4]CONTROLES!$D$56,IF(AN68=[4]CONTROLES!$C$57,[4]CONTROLES!$D$57,[4]CONTROLES!$D$58))</f>
        <v>0</v>
      </c>
      <c r="AP68" s="197"/>
      <c r="AQ68" s="197">
        <f>+IF(AP68=[4]CONTROLES!$C$59,[4]CONTROLES!$D$59,[4]CONTROLES!$D$60)</f>
        <v>0</v>
      </c>
      <c r="AR68" s="197"/>
      <c r="AS68" s="197">
        <f>+IF(AR68=[4]CONTROLES!$C$61,[4]CONTROLES!$D$61,[4]CONTROLES!$D$62)</f>
        <v>0</v>
      </c>
      <c r="AT68" s="197"/>
      <c r="AU68" s="197">
        <f>+IF(AT68=[4]CONTROLES!$C$63,[4]CONTROLES!$D$63,IF(AT68=[4]CONTROLES!$C$64,[4]CONTROLES!$D$64,[4]CONTROLES!$D$65))</f>
        <v>0</v>
      </c>
      <c r="AV68" s="197">
        <f t="shared" si="22"/>
        <v>0</v>
      </c>
      <c r="AW68" s="197" t="str">
        <f t="shared" si="23"/>
        <v>Débil</v>
      </c>
      <c r="AX68" s="305"/>
      <c r="AY68" s="305"/>
      <c r="AZ68" s="305"/>
      <c r="BA68" s="305"/>
      <c r="BB68" s="307"/>
      <c r="BC68" s="306"/>
      <c r="BD68" s="331"/>
      <c r="BE68" s="134"/>
      <c r="BF68" s="134"/>
      <c r="BG68" s="128"/>
      <c r="BH68" s="223"/>
      <c r="BI68" s="223"/>
      <c r="BJ68" s="184"/>
      <c r="BK68" s="184"/>
      <c r="BL68" s="134"/>
      <c r="BM68" s="335"/>
      <c r="BN68" s="128"/>
      <c r="BO68" s="134"/>
      <c r="BP68" s="134"/>
      <c r="BQ68" s="134"/>
      <c r="BR68" s="134"/>
      <c r="BS68" s="134"/>
      <c r="BT68" s="134"/>
      <c r="BU68" s="134"/>
      <c r="BV68" s="134"/>
      <c r="BW68" s="128"/>
      <c r="BX68" s="134"/>
      <c r="BY68" s="134"/>
      <c r="BZ68" s="134"/>
      <c r="CA68" s="134"/>
      <c r="CB68" s="134"/>
      <c r="CC68" s="134"/>
      <c r="CD68" s="134"/>
      <c r="CE68" s="134"/>
      <c r="CF68" s="128"/>
      <c r="CG68" s="134"/>
      <c r="CH68" s="134"/>
      <c r="CI68" s="134"/>
      <c r="CJ68" s="134"/>
      <c r="CK68" s="134"/>
      <c r="CL68" s="134"/>
      <c r="CM68" s="134"/>
      <c r="CN68" s="134"/>
      <c r="CO68" s="128"/>
      <c r="CP68" s="134"/>
      <c r="CQ68" s="134"/>
      <c r="CR68" s="134"/>
      <c r="CS68" s="134"/>
      <c r="CT68" s="134"/>
      <c r="CU68" s="134"/>
      <c r="CV68" s="134"/>
      <c r="CW68" s="134"/>
      <c r="CX68" s="128"/>
      <c r="CY68" s="134"/>
      <c r="CZ68" s="134"/>
      <c r="DA68" s="134"/>
      <c r="DB68" s="134"/>
      <c r="DC68" s="134"/>
      <c r="DD68" s="134"/>
      <c r="DE68" s="134"/>
      <c r="DF68" s="134"/>
      <c r="DG68" s="128"/>
      <c r="DH68" s="134"/>
      <c r="DI68" s="134"/>
      <c r="DJ68" s="134"/>
      <c r="DK68" s="134"/>
      <c r="DL68" s="134"/>
      <c r="DM68" s="134"/>
      <c r="DN68" s="134"/>
      <c r="DO68" s="134"/>
      <c r="DP68" s="128"/>
      <c r="DQ68" s="134"/>
      <c r="DR68" s="134"/>
      <c r="DS68" s="134"/>
      <c r="DT68" s="134"/>
      <c r="DU68" s="134"/>
      <c r="DV68" s="134"/>
      <c r="DW68" s="134"/>
      <c r="DX68" s="134"/>
      <c r="DY68" s="128"/>
      <c r="DZ68" s="134"/>
      <c r="EA68" s="134"/>
      <c r="EB68" s="134"/>
      <c r="EC68" s="134"/>
      <c r="ED68" s="134"/>
      <c r="EE68" s="134"/>
      <c r="EF68" s="134"/>
      <c r="EG68" s="134"/>
      <c r="EH68" s="128"/>
      <c r="EI68" s="134"/>
      <c r="EJ68" s="134"/>
      <c r="EK68" s="134"/>
      <c r="EL68" s="134"/>
      <c r="EM68" s="134"/>
      <c r="EN68" s="134"/>
      <c r="EO68" s="134"/>
      <c r="EP68" s="134"/>
      <c r="EQ68" s="128"/>
      <c r="ER68" s="134"/>
      <c r="ES68" s="134"/>
      <c r="ET68" s="134"/>
      <c r="EU68" s="134"/>
      <c r="EV68" s="134"/>
      <c r="EW68" s="134"/>
      <c r="EX68" s="134"/>
      <c r="EY68" s="134"/>
      <c r="EZ68" s="128"/>
      <c r="FA68" s="134"/>
      <c r="FB68" s="134"/>
      <c r="FC68" s="134"/>
      <c r="FD68" s="134"/>
      <c r="FE68" s="134"/>
      <c r="FF68" s="134"/>
      <c r="FG68" s="134"/>
      <c r="FH68" s="134"/>
      <c r="FI68" s="128"/>
      <c r="FJ68" s="134"/>
      <c r="FK68" s="134"/>
      <c r="FL68" s="134"/>
      <c r="FM68" s="134"/>
      <c r="FN68" s="134"/>
      <c r="FO68" s="134"/>
      <c r="FP68" s="134"/>
      <c r="FQ68" s="134"/>
      <c r="FR68" s="134"/>
      <c r="FS68" s="128"/>
      <c r="FT68" s="131"/>
      <c r="FU68" s="131"/>
      <c r="FV68" s="131"/>
      <c r="FW68" s="132"/>
      <c r="FX68" s="131"/>
      <c r="FY68" s="134"/>
      <c r="FZ68" s="134"/>
      <c r="GA68" s="131"/>
      <c r="GB68" s="131"/>
      <c r="GC68" s="131"/>
      <c r="GD68" s="131"/>
      <c r="GE68" s="131"/>
      <c r="GF68" s="128"/>
      <c r="GG68" s="131"/>
      <c r="GH68" s="131"/>
      <c r="GI68" s="131"/>
      <c r="GJ68" s="132"/>
      <c r="GK68" s="131"/>
      <c r="GL68" s="134"/>
      <c r="GM68" s="134"/>
      <c r="GN68" s="131"/>
      <c r="GO68" s="131"/>
      <c r="GP68" s="131"/>
      <c r="GQ68" s="131"/>
      <c r="GR68" s="131"/>
      <c r="GS68" s="128"/>
      <c r="GT68" s="131"/>
      <c r="GU68" s="131"/>
      <c r="GV68" s="131"/>
      <c r="GW68" s="132"/>
      <c r="GX68" s="131"/>
      <c r="GY68" s="134"/>
      <c r="GZ68" s="134"/>
      <c r="HA68" s="131"/>
      <c r="HB68" s="131"/>
      <c r="HC68" s="131"/>
      <c r="HD68" s="131"/>
    </row>
    <row r="69" spans="1:212" ht="17.25" customHeight="1" x14ac:dyDescent="0.2">
      <c r="A69" s="312"/>
      <c r="B69" s="395"/>
      <c r="C69" s="399"/>
      <c r="D69" s="399"/>
      <c r="E69" s="395"/>
      <c r="F69" s="319"/>
      <c r="G69" s="319"/>
      <c r="H69" s="409"/>
      <c r="I69" s="395"/>
      <c r="J69" s="397"/>
      <c r="K69" s="322"/>
      <c r="L69" s="398"/>
      <c r="M69" s="326"/>
      <c r="N69" s="327"/>
      <c r="O69" s="327"/>
      <c r="P69" s="361"/>
      <c r="Q69" s="360"/>
      <c r="R69" s="201"/>
      <c r="S69" s="197"/>
      <c r="T69" s="201" t="str">
        <f t="shared" si="1"/>
        <v>Tipo Control</v>
      </c>
      <c r="U69" s="202" t="s">
        <v>158</v>
      </c>
      <c r="V69" s="203">
        <f>+IF(U69='[4]Tabla Valoración controles'!$D$4,'[4]Tabla Valoración controles'!$F$4,IF('[4]208-PLA-Ft-78 Mapa Gestión'!U69='[4]Tabla Valoración controles'!$D$5,'[4]Tabla Valoración controles'!$F$5,IF(U69=[4]FORMULAS!$A$10,0,'[4]Tabla Valoración controles'!$F$6)))</f>
        <v>0</v>
      </c>
      <c r="W69" s="202"/>
      <c r="X69" s="204">
        <f>+IF(W69='[4]Tabla Valoración controles'!$D$7,'[4]Tabla Valoración controles'!$F$7,IF(U69=[4]FORMULAS!$A$10,0,'[4]Tabla Valoración controles'!$F$8))</f>
        <v>0</v>
      </c>
      <c r="Y69" s="202"/>
      <c r="Z69" s="203">
        <f>+IF(Y69='[4]Tabla Valoración controles'!$D$9,'[4]Tabla Valoración controles'!$F$9,IF(U69=[4]FORMULAS!$A$10,0,'[4]Tabla Valoración controles'!$F$10))</f>
        <v>0</v>
      </c>
      <c r="AA69" s="202"/>
      <c r="AB69" s="203">
        <f>+IF(AA69='[4]Tabla Valoración controles'!$D$9,'[4]Tabla Valoración controles'!$F$9,IF(W69=[4]FORMULAS!$A$10,0,'[4]Tabla Valoración controles'!$F$10))</f>
        <v>0</v>
      </c>
      <c r="AC69" s="202"/>
      <c r="AD69" s="203">
        <f>+IF(AC69='[4]Tabla Valoración controles'!$D$13,'[4]Tabla Valoración controles'!$F$13,'[4]Tabla Valoración controles'!$F$14)</f>
        <v>0</v>
      </c>
      <c r="AE69" s="100">
        <f t="shared" si="0"/>
        <v>0</v>
      </c>
      <c r="AF69" s="100">
        <f>+AF68*AE69</f>
        <v>0</v>
      </c>
      <c r="AG69" s="100">
        <f t="shared" si="24"/>
        <v>0</v>
      </c>
      <c r="AH69" s="202"/>
      <c r="AI69" s="197">
        <f>+IF(AH69=[4]CONTROLES!$C$50,[4]CONTROLES!$D$50,[4]CONTROLES!$D$51)</f>
        <v>0</v>
      </c>
      <c r="AJ69" s="197"/>
      <c r="AK69" s="197">
        <f>+IF(AJ69=[4]CONTROLES!$C$52,[4]CONTROLES!$D$52,[4]CONTROLES!$D$53)</f>
        <v>0</v>
      </c>
      <c r="AL69" s="197"/>
      <c r="AM69" s="197">
        <f>+IF(AL69=[4]CONTROLES!$C$54,[4]CONTROLES!$D$54,[4]CONTROLES!$D$55)</f>
        <v>0</v>
      </c>
      <c r="AN69" s="197"/>
      <c r="AO69" s="197">
        <f>+IF(AN69=[4]CONTROLES!$C$56,[4]CONTROLES!$D$56,IF(AN69=[4]CONTROLES!$C$57,[4]CONTROLES!$D$57,[4]CONTROLES!$D$58))</f>
        <v>0</v>
      </c>
      <c r="AP69" s="197"/>
      <c r="AQ69" s="197">
        <f>+IF(AP69=[4]CONTROLES!$C$59,[4]CONTROLES!$D$59,[4]CONTROLES!$D$60)</f>
        <v>0</v>
      </c>
      <c r="AR69" s="197"/>
      <c r="AS69" s="197">
        <f>+IF(AR69=[4]CONTROLES!$C$61,[4]CONTROLES!$D$61,[4]CONTROLES!$D$62)</f>
        <v>0</v>
      </c>
      <c r="AT69" s="197"/>
      <c r="AU69" s="197">
        <f>+IF(AT69=[4]CONTROLES!$C$63,[4]CONTROLES!$D$63,IF(AT69=[4]CONTROLES!$C$64,[4]CONTROLES!$D$64,[4]CONTROLES!$D$65))</f>
        <v>0</v>
      </c>
      <c r="AV69" s="197">
        <f t="shared" si="22"/>
        <v>0</v>
      </c>
      <c r="AW69" s="197" t="str">
        <f t="shared" si="23"/>
        <v>Débil</v>
      </c>
      <c r="AX69" s="305"/>
      <c r="AY69" s="305"/>
      <c r="AZ69" s="305"/>
      <c r="BA69" s="305"/>
      <c r="BB69" s="307"/>
      <c r="BC69" s="306"/>
      <c r="BD69" s="331"/>
      <c r="BE69" s="134"/>
      <c r="BF69" s="134"/>
      <c r="BG69" s="128"/>
      <c r="BH69" s="223"/>
      <c r="BI69" s="223"/>
      <c r="BJ69" s="184"/>
      <c r="BK69" s="184"/>
      <c r="BL69" s="134"/>
      <c r="BM69" s="335"/>
      <c r="BN69" s="128"/>
      <c r="BO69" s="134"/>
      <c r="BP69" s="134"/>
      <c r="BQ69" s="134"/>
      <c r="BR69" s="134"/>
      <c r="BS69" s="134"/>
      <c r="BT69" s="134"/>
      <c r="BU69" s="134"/>
      <c r="BV69" s="134"/>
      <c r="BW69" s="128"/>
      <c r="BX69" s="134"/>
      <c r="BY69" s="134"/>
      <c r="BZ69" s="134"/>
      <c r="CA69" s="134"/>
      <c r="CB69" s="134"/>
      <c r="CC69" s="134"/>
      <c r="CD69" s="134"/>
      <c r="CE69" s="134"/>
      <c r="CF69" s="128"/>
      <c r="CG69" s="134"/>
      <c r="CH69" s="134"/>
      <c r="CI69" s="134"/>
      <c r="CJ69" s="134"/>
      <c r="CK69" s="134"/>
      <c r="CL69" s="134"/>
      <c r="CM69" s="134"/>
      <c r="CN69" s="134"/>
      <c r="CO69" s="128"/>
      <c r="CP69" s="134"/>
      <c r="CQ69" s="134"/>
      <c r="CR69" s="134"/>
      <c r="CS69" s="134"/>
      <c r="CT69" s="134"/>
      <c r="CU69" s="134"/>
      <c r="CV69" s="134"/>
      <c r="CW69" s="134"/>
      <c r="CX69" s="128"/>
      <c r="CY69" s="134"/>
      <c r="CZ69" s="134"/>
      <c r="DA69" s="134"/>
      <c r="DB69" s="134"/>
      <c r="DC69" s="134"/>
      <c r="DD69" s="134"/>
      <c r="DE69" s="134"/>
      <c r="DF69" s="134"/>
      <c r="DG69" s="128"/>
      <c r="DH69" s="134"/>
      <c r="DI69" s="134"/>
      <c r="DJ69" s="134"/>
      <c r="DK69" s="134"/>
      <c r="DL69" s="134"/>
      <c r="DM69" s="134"/>
      <c r="DN69" s="134"/>
      <c r="DO69" s="134"/>
      <c r="DP69" s="128"/>
      <c r="DQ69" s="134"/>
      <c r="DR69" s="134"/>
      <c r="DS69" s="134"/>
      <c r="DT69" s="134"/>
      <c r="DU69" s="134"/>
      <c r="DV69" s="134"/>
      <c r="DW69" s="134"/>
      <c r="DX69" s="134"/>
      <c r="DY69" s="128"/>
      <c r="DZ69" s="134"/>
      <c r="EA69" s="134"/>
      <c r="EB69" s="134"/>
      <c r="EC69" s="134"/>
      <c r="ED69" s="134"/>
      <c r="EE69" s="134"/>
      <c r="EF69" s="134"/>
      <c r="EG69" s="134"/>
      <c r="EH69" s="128"/>
      <c r="EI69" s="134"/>
      <c r="EJ69" s="134"/>
      <c r="EK69" s="134"/>
      <c r="EL69" s="134"/>
      <c r="EM69" s="134"/>
      <c r="EN69" s="134"/>
      <c r="EO69" s="134"/>
      <c r="EP69" s="134"/>
      <c r="EQ69" s="128"/>
      <c r="ER69" s="134"/>
      <c r="ES69" s="134"/>
      <c r="ET69" s="134"/>
      <c r="EU69" s="134"/>
      <c r="EV69" s="134"/>
      <c r="EW69" s="134"/>
      <c r="EX69" s="134"/>
      <c r="EY69" s="134"/>
      <c r="EZ69" s="128"/>
      <c r="FA69" s="134"/>
      <c r="FB69" s="134"/>
      <c r="FC69" s="134"/>
      <c r="FD69" s="134"/>
      <c r="FE69" s="134"/>
      <c r="FF69" s="134"/>
      <c r="FG69" s="134"/>
      <c r="FH69" s="134"/>
      <c r="FI69" s="128"/>
      <c r="FJ69" s="134"/>
      <c r="FK69" s="134"/>
      <c r="FL69" s="134"/>
      <c r="FM69" s="134"/>
      <c r="FN69" s="134"/>
      <c r="FO69" s="134"/>
      <c r="FP69" s="134"/>
      <c r="FQ69" s="134"/>
      <c r="FR69" s="134"/>
      <c r="FS69" s="128"/>
      <c r="FT69" s="131"/>
      <c r="FU69" s="131"/>
      <c r="FV69" s="131"/>
      <c r="FW69" s="132"/>
      <c r="FX69" s="131"/>
      <c r="FY69" s="134"/>
      <c r="FZ69" s="134"/>
      <c r="GA69" s="131"/>
      <c r="GB69" s="131"/>
      <c r="GC69" s="131"/>
      <c r="GD69" s="131"/>
      <c r="GE69" s="131"/>
      <c r="GF69" s="128"/>
      <c r="GG69" s="131"/>
      <c r="GH69" s="131"/>
      <c r="GI69" s="131"/>
      <c r="GJ69" s="132"/>
      <c r="GK69" s="131"/>
      <c r="GL69" s="134"/>
      <c r="GM69" s="134"/>
      <c r="GN69" s="131"/>
      <c r="GO69" s="131"/>
      <c r="GP69" s="131"/>
      <c r="GQ69" s="131"/>
      <c r="GR69" s="131"/>
      <c r="GS69" s="128"/>
      <c r="GT69" s="131"/>
      <c r="GU69" s="131"/>
      <c r="GV69" s="131"/>
      <c r="GW69" s="132"/>
      <c r="GX69" s="131"/>
      <c r="GY69" s="134"/>
      <c r="GZ69" s="134"/>
      <c r="HA69" s="131"/>
      <c r="HB69" s="131"/>
      <c r="HC69" s="131"/>
      <c r="HD69" s="131"/>
    </row>
    <row r="70" spans="1:212" ht="102" customHeight="1" x14ac:dyDescent="0.2">
      <c r="A70" s="312">
        <v>11</v>
      </c>
      <c r="B70" s="395" t="s">
        <v>170</v>
      </c>
      <c r="C70" s="399" t="str">
        <f>VLOOKUP(B70,[5]FORMULAS!A$30:B$52,2,0)</f>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
      <c r="D70" s="399" t="str">
        <f>VLOOKUP(B70,[5]FORMULAS!A$30:C$52,3,0)</f>
        <v xml:space="preserve">Jefe Oficina Asesora de Comunicaciones </v>
      </c>
      <c r="E70" s="395" t="s">
        <v>260</v>
      </c>
      <c r="F70" s="395" t="s">
        <v>489</v>
      </c>
      <c r="G70" s="395" t="s">
        <v>490</v>
      </c>
      <c r="H70" s="396" t="s">
        <v>491</v>
      </c>
      <c r="I70" s="395" t="s">
        <v>261</v>
      </c>
      <c r="J70" s="397">
        <v>12</v>
      </c>
      <c r="K70" s="322" t="str">
        <f>VLOOKUP(L70,'Tabla probabilidad'!$D$3:$E$8,2,0)</f>
        <v>Baja</v>
      </c>
      <c r="L70" s="398">
        <v>0.4</v>
      </c>
      <c r="M70" s="326" t="s">
        <v>88</v>
      </c>
      <c r="N70" s="327" t="str">
        <f>VLOOKUP(M70,'Tabla Impacto'!$D$3:$F$8,3,0)</f>
        <v>Leve</v>
      </c>
      <c r="O70" s="327">
        <f>VLOOKUP(M70,'Tabla Impacto'!$D$3:$F$8,2,0)</f>
        <v>0.2</v>
      </c>
      <c r="P70" s="361" t="str">
        <f>CONCATENATE(N70,K70)</f>
        <v>LeveBaja</v>
      </c>
      <c r="Q70" s="360" t="str">
        <f>VLOOKUP(P70,[5]FORMULAS!$K$17:$L$42,2,0)</f>
        <v>Bajo</v>
      </c>
      <c r="R70" s="207">
        <v>1</v>
      </c>
      <c r="S70" s="197" t="s">
        <v>492</v>
      </c>
      <c r="T70" s="201" t="str">
        <f t="shared" si="1"/>
        <v>Preventivo</v>
      </c>
      <c r="U70" s="202" t="s">
        <v>13</v>
      </c>
      <c r="V70" s="203">
        <f>+IF(U70='[5]Tabla Valoración controles'!$D$4,'[5]Tabla Valoración controles'!$F$4,IF('[5]208-PLA-Ft-78 Mapa Gestión'!U70='[5]Tabla Valoración controles'!$D$5,'[5]Tabla Valoración controles'!$F$5,IF(U70=[5]FORMULAS!$A$10,0,'[5]Tabla Valoración controles'!$F$6)))</f>
        <v>0.25</v>
      </c>
      <c r="W70" s="202" t="s">
        <v>8</v>
      </c>
      <c r="X70" s="204">
        <f>+IF(W70='[5]Tabla Valoración controles'!$D$7,'[5]Tabla Valoración controles'!$F$7,IF(U70=[5]FORMULAS!$A$10,0,'[5]Tabla Valoración controles'!$F$8))</f>
        <v>0.15</v>
      </c>
      <c r="Y70" s="202" t="s">
        <v>18</v>
      </c>
      <c r="Z70" s="203">
        <f>+IF(Y70='[5]Tabla Valoración controles'!$D$9,'[5]Tabla Valoración controles'!$F$9,'[5]Tabla Valoración controles'!$F$10)</f>
        <v>0</v>
      </c>
      <c r="AA70" s="202" t="s">
        <v>21</v>
      </c>
      <c r="AB70" s="203">
        <f>+IF(AA70='[5]Tabla Valoración controles'!$D$11,'[5]Tabla Valoración controles'!$F$11,'[5]Tabla Valoración controles'!$F$12)</f>
        <v>0</v>
      </c>
      <c r="AC70" s="202" t="s">
        <v>100</v>
      </c>
      <c r="AD70" s="203">
        <f>+IF(AC70='[5]Tabla Valoración controles'!$D$13,'[5]Tabla Valoración controles'!$F$13,'[5]Tabla Valoración controles'!$F$14)</f>
        <v>0</v>
      </c>
      <c r="AE70" s="100">
        <f t="shared" si="0"/>
        <v>0.4</v>
      </c>
      <c r="AF70" s="100" t="e">
        <f>+IF(T70=[5]FORMULAS!$A$8,'[5]208-PLA-Ft-78 Mapa Gestión'!AE70*'[5]208-PLA-Ft-78 Mapa Gestión'!L70:L75,'[5]208-PLA-Ft-78 Mapa Gestión'!AE70*'[5]208-PLA-Ft-78 Mapa Gestión'!O70:O75)</f>
        <v>#N/A</v>
      </c>
      <c r="AG70" s="100">
        <f>+IF(T70=[5]FORMULAS!$A$8,'[5]208-PLA-Ft-78 Mapa Gestión'!L70:L75-'[5]208-PLA-Ft-78 Mapa Gestión'!AF70,0)</f>
        <v>0</v>
      </c>
      <c r="AH70" s="202" t="s">
        <v>351</v>
      </c>
      <c r="AI70" s="197">
        <f>+IF(AH70=[5]CONTROLES!$C$50,[5]CONTROLES!$D$50,[5]CONTROLES!$D$51)</f>
        <v>15</v>
      </c>
      <c r="AJ70" s="197" t="s">
        <v>357</v>
      </c>
      <c r="AK70" s="197">
        <f>+IF(AJ70=[5]CONTROLES!$C$52,[5]CONTROLES!$D$52,[5]CONTROLES!$D$53)</f>
        <v>15</v>
      </c>
      <c r="AL70" s="197" t="s">
        <v>360</v>
      </c>
      <c r="AM70" s="197">
        <f>+IF(AL70=[5]CONTROLES!$C$54,[5]CONTROLES!$D$54,[5]CONTROLES!$D$55)</f>
        <v>15</v>
      </c>
      <c r="AN70" s="197" t="s">
        <v>363</v>
      </c>
      <c r="AO70" s="197">
        <f>+IF(AN70=[5]CONTROLES!$C$56,[5]CONTROLES!$D$56,IF(AN70=[5]CONTROLES!$C$57,[5]CONTROLES!$D$57,[5]CONTROLES!$D$58))</f>
        <v>15</v>
      </c>
      <c r="AP70" s="197" t="s">
        <v>367</v>
      </c>
      <c r="AQ70" s="197">
        <f>+IF(AP70=[5]CONTROLES!$C$59,[5]CONTROLES!$D$59,[5]CONTROLES!$D$60)</f>
        <v>15</v>
      </c>
      <c r="AR70" s="197" t="s">
        <v>370</v>
      </c>
      <c r="AS70" s="197">
        <f>+IF(AR70=[5]CONTROLES!$C$61,[5]CONTROLES!$D$61,[5]CONTROLES!$D$62)</f>
        <v>15</v>
      </c>
      <c r="AT70" s="197" t="s">
        <v>373</v>
      </c>
      <c r="AU70" s="197">
        <f>+IF(AT70=[5]CONTROLES!$C$63,[5]CONTROLES!$D$63,IF(AT70=[5]CONTROLES!$C$64,[5]CONTROLES!$D$64,[5]CONTROLES!$D$65))</f>
        <v>10</v>
      </c>
      <c r="AV70" s="197">
        <f>+AI70+AK70+AM70+AO70+AQ70+AS70+AU70</f>
        <v>100</v>
      </c>
      <c r="AW70" s="197" t="str">
        <f>IF(ISERROR(AV70)=TRUE,"",IF(AND(AV70&lt;=85),"Débil",IF(AND(AV70&gt;=85.01,AV70&lt;=95),"Moderado",IF(AND(AV70&gt;=95.1,AV70&lt;=100),"Fuerte",""))))</f>
        <v>Fuerte</v>
      </c>
      <c r="AX70" s="304">
        <f>+AG75</f>
        <v>0</v>
      </c>
      <c r="AY70" s="304" t="s">
        <v>47</v>
      </c>
      <c r="AZ70" s="304" t="s">
        <v>77</v>
      </c>
      <c r="BA70" s="304">
        <f>+IF(T70=[4]FORMULAS!B69,'[4]208-PLA-Ft-78 Mapa Gestión'!AG75,'[4]208-PLA-Ft-78 Mapa Gestión'!O70:O75)</f>
        <v>0</v>
      </c>
      <c r="BB70" s="307" t="str">
        <f>CONCATENATE(AZ70,AY70)</f>
        <v>MenorBaja</v>
      </c>
      <c r="BC70" s="306" t="str">
        <f>VLOOKUP(BB70,[4]FORMULAS!$K$17:$L$42,2,0)</f>
        <v>Moderado</v>
      </c>
      <c r="BD70" s="335" t="s">
        <v>164</v>
      </c>
      <c r="BE70" s="134" t="s">
        <v>493</v>
      </c>
      <c r="BF70" s="134" t="s">
        <v>494</v>
      </c>
      <c r="BG70" s="216" t="s">
        <v>322</v>
      </c>
      <c r="BH70" s="224">
        <v>45323</v>
      </c>
      <c r="BI70" s="224">
        <v>45657</v>
      </c>
      <c r="BJ70" s="134" t="s">
        <v>495</v>
      </c>
      <c r="BK70" s="134" t="s">
        <v>496</v>
      </c>
      <c r="BL70" s="134" t="s">
        <v>236</v>
      </c>
      <c r="BM70" s="335" t="s">
        <v>497</v>
      </c>
      <c r="BN70" s="128"/>
      <c r="BO70" s="134"/>
      <c r="BP70" s="134"/>
      <c r="BQ70" s="134"/>
      <c r="BR70" s="134"/>
      <c r="BS70" s="134"/>
      <c r="BT70" s="134"/>
      <c r="BU70" s="134"/>
      <c r="BV70" s="134"/>
      <c r="BW70" s="128"/>
      <c r="BX70" s="134"/>
      <c r="BY70" s="134"/>
      <c r="BZ70" s="134"/>
      <c r="CA70" s="134"/>
      <c r="CB70" s="134"/>
      <c r="CC70" s="134"/>
      <c r="CD70" s="134"/>
      <c r="CE70" s="134"/>
      <c r="CF70" s="128"/>
      <c r="CG70" s="134"/>
      <c r="CH70" s="134"/>
      <c r="CI70" s="134"/>
      <c r="CJ70" s="134"/>
      <c r="CK70" s="134"/>
      <c r="CL70" s="134"/>
      <c r="CM70" s="134"/>
      <c r="CN70" s="134"/>
      <c r="CO70" s="128"/>
      <c r="CP70" s="134"/>
      <c r="CQ70" s="134"/>
      <c r="CR70" s="134"/>
      <c r="CS70" s="134"/>
      <c r="CT70" s="134"/>
      <c r="CU70" s="134"/>
      <c r="CV70" s="134"/>
      <c r="CW70" s="134"/>
      <c r="CX70" s="128"/>
      <c r="CY70" s="134"/>
      <c r="CZ70" s="134"/>
      <c r="DA70" s="134"/>
      <c r="DB70" s="134"/>
      <c r="DC70" s="134"/>
      <c r="DD70" s="134"/>
      <c r="DE70" s="134"/>
      <c r="DF70" s="134"/>
      <c r="DG70" s="128"/>
      <c r="DH70" s="134"/>
      <c r="DI70" s="134"/>
      <c r="DJ70" s="134"/>
      <c r="DK70" s="134"/>
      <c r="DL70" s="134"/>
      <c r="DM70" s="134"/>
      <c r="DN70" s="134"/>
      <c r="DO70" s="134"/>
      <c r="DP70" s="128"/>
      <c r="DQ70" s="134"/>
      <c r="DR70" s="134"/>
      <c r="DS70" s="134"/>
      <c r="DT70" s="134"/>
      <c r="DU70" s="134"/>
      <c r="DV70" s="134"/>
      <c r="DW70" s="134"/>
      <c r="DX70" s="134"/>
      <c r="DY70" s="128"/>
      <c r="DZ70" s="134"/>
      <c r="EA70" s="134"/>
      <c r="EB70" s="134"/>
      <c r="EC70" s="134"/>
      <c r="ED70" s="134"/>
      <c r="EE70" s="134"/>
      <c r="EF70" s="134"/>
      <c r="EG70" s="134"/>
      <c r="EH70" s="128"/>
      <c r="EI70" s="134"/>
      <c r="EJ70" s="134"/>
      <c r="EK70" s="134"/>
      <c r="EL70" s="134"/>
      <c r="EM70" s="134"/>
      <c r="EN70" s="134"/>
      <c r="EO70" s="134"/>
      <c r="EP70" s="134"/>
      <c r="EQ70" s="128"/>
      <c r="ER70" s="134"/>
      <c r="ES70" s="134"/>
      <c r="ET70" s="134"/>
      <c r="EU70" s="134"/>
      <c r="EV70" s="134"/>
      <c r="EW70" s="134"/>
      <c r="EX70" s="134"/>
      <c r="EY70" s="134"/>
      <c r="EZ70" s="128"/>
      <c r="FA70" s="134"/>
      <c r="FB70" s="134"/>
      <c r="FC70" s="134"/>
      <c r="FD70" s="134"/>
      <c r="FE70" s="134"/>
      <c r="FF70" s="134"/>
      <c r="FG70" s="134"/>
      <c r="FH70" s="134"/>
      <c r="FI70" s="128"/>
      <c r="FJ70" s="134"/>
      <c r="FK70" s="134"/>
      <c r="FL70" s="134"/>
      <c r="FM70" s="134"/>
      <c r="FN70" s="134"/>
      <c r="FO70" s="134"/>
      <c r="FP70" s="134"/>
      <c r="FQ70" s="134"/>
      <c r="FR70" s="134"/>
      <c r="FS70" s="128"/>
      <c r="FT70" s="131"/>
      <c r="FU70" s="131"/>
      <c r="FV70" s="131"/>
      <c r="FW70" s="132"/>
      <c r="FX70" s="131"/>
      <c r="FY70" s="134"/>
      <c r="FZ70" s="134"/>
      <c r="GA70" s="131"/>
      <c r="GB70" s="131"/>
      <c r="GC70" s="131"/>
      <c r="GD70" s="131"/>
      <c r="GE70" s="131"/>
      <c r="GF70" s="128"/>
      <c r="GG70" s="131"/>
      <c r="GH70" s="131"/>
      <c r="GI70" s="131"/>
      <c r="GJ70" s="132"/>
      <c r="GK70" s="131"/>
      <c r="GL70" s="134"/>
      <c r="GM70" s="134"/>
      <c r="GN70" s="131"/>
      <c r="GO70" s="131"/>
      <c r="GP70" s="131"/>
      <c r="GQ70" s="131"/>
      <c r="GR70" s="131"/>
      <c r="GS70" s="128"/>
      <c r="GT70" s="131"/>
      <c r="GU70" s="131"/>
      <c r="GV70" s="131"/>
      <c r="GW70" s="132"/>
      <c r="GX70" s="131"/>
      <c r="GY70" s="134"/>
      <c r="GZ70" s="134"/>
      <c r="HA70" s="131"/>
      <c r="HB70" s="131"/>
      <c r="HC70" s="131"/>
      <c r="HD70" s="131"/>
    </row>
    <row r="71" spans="1:212" ht="153" customHeight="1" x14ac:dyDescent="0.2">
      <c r="A71" s="312"/>
      <c r="B71" s="395"/>
      <c r="C71" s="399"/>
      <c r="D71" s="399"/>
      <c r="E71" s="395"/>
      <c r="F71" s="395"/>
      <c r="G71" s="395"/>
      <c r="H71" s="396"/>
      <c r="I71" s="395"/>
      <c r="J71" s="397"/>
      <c r="K71" s="322"/>
      <c r="L71" s="398"/>
      <c r="M71" s="326"/>
      <c r="N71" s="327"/>
      <c r="O71" s="327"/>
      <c r="P71" s="361"/>
      <c r="Q71" s="360"/>
      <c r="R71" s="207">
        <v>2</v>
      </c>
      <c r="S71" s="197" t="s">
        <v>498</v>
      </c>
      <c r="T71" s="201" t="str">
        <f t="shared" si="1"/>
        <v>Preventivo</v>
      </c>
      <c r="U71" s="202" t="s">
        <v>13</v>
      </c>
      <c r="V71" s="203">
        <f>+IF(U71='[5]Tabla Valoración controles'!$D$4,'[5]Tabla Valoración controles'!$F$4,IF('[5]208-PLA-Ft-78 Mapa Gestión'!U71='[5]Tabla Valoración controles'!$D$5,'[5]Tabla Valoración controles'!$F$5,IF(U71=[5]FORMULAS!$A$10,0,'[5]Tabla Valoración controles'!$F$6)))</f>
        <v>0.25</v>
      </c>
      <c r="W71" s="202" t="s">
        <v>8</v>
      </c>
      <c r="X71" s="204">
        <f>+IF(W71='[5]Tabla Valoración controles'!$D$7,'[5]Tabla Valoración controles'!$F$7,IF(U71=[5]FORMULAS!$A$10,0,'[5]Tabla Valoración controles'!$F$8))</f>
        <v>0.15</v>
      </c>
      <c r="Y71" s="202" t="s">
        <v>19</v>
      </c>
      <c r="Z71" s="203">
        <f>+IF(Y71='[5]Tabla Valoración controles'!$D$9,'[5]Tabla Valoración controles'!$F$9,'[5]Tabla Valoración controles'!$F$10)</f>
        <v>0</v>
      </c>
      <c r="AA71" s="202" t="s">
        <v>21</v>
      </c>
      <c r="AB71" s="203">
        <f>+IF(AA71='[5]Tabla Valoración controles'!$D$9,'[5]Tabla Valoración controles'!$F$9,IF(W71=[5]FORMULAS!$A$10,0,'[5]Tabla Valoración controles'!$F$10))</f>
        <v>0</v>
      </c>
      <c r="AC71" s="202" t="s">
        <v>100</v>
      </c>
      <c r="AD71" s="203">
        <f>+IF(AC71='[5]Tabla Valoración controles'!$D$13,'[5]Tabla Valoración controles'!$F$13,'[5]Tabla Valoración controles'!$F$14)</f>
        <v>0</v>
      </c>
      <c r="AE71" s="100">
        <f t="shared" si="0"/>
        <v>0.4</v>
      </c>
      <c r="AF71" s="100">
        <f>+AE71*AG70</f>
        <v>0</v>
      </c>
      <c r="AG71" s="100">
        <f>+AG70-AF71</f>
        <v>0</v>
      </c>
      <c r="AH71" s="202" t="s">
        <v>351</v>
      </c>
      <c r="AI71" s="197">
        <f>+IF(AH71=[5]CONTROLES!$C$50,[5]CONTROLES!$D$50,[5]CONTROLES!$D$51)</f>
        <v>15</v>
      </c>
      <c r="AJ71" s="197" t="s">
        <v>357</v>
      </c>
      <c r="AK71" s="197">
        <f>+IF(AJ71=[5]CONTROLES!$C$52,[5]CONTROLES!$D$52,[5]CONTROLES!$D$53)</f>
        <v>15</v>
      </c>
      <c r="AL71" s="197" t="s">
        <v>360</v>
      </c>
      <c r="AM71" s="197">
        <f>+IF(AL71=[5]CONTROLES!$C$54,[5]CONTROLES!$D$54,[5]CONTROLES!$D$55)</f>
        <v>15</v>
      </c>
      <c r="AN71" s="197" t="s">
        <v>364</v>
      </c>
      <c r="AO71" s="197">
        <f>+IF(AN71=[5]CONTROLES!$C$56,[5]CONTROLES!$D$56,IF(AN71=[5]CONTROLES!$C$57,[5]CONTROLES!$D$57,[5]CONTROLES!$D$58))</f>
        <v>10</v>
      </c>
      <c r="AP71" s="197" t="s">
        <v>367</v>
      </c>
      <c r="AQ71" s="197">
        <f>+IF(AP71=[5]CONTROLES!$C$59,[5]CONTROLES!$D$59,[5]CONTROLES!$D$60)</f>
        <v>15</v>
      </c>
      <c r="AR71" s="197" t="s">
        <v>370</v>
      </c>
      <c r="AS71" s="197">
        <f>+IF(AR71=[5]CONTROLES!$C$61,[5]CONTROLES!$D$61,[5]CONTROLES!$D$62)</f>
        <v>15</v>
      </c>
      <c r="AT71" s="197" t="s">
        <v>373</v>
      </c>
      <c r="AU71" s="197">
        <f>+IF(AT71=[5]CONTROLES!$C$63,[5]CONTROLES!$D$63,IF(AT71=[5]CONTROLES!$C$64,[5]CONTROLES!$D$64,[5]CONTROLES!$D$65))</f>
        <v>10</v>
      </c>
      <c r="AV71" s="197">
        <f t="shared" ref="AV71:AV75" si="25">+AI71+AK71+AM71+AO71+AQ71+AS71+AU71</f>
        <v>95</v>
      </c>
      <c r="AW71" s="197" t="str">
        <f t="shared" ref="AW71:AW75" si="26">IF(ISERROR(AV71)=TRUE,"",IF(AND(AV71&lt;=85),"Débil",IF(AND(AV71&gt;=85.01,AV71&lt;=95),"Moderado",IF(AND(AV71&gt;=95.1,AV71&lt;=100),"Fuerte",""))))</f>
        <v>Moderado</v>
      </c>
      <c r="AX71" s="305"/>
      <c r="AY71" s="305"/>
      <c r="AZ71" s="305"/>
      <c r="BA71" s="305"/>
      <c r="BB71" s="307"/>
      <c r="BC71" s="306"/>
      <c r="BD71" s="335"/>
      <c r="BE71" s="134"/>
      <c r="BF71" s="134"/>
      <c r="BG71" s="216"/>
      <c r="BH71" s="224"/>
      <c r="BI71" s="224"/>
      <c r="BJ71" s="134"/>
      <c r="BK71" s="134"/>
      <c r="BL71" s="134"/>
      <c r="BM71" s="335"/>
      <c r="BN71" s="128"/>
      <c r="BO71" s="134"/>
      <c r="BP71" s="134"/>
      <c r="BQ71" s="134"/>
      <c r="BR71" s="134"/>
      <c r="BS71" s="134"/>
      <c r="BT71" s="134"/>
      <c r="BU71" s="134"/>
      <c r="BV71" s="134"/>
      <c r="BW71" s="128"/>
      <c r="BX71" s="134"/>
      <c r="BY71" s="134"/>
      <c r="BZ71" s="134"/>
      <c r="CA71" s="134"/>
      <c r="CB71" s="134"/>
      <c r="CC71" s="134"/>
      <c r="CD71" s="134"/>
      <c r="CE71" s="134"/>
      <c r="CF71" s="128"/>
      <c r="CG71" s="134"/>
      <c r="CH71" s="134"/>
      <c r="CI71" s="134"/>
      <c r="CJ71" s="134"/>
      <c r="CK71" s="134"/>
      <c r="CL71" s="134"/>
      <c r="CM71" s="134"/>
      <c r="CN71" s="134"/>
      <c r="CO71" s="128"/>
      <c r="CP71" s="134"/>
      <c r="CQ71" s="134"/>
      <c r="CR71" s="134"/>
      <c r="CS71" s="134"/>
      <c r="CT71" s="134"/>
      <c r="CU71" s="134"/>
      <c r="CV71" s="134"/>
      <c r="CW71" s="134"/>
      <c r="CX71" s="128"/>
      <c r="CY71" s="134"/>
      <c r="CZ71" s="134"/>
      <c r="DA71" s="134"/>
      <c r="DB71" s="134"/>
      <c r="DC71" s="134"/>
      <c r="DD71" s="134"/>
      <c r="DE71" s="134"/>
      <c r="DF71" s="134"/>
      <c r="DG71" s="128"/>
      <c r="DH71" s="134"/>
      <c r="DI71" s="134"/>
      <c r="DJ71" s="134"/>
      <c r="DK71" s="134"/>
      <c r="DL71" s="134"/>
      <c r="DM71" s="134"/>
      <c r="DN71" s="134"/>
      <c r="DO71" s="134"/>
      <c r="DP71" s="128"/>
      <c r="DQ71" s="134"/>
      <c r="DR71" s="134"/>
      <c r="DS71" s="134"/>
      <c r="DT71" s="134"/>
      <c r="DU71" s="134"/>
      <c r="DV71" s="134"/>
      <c r="DW71" s="134"/>
      <c r="DX71" s="134"/>
      <c r="DY71" s="128"/>
      <c r="DZ71" s="134"/>
      <c r="EA71" s="134"/>
      <c r="EB71" s="134"/>
      <c r="EC71" s="134"/>
      <c r="ED71" s="134"/>
      <c r="EE71" s="134"/>
      <c r="EF71" s="134"/>
      <c r="EG71" s="134"/>
      <c r="EH71" s="128"/>
      <c r="EI71" s="134"/>
      <c r="EJ71" s="134"/>
      <c r="EK71" s="134"/>
      <c r="EL71" s="134"/>
      <c r="EM71" s="134"/>
      <c r="EN71" s="134"/>
      <c r="EO71" s="134"/>
      <c r="EP71" s="134"/>
      <c r="EQ71" s="128"/>
      <c r="ER71" s="134"/>
      <c r="ES71" s="134"/>
      <c r="ET71" s="134"/>
      <c r="EU71" s="134"/>
      <c r="EV71" s="134"/>
      <c r="EW71" s="134"/>
      <c r="EX71" s="134"/>
      <c r="EY71" s="134"/>
      <c r="EZ71" s="128"/>
      <c r="FA71" s="134"/>
      <c r="FB71" s="134"/>
      <c r="FC71" s="134"/>
      <c r="FD71" s="134"/>
      <c r="FE71" s="134"/>
      <c r="FF71" s="134"/>
      <c r="FG71" s="134"/>
      <c r="FH71" s="134"/>
      <c r="FI71" s="128"/>
      <c r="FJ71" s="134"/>
      <c r="FK71" s="134"/>
      <c r="FL71" s="134"/>
      <c r="FM71" s="134"/>
      <c r="FN71" s="134"/>
      <c r="FO71" s="134"/>
      <c r="FP71" s="134"/>
      <c r="FQ71" s="134"/>
      <c r="FR71" s="134"/>
      <c r="FS71" s="128"/>
      <c r="FT71" s="131"/>
      <c r="FU71" s="131"/>
      <c r="FV71" s="131"/>
      <c r="FW71" s="132"/>
      <c r="FX71" s="131"/>
      <c r="FY71" s="134"/>
      <c r="FZ71" s="134"/>
      <c r="GA71" s="131"/>
      <c r="GB71" s="131"/>
      <c r="GC71" s="131"/>
      <c r="GD71" s="131"/>
      <c r="GE71" s="131"/>
      <c r="GF71" s="128"/>
      <c r="GG71" s="131"/>
      <c r="GH71" s="131"/>
      <c r="GI71" s="131"/>
      <c r="GJ71" s="132"/>
      <c r="GK71" s="131"/>
      <c r="GL71" s="134"/>
      <c r="GM71" s="134"/>
      <c r="GN71" s="131"/>
      <c r="GO71" s="131"/>
      <c r="GP71" s="131"/>
      <c r="GQ71" s="131"/>
      <c r="GR71" s="131"/>
      <c r="GS71" s="128"/>
      <c r="GT71" s="131"/>
      <c r="GU71" s="131"/>
      <c r="GV71" s="131"/>
      <c r="GW71" s="132"/>
      <c r="GX71" s="131"/>
      <c r="GY71" s="134"/>
      <c r="GZ71" s="134"/>
      <c r="HA71" s="131"/>
      <c r="HB71" s="131"/>
      <c r="HC71" s="131"/>
      <c r="HD71" s="131"/>
    </row>
    <row r="72" spans="1:212" ht="17.25" customHeight="1" x14ac:dyDescent="0.2">
      <c r="A72" s="312"/>
      <c r="B72" s="395"/>
      <c r="C72" s="399"/>
      <c r="D72" s="399"/>
      <c r="E72" s="395"/>
      <c r="F72" s="395"/>
      <c r="G72" s="395"/>
      <c r="H72" s="396"/>
      <c r="I72" s="395"/>
      <c r="J72" s="397"/>
      <c r="K72" s="322"/>
      <c r="L72" s="398"/>
      <c r="M72" s="326"/>
      <c r="N72" s="327"/>
      <c r="O72" s="327"/>
      <c r="P72" s="361"/>
      <c r="Q72" s="360"/>
      <c r="R72" s="201"/>
      <c r="S72" s="206"/>
      <c r="T72" s="201" t="str">
        <f t="shared" si="1"/>
        <v>Tipo Control</v>
      </c>
      <c r="U72" s="202" t="s">
        <v>158</v>
      </c>
      <c r="V72" s="203">
        <f>+IF(U72='[5]Tabla Valoración controles'!$D$4,'[5]Tabla Valoración controles'!$F$4,IF('[5]208-PLA-Ft-78 Mapa Gestión'!U72='[5]Tabla Valoración controles'!$D$5,'[5]Tabla Valoración controles'!$F$5,IF(U72=[5]FORMULAS!$A$10,0,'[5]Tabla Valoración controles'!$F$6)))</f>
        <v>0</v>
      </c>
      <c r="W72" s="202"/>
      <c r="X72" s="204">
        <f>+IF(W72='[5]Tabla Valoración controles'!$D$7,'[5]Tabla Valoración controles'!$F$7,IF(U72=[5]FORMULAS!$A$10,0,'[5]Tabla Valoración controles'!$F$8))</f>
        <v>0</v>
      </c>
      <c r="Y72" s="202"/>
      <c r="Z72" s="203">
        <f>+IF(Y72='[5]Tabla Valoración controles'!$D$9,'[5]Tabla Valoración controles'!$F$9,IF(U72=[5]FORMULAS!$A$10,0,'[5]Tabla Valoración controles'!$F$10))</f>
        <v>0</v>
      </c>
      <c r="AA72" s="202"/>
      <c r="AB72" s="203">
        <f>+IF(AA72='[5]Tabla Valoración controles'!$D$9,'[5]Tabla Valoración controles'!$F$9,IF(W72=[5]FORMULAS!$A$10,0,'[5]Tabla Valoración controles'!$F$10))</f>
        <v>0</v>
      </c>
      <c r="AC72" s="202"/>
      <c r="AD72" s="203">
        <f>+IF(AC72='[5]Tabla Valoración controles'!$D$13,'[5]Tabla Valoración controles'!$F$13,'[5]Tabla Valoración controles'!$F$14)</f>
        <v>0</v>
      </c>
      <c r="AE72" s="100">
        <f t="shared" si="0"/>
        <v>0</v>
      </c>
      <c r="AF72" s="100">
        <f>+AF71*AE72</f>
        <v>0</v>
      </c>
      <c r="AG72" s="100">
        <f t="shared" ref="AG72:AG74" si="27">+AG71-AF72</f>
        <v>0</v>
      </c>
      <c r="AH72" s="202"/>
      <c r="AI72" s="197">
        <f>+IF(AH72=[5]CONTROLES!$C$50,[5]CONTROLES!$D$50,[5]CONTROLES!$D$51)</f>
        <v>0</v>
      </c>
      <c r="AJ72" s="197"/>
      <c r="AK72" s="197">
        <f>+IF(AJ72=[5]CONTROLES!$C$52,[5]CONTROLES!$D$52,[5]CONTROLES!$D$53)</f>
        <v>0</v>
      </c>
      <c r="AL72" s="197"/>
      <c r="AM72" s="197">
        <f>+IF(AL72=[5]CONTROLES!$C$54,[5]CONTROLES!$D$54,[5]CONTROLES!$D$55)</f>
        <v>0</v>
      </c>
      <c r="AN72" s="197"/>
      <c r="AO72" s="197">
        <f>+IF(AN72=[5]CONTROLES!$C$56,[5]CONTROLES!$D$56,IF(AN72=[5]CONTROLES!$C$57,[5]CONTROLES!$D$57,[5]CONTROLES!$D$58))</f>
        <v>0</v>
      </c>
      <c r="AP72" s="197"/>
      <c r="AQ72" s="197">
        <f>+IF(AP72=[5]CONTROLES!$C$59,[5]CONTROLES!$D$59,[5]CONTROLES!$D$60)</f>
        <v>0</v>
      </c>
      <c r="AR72" s="197"/>
      <c r="AS72" s="197">
        <f>+IF(AR72=[5]CONTROLES!$C$61,[5]CONTROLES!$D$61,[5]CONTROLES!$D$62)</f>
        <v>0</v>
      </c>
      <c r="AT72" s="197"/>
      <c r="AU72" s="197">
        <f>+IF(AT72=[5]CONTROLES!$C$63,[5]CONTROLES!$D$63,IF(AT72=[5]CONTROLES!$C$64,[5]CONTROLES!$D$64,[5]CONTROLES!$D$65))</f>
        <v>0</v>
      </c>
      <c r="AV72" s="197">
        <f t="shared" si="25"/>
        <v>0</v>
      </c>
      <c r="AW72" s="197" t="str">
        <f t="shared" si="26"/>
        <v>Débil</v>
      </c>
      <c r="AX72" s="305"/>
      <c r="AY72" s="305"/>
      <c r="AZ72" s="305"/>
      <c r="BA72" s="305"/>
      <c r="BB72" s="307"/>
      <c r="BC72" s="306"/>
      <c r="BD72" s="335"/>
      <c r="BE72" s="134"/>
      <c r="BF72" s="134"/>
      <c r="BG72" s="216"/>
      <c r="BH72" s="224"/>
      <c r="BI72" s="224"/>
      <c r="BJ72" s="134"/>
      <c r="BK72" s="134"/>
      <c r="BL72" s="134"/>
      <c r="BM72" s="335"/>
      <c r="BN72" s="128"/>
      <c r="BO72" s="134"/>
      <c r="BP72" s="134"/>
      <c r="BQ72" s="134"/>
      <c r="BR72" s="134"/>
      <c r="BS72" s="134"/>
      <c r="BT72" s="134"/>
      <c r="BU72" s="134"/>
      <c r="BV72" s="134"/>
      <c r="BW72" s="128"/>
      <c r="BX72" s="134"/>
      <c r="BY72" s="134"/>
      <c r="BZ72" s="134"/>
      <c r="CA72" s="134"/>
      <c r="CB72" s="134"/>
      <c r="CC72" s="134"/>
      <c r="CD72" s="134"/>
      <c r="CE72" s="134"/>
      <c r="CF72" s="128"/>
      <c r="CG72" s="134"/>
      <c r="CH72" s="134"/>
      <c r="CI72" s="134"/>
      <c r="CJ72" s="134"/>
      <c r="CK72" s="134"/>
      <c r="CL72" s="134"/>
      <c r="CM72" s="134"/>
      <c r="CN72" s="134"/>
      <c r="CO72" s="128"/>
      <c r="CP72" s="134"/>
      <c r="CQ72" s="134"/>
      <c r="CR72" s="134"/>
      <c r="CS72" s="134"/>
      <c r="CT72" s="134"/>
      <c r="CU72" s="134"/>
      <c r="CV72" s="134"/>
      <c r="CW72" s="134"/>
      <c r="CX72" s="128"/>
      <c r="CY72" s="134"/>
      <c r="CZ72" s="134"/>
      <c r="DA72" s="134"/>
      <c r="DB72" s="134"/>
      <c r="DC72" s="134"/>
      <c r="DD72" s="134"/>
      <c r="DE72" s="134"/>
      <c r="DF72" s="134"/>
      <c r="DG72" s="128"/>
      <c r="DH72" s="134"/>
      <c r="DI72" s="134"/>
      <c r="DJ72" s="134"/>
      <c r="DK72" s="134"/>
      <c r="DL72" s="134"/>
      <c r="DM72" s="134"/>
      <c r="DN72" s="134"/>
      <c r="DO72" s="134"/>
      <c r="DP72" s="128"/>
      <c r="DQ72" s="134"/>
      <c r="DR72" s="134"/>
      <c r="DS72" s="134"/>
      <c r="DT72" s="134"/>
      <c r="DU72" s="134"/>
      <c r="DV72" s="134"/>
      <c r="DW72" s="134"/>
      <c r="DX72" s="134"/>
      <c r="DY72" s="128"/>
      <c r="DZ72" s="134"/>
      <c r="EA72" s="134"/>
      <c r="EB72" s="134"/>
      <c r="EC72" s="134"/>
      <c r="ED72" s="134"/>
      <c r="EE72" s="134"/>
      <c r="EF72" s="134"/>
      <c r="EG72" s="134"/>
      <c r="EH72" s="128"/>
      <c r="EI72" s="134"/>
      <c r="EJ72" s="134"/>
      <c r="EK72" s="134"/>
      <c r="EL72" s="134"/>
      <c r="EM72" s="134"/>
      <c r="EN72" s="134"/>
      <c r="EO72" s="134"/>
      <c r="EP72" s="134"/>
      <c r="EQ72" s="128"/>
      <c r="ER72" s="134"/>
      <c r="ES72" s="134"/>
      <c r="ET72" s="134"/>
      <c r="EU72" s="134"/>
      <c r="EV72" s="134"/>
      <c r="EW72" s="134"/>
      <c r="EX72" s="134"/>
      <c r="EY72" s="134"/>
      <c r="EZ72" s="128"/>
      <c r="FA72" s="134"/>
      <c r="FB72" s="134"/>
      <c r="FC72" s="134"/>
      <c r="FD72" s="134"/>
      <c r="FE72" s="134"/>
      <c r="FF72" s="134"/>
      <c r="FG72" s="134"/>
      <c r="FH72" s="134"/>
      <c r="FI72" s="128"/>
      <c r="FJ72" s="134"/>
      <c r="FK72" s="134"/>
      <c r="FL72" s="134"/>
      <c r="FM72" s="134"/>
      <c r="FN72" s="134"/>
      <c r="FO72" s="134"/>
      <c r="FP72" s="134"/>
      <c r="FQ72" s="134"/>
      <c r="FR72" s="134"/>
      <c r="FS72" s="128"/>
      <c r="FT72" s="131"/>
      <c r="FU72" s="131"/>
      <c r="FV72" s="131"/>
      <c r="FW72" s="132"/>
      <c r="FX72" s="131"/>
      <c r="FY72" s="134"/>
      <c r="FZ72" s="134"/>
      <c r="GA72" s="131"/>
      <c r="GB72" s="131"/>
      <c r="GC72" s="131"/>
      <c r="GD72" s="131"/>
      <c r="GE72" s="131"/>
      <c r="GF72" s="128"/>
      <c r="GG72" s="131"/>
      <c r="GH72" s="131"/>
      <c r="GI72" s="131"/>
      <c r="GJ72" s="132"/>
      <c r="GK72" s="131"/>
      <c r="GL72" s="134"/>
      <c r="GM72" s="134"/>
      <c r="GN72" s="131"/>
      <c r="GO72" s="131"/>
      <c r="GP72" s="131"/>
      <c r="GQ72" s="131"/>
      <c r="GR72" s="131"/>
      <c r="GS72" s="128"/>
      <c r="GT72" s="131"/>
      <c r="GU72" s="131"/>
      <c r="GV72" s="131"/>
      <c r="GW72" s="132"/>
      <c r="GX72" s="131"/>
      <c r="GY72" s="134"/>
      <c r="GZ72" s="134"/>
      <c r="HA72" s="131"/>
      <c r="HB72" s="131"/>
      <c r="HC72" s="131"/>
      <c r="HD72" s="131"/>
    </row>
    <row r="73" spans="1:212" ht="17.25" customHeight="1" x14ac:dyDescent="0.2">
      <c r="A73" s="312"/>
      <c r="B73" s="395"/>
      <c r="C73" s="399"/>
      <c r="D73" s="399"/>
      <c r="E73" s="395"/>
      <c r="F73" s="395"/>
      <c r="G73" s="395"/>
      <c r="H73" s="396"/>
      <c r="I73" s="395"/>
      <c r="J73" s="397"/>
      <c r="K73" s="322"/>
      <c r="L73" s="398"/>
      <c r="M73" s="326"/>
      <c r="N73" s="327"/>
      <c r="O73" s="327"/>
      <c r="P73" s="361"/>
      <c r="Q73" s="360"/>
      <c r="R73" s="201"/>
      <c r="S73" s="197"/>
      <c r="T73" s="201" t="str">
        <f t="shared" si="1"/>
        <v>Tipo Control</v>
      </c>
      <c r="U73" s="202" t="s">
        <v>158</v>
      </c>
      <c r="V73" s="203">
        <f>+IF(U73='[5]Tabla Valoración controles'!$D$4,'[5]Tabla Valoración controles'!$F$4,IF('[5]208-PLA-Ft-78 Mapa Gestión'!U73='[5]Tabla Valoración controles'!$D$5,'[5]Tabla Valoración controles'!$F$5,IF(U73=[5]FORMULAS!$A$10,0,'[5]Tabla Valoración controles'!$F$6)))</f>
        <v>0</v>
      </c>
      <c r="W73" s="202"/>
      <c r="X73" s="204">
        <f>+IF(W73='[5]Tabla Valoración controles'!$D$7,'[5]Tabla Valoración controles'!$F$7,IF(U73=[5]FORMULAS!$A$10,0,'[5]Tabla Valoración controles'!$F$8))</f>
        <v>0</v>
      </c>
      <c r="Y73" s="202"/>
      <c r="Z73" s="203">
        <f>+IF(Y73='[5]Tabla Valoración controles'!$D$9,'[5]Tabla Valoración controles'!$F$9,IF(U73=[5]FORMULAS!$A$10,0,'[5]Tabla Valoración controles'!$F$10))</f>
        <v>0</v>
      </c>
      <c r="AA73" s="202"/>
      <c r="AB73" s="203">
        <f>+IF(AA73='[5]Tabla Valoración controles'!$D$9,'[5]Tabla Valoración controles'!$F$9,IF(W73=[5]FORMULAS!$A$10,0,'[5]Tabla Valoración controles'!$F$10))</f>
        <v>0</v>
      </c>
      <c r="AC73" s="202"/>
      <c r="AD73" s="203">
        <f>+IF(AC73='[5]Tabla Valoración controles'!$D$13,'[5]Tabla Valoración controles'!$F$13,'[5]Tabla Valoración controles'!$F$14)</f>
        <v>0</v>
      </c>
      <c r="AE73" s="100">
        <f t="shared" si="0"/>
        <v>0</v>
      </c>
      <c r="AF73" s="100">
        <f>+AF72*AE73</f>
        <v>0</v>
      </c>
      <c r="AG73" s="100">
        <f t="shared" si="27"/>
        <v>0</v>
      </c>
      <c r="AH73" s="202"/>
      <c r="AI73" s="197">
        <f>+IF(AH73=[5]CONTROLES!$C$50,[5]CONTROLES!$D$50,[5]CONTROLES!$D$51)</f>
        <v>0</v>
      </c>
      <c r="AJ73" s="197"/>
      <c r="AK73" s="197">
        <f>+IF(AJ73=[5]CONTROLES!$C$52,[5]CONTROLES!$D$52,[5]CONTROLES!$D$53)</f>
        <v>0</v>
      </c>
      <c r="AL73" s="197"/>
      <c r="AM73" s="197">
        <f>+IF(AL73=[5]CONTROLES!$C$54,[5]CONTROLES!$D$54,[5]CONTROLES!$D$55)</f>
        <v>0</v>
      </c>
      <c r="AN73" s="197"/>
      <c r="AO73" s="197">
        <f>+IF(AN73=[5]CONTROLES!$C$56,[5]CONTROLES!$D$56,IF(AN73=[5]CONTROLES!$C$57,[5]CONTROLES!$D$57,[5]CONTROLES!$D$58))</f>
        <v>0</v>
      </c>
      <c r="AP73" s="197"/>
      <c r="AQ73" s="197">
        <f>+IF(AP73=[5]CONTROLES!$C$59,[5]CONTROLES!$D$59,[5]CONTROLES!$D$60)</f>
        <v>0</v>
      </c>
      <c r="AR73" s="197"/>
      <c r="AS73" s="197">
        <f>+IF(AR73=[5]CONTROLES!$C$61,[5]CONTROLES!$D$61,[5]CONTROLES!$D$62)</f>
        <v>0</v>
      </c>
      <c r="AT73" s="197"/>
      <c r="AU73" s="197">
        <f>+IF(AT73=[5]CONTROLES!$C$63,[5]CONTROLES!$D$63,IF(AT73=[5]CONTROLES!$C$64,[5]CONTROLES!$D$64,[5]CONTROLES!$D$65))</f>
        <v>0</v>
      </c>
      <c r="AV73" s="197">
        <f t="shared" si="25"/>
        <v>0</v>
      </c>
      <c r="AW73" s="197" t="str">
        <f t="shared" si="26"/>
        <v>Débil</v>
      </c>
      <c r="AX73" s="305"/>
      <c r="AY73" s="305"/>
      <c r="AZ73" s="305"/>
      <c r="BA73" s="305"/>
      <c r="BB73" s="307"/>
      <c r="BC73" s="306"/>
      <c r="BD73" s="335"/>
      <c r="BE73" s="134"/>
      <c r="BF73" s="134"/>
      <c r="BG73" s="216"/>
      <c r="BH73" s="224"/>
      <c r="BI73" s="224"/>
      <c r="BJ73" s="134"/>
      <c r="BK73" s="134"/>
      <c r="BL73" s="134"/>
      <c r="BM73" s="335"/>
      <c r="BN73" s="128"/>
      <c r="BO73" s="134"/>
      <c r="BP73" s="134"/>
      <c r="BQ73" s="134"/>
      <c r="BR73" s="134"/>
      <c r="BS73" s="134"/>
      <c r="BT73" s="134"/>
      <c r="BU73" s="134"/>
      <c r="BV73" s="134"/>
      <c r="BW73" s="128"/>
      <c r="BX73" s="134"/>
      <c r="BY73" s="134"/>
      <c r="BZ73" s="134"/>
      <c r="CA73" s="134"/>
      <c r="CB73" s="134"/>
      <c r="CC73" s="134"/>
      <c r="CD73" s="134"/>
      <c r="CE73" s="134"/>
      <c r="CF73" s="128"/>
      <c r="CG73" s="134"/>
      <c r="CH73" s="134"/>
      <c r="CI73" s="134"/>
      <c r="CJ73" s="134"/>
      <c r="CK73" s="134"/>
      <c r="CL73" s="134"/>
      <c r="CM73" s="134"/>
      <c r="CN73" s="134"/>
      <c r="CO73" s="128"/>
      <c r="CP73" s="134"/>
      <c r="CQ73" s="134"/>
      <c r="CR73" s="134"/>
      <c r="CS73" s="134"/>
      <c r="CT73" s="134"/>
      <c r="CU73" s="134"/>
      <c r="CV73" s="134"/>
      <c r="CW73" s="134"/>
      <c r="CX73" s="128"/>
      <c r="CY73" s="134"/>
      <c r="CZ73" s="134"/>
      <c r="DA73" s="134"/>
      <c r="DB73" s="134"/>
      <c r="DC73" s="134"/>
      <c r="DD73" s="134"/>
      <c r="DE73" s="134"/>
      <c r="DF73" s="134"/>
      <c r="DG73" s="128"/>
      <c r="DH73" s="134"/>
      <c r="DI73" s="134"/>
      <c r="DJ73" s="134"/>
      <c r="DK73" s="134"/>
      <c r="DL73" s="134"/>
      <c r="DM73" s="134"/>
      <c r="DN73" s="134"/>
      <c r="DO73" s="134"/>
      <c r="DP73" s="128"/>
      <c r="DQ73" s="134"/>
      <c r="DR73" s="134"/>
      <c r="DS73" s="134"/>
      <c r="DT73" s="134"/>
      <c r="DU73" s="134"/>
      <c r="DV73" s="134"/>
      <c r="DW73" s="134"/>
      <c r="DX73" s="134"/>
      <c r="DY73" s="128"/>
      <c r="DZ73" s="134"/>
      <c r="EA73" s="134"/>
      <c r="EB73" s="134"/>
      <c r="EC73" s="134"/>
      <c r="ED73" s="134"/>
      <c r="EE73" s="134"/>
      <c r="EF73" s="134"/>
      <c r="EG73" s="134"/>
      <c r="EH73" s="128"/>
      <c r="EI73" s="134"/>
      <c r="EJ73" s="134"/>
      <c r="EK73" s="134"/>
      <c r="EL73" s="134"/>
      <c r="EM73" s="134"/>
      <c r="EN73" s="134"/>
      <c r="EO73" s="134"/>
      <c r="EP73" s="134"/>
      <c r="EQ73" s="128"/>
      <c r="ER73" s="134"/>
      <c r="ES73" s="134"/>
      <c r="ET73" s="134"/>
      <c r="EU73" s="134"/>
      <c r="EV73" s="134"/>
      <c r="EW73" s="134"/>
      <c r="EX73" s="134"/>
      <c r="EY73" s="134"/>
      <c r="EZ73" s="128"/>
      <c r="FA73" s="134"/>
      <c r="FB73" s="134"/>
      <c r="FC73" s="134"/>
      <c r="FD73" s="134"/>
      <c r="FE73" s="134"/>
      <c r="FF73" s="134"/>
      <c r="FG73" s="134"/>
      <c r="FH73" s="134"/>
      <c r="FI73" s="128"/>
      <c r="FJ73" s="134"/>
      <c r="FK73" s="134"/>
      <c r="FL73" s="134"/>
      <c r="FM73" s="134"/>
      <c r="FN73" s="134"/>
      <c r="FO73" s="134"/>
      <c r="FP73" s="134"/>
      <c r="FQ73" s="134"/>
      <c r="FR73" s="134"/>
      <c r="FS73" s="128"/>
      <c r="FT73" s="131"/>
      <c r="FU73" s="131"/>
      <c r="FV73" s="131"/>
      <c r="FW73" s="132"/>
      <c r="FX73" s="131"/>
      <c r="FY73" s="134"/>
      <c r="FZ73" s="134"/>
      <c r="GA73" s="131"/>
      <c r="GB73" s="131"/>
      <c r="GC73" s="131"/>
      <c r="GD73" s="131"/>
      <c r="GE73" s="131"/>
      <c r="GF73" s="128"/>
      <c r="GG73" s="131"/>
      <c r="GH73" s="131"/>
      <c r="GI73" s="131"/>
      <c r="GJ73" s="132"/>
      <c r="GK73" s="131"/>
      <c r="GL73" s="134"/>
      <c r="GM73" s="134"/>
      <c r="GN73" s="131"/>
      <c r="GO73" s="131"/>
      <c r="GP73" s="131"/>
      <c r="GQ73" s="131"/>
      <c r="GR73" s="131"/>
      <c r="GS73" s="128"/>
      <c r="GT73" s="131"/>
      <c r="GU73" s="131"/>
      <c r="GV73" s="131"/>
      <c r="GW73" s="132"/>
      <c r="GX73" s="131"/>
      <c r="GY73" s="134"/>
      <c r="GZ73" s="134"/>
      <c r="HA73" s="131"/>
      <c r="HB73" s="131"/>
      <c r="HC73" s="131"/>
      <c r="HD73" s="131"/>
    </row>
    <row r="74" spans="1:212" ht="17.25" customHeight="1" x14ac:dyDescent="0.2">
      <c r="A74" s="312"/>
      <c r="B74" s="395"/>
      <c r="C74" s="399"/>
      <c r="D74" s="399"/>
      <c r="E74" s="395"/>
      <c r="F74" s="395"/>
      <c r="G74" s="395"/>
      <c r="H74" s="396"/>
      <c r="I74" s="395"/>
      <c r="J74" s="397"/>
      <c r="K74" s="322"/>
      <c r="L74" s="398"/>
      <c r="M74" s="326"/>
      <c r="N74" s="327"/>
      <c r="O74" s="327"/>
      <c r="P74" s="361"/>
      <c r="Q74" s="360"/>
      <c r="R74" s="201"/>
      <c r="S74" s="197"/>
      <c r="T74" s="201" t="str">
        <f t="shared" si="1"/>
        <v>Tipo Control</v>
      </c>
      <c r="U74" s="202" t="s">
        <v>158</v>
      </c>
      <c r="V74" s="203">
        <f>+IF(U74='[5]Tabla Valoración controles'!$D$4,'[5]Tabla Valoración controles'!$F$4,IF('[5]208-PLA-Ft-78 Mapa Gestión'!U74='[5]Tabla Valoración controles'!$D$5,'[5]Tabla Valoración controles'!$F$5,IF(U74=[5]FORMULAS!$A$10,0,'[5]Tabla Valoración controles'!$F$6)))</f>
        <v>0</v>
      </c>
      <c r="W74" s="202"/>
      <c r="X74" s="204">
        <f>+IF(W74='[5]Tabla Valoración controles'!$D$7,'[5]Tabla Valoración controles'!$F$7,IF(U74=[5]FORMULAS!$A$10,0,'[5]Tabla Valoración controles'!$F$8))</f>
        <v>0</v>
      </c>
      <c r="Y74" s="202"/>
      <c r="Z74" s="203">
        <f>+IF(Y74='[5]Tabla Valoración controles'!$D$9,'[5]Tabla Valoración controles'!$F$9,IF(U74=[5]FORMULAS!$A$10,0,'[5]Tabla Valoración controles'!$F$10))</f>
        <v>0</v>
      </c>
      <c r="AA74" s="202"/>
      <c r="AB74" s="203">
        <f>+IF(AA74='[5]Tabla Valoración controles'!$D$9,'[5]Tabla Valoración controles'!$F$9,IF(W74=[5]FORMULAS!$A$10,0,'[5]Tabla Valoración controles'!$F$10))</f>
        <v>0</v>
      </c>
      <c r="AC74" s="202"/>
      <c r="AD74" s="203">
        <f>+IF(AC74='[5]Tabla Valoración controles'!$D$13,'[5]Tabla Valoración controles'!$F$13,'[5]Tabla Valoración controles'!$F$14)</f>
        <v>0</v>
      </c>
      <c r="AE74" s="100">
        <f t="shared" ref="AE74:AE137" si="28">+V74+X74+Z74</f>
        <v>0</v>
      </c>
      <c r="AF74" s="100">
        <f t="shared" ref="AF74:AF75" si="29">+AF73*AE74</f>
        <v>0</v>
      </c>
      <c r="AG74" s="100">
        <f t="shared" si="27"/>
        <v>0</v>
      </c>
      <c r="AH74" s="202"/>
      <c r="AI74" s="197">
        <f>+IF(AH74=[5]CONTROLES!$C$50,[5]CONTROLES!$D$50,[5]CONTROLES!$D$51)</f>
        <v>0</v>
      </c>
      <c r="AJ74" s="197"/>
      <c r="AK74" s="197">
        <f>+IF(AJ74=[5]CONTROLES!$C$52,[5]CONTROLES!$D$52,[5]CONTROLES!$D$53)</f>
        <v>0</v>
      </c>
      <c r="AL74" s="197"/>
      <c r="AM74" s="197">
        <f>+IF(AL74=[5]CONTROLES!$C$54,[5]CONTROLES!$D$54,[5]CONTROLES!$D$55)</f>
        <v>0</v>
      </c>
      <c r="AN74" s="197"/>
      <c r="AO74" s="197">
        <f>+IF(AN74=[5]CONTROLES!$C$56,[5]CONTROLES!$D$56,IF(AN74=[5]CONTROLES!$C$57,[5]CONTROLES!$D$57,[5]CONTROLES!$D$58))</f>
        <v>0</v>
      </c>
      <c r="AP74" s="197"/>
      <c r="AQ74" s="197">
        <f>+IF(AP74=[5]CONTROLES!$C$59,[5]CONTROLES!$D$59,[5]CONTROLES!$D$60)</f>
        <v>0</v>
      </c>
      <c r="AR74" s="197"/>
      <c r="AS74" s="197">
        <f>+IF(AR74=[5]CONTROLES!$C$61,[5]CONTROLES!$D$61,[5]CONTROLES!$D$62)</f>
        <v>0</v>
      </c>
      <c r="AT74" s="197"/>
      <c r="AU74" s="197">
        <f>+IF(AT74=[5]CONTROLES!$C$63,[5]CONTROLES!$D$63,IF(AT74=[5]CONTROLES!$C$64,[5]CONTROLES!$D$64,[5]CONTROLES!$D$65))</f>
        <v>0</v>
      </c>
      <c r="AV74" s="197">
        <f t="shared" si="25"/>
        <v>0</v>
      </c>
      <c r="AW74" s="197" t="str">
        <f t="shared" si="26"/>
        <v>Débil</v>
      </c>
      <c r="AX74" s="305"/>
      <c r="AY74" s="305"/>
      <c r="AZ74" s="305"/>
      <c r="BA74" s="305"/>
      <c r="BB74" s="307"/>
      <c r="BC74" s="306"/>
      <c r="BD74" s="335"/>
      <c r="BE74" s="134"/>
      <c r="BF74" s="134"/>
      <c r="BG74" s="216"/>
      <c r="BH74" s="224"/>
      <c r="BI74" s="224"/>
      <c r="BJ74" s="134"/>
      <c r="BK74" s="134"/>
      <c r="BL74" s="134"/>
      <c r="BM74" s="335"/>
      <c r="BN74" s="128"/>
      <c r="BO74" s="134"/>
      <c r="BP74" s="134"/>
      <c r="BQ74" s="134"/>
      <c r="BR74" s="134"/>
      <c r="BS74" s="134"/>
      <c r="BT74" s="134"/>
      <c r="BU74" s="134"/>
      <c r="BV74" s="134"/>
      <c r="BW74" s="128"/>
      <c r="BX74" s="134"/>
      <c r="BY74" s="134"/>
      <c r="BZ74" s="134"/>
      <c r="CA74" s="134"/>
      <c r="CB74" s="134"/>
      <c r="CC74" s="134"/>
      <c r="CD74" s="134"/>
      <c r="CE74" s="134"/>
      <c r="CF74" s="128"/>
      <c r="CG74" s="134"/>
      <c r="CH74" s="134"/>
      <c r="CI74" s="134"/>
      <c r="CJ74" s="134"/>
      <c r="CK74" s="134"/>
      <c r="CL74" s="134"/>
      <c r="CM74" s="134"/>
      <c r="CN74" s="134"/>
      <c r="CO74" s="128"/>
      <c r="CP74" s="134"/>
      <c r="CQ74" s="134"/>
      <c r="CR74" s="134"/>
      <c r="CS74" s="134"/>
      <c r="CT74" s="134"/>
      <c r="CU74" s="134"/>
      <c r="CV74" s="134"/>
      <c r="CW74" s="134"/>
      <c r="CX74" s="128"/>
      <c r="CY74" s="134"/>
      <c r="CZ74" s="134"/>
      <c r="DA74" s="134"/>
      <c r="DB74" s="134"/>
      <c r="DC74" s="134"/>
      <c r="DD74" s="134"/>
      <c r="DE74" s="134"/>
      <c r="DF74" s="134"/>
      <c r="DG74" s="128"/>
      <c r="DH74" s="134"/>
      <c r="DI74" s="134"/>
      <c r="DJ74" s="134"/>
      <c r="DK74" s="134"/>
      <c r="DL74" s="134"/>
      <c r="DM74" s="134"/>
      <c r="DN74" s="134"/>
      <c r="DO74" s="134"/>
      <c r="DP74" s="128"/>
      <c r="DQ74" s="134"/>
      <c r="DR74" s="134"/>
      <c r="DS74" s="134"/>
      <c r="DT74" s="134"/>
      <c r="DU74" s="134"/>
      <c r="DV74" s="134"/>
      <c r="DW74" s="134"/>
      <c r="DX74" s="134"/>
      <c r="DY74" s="128"/>
      <c r="DZ74" s="134"/>
      <c r="EA74" s="134"/>
      <c r="EB74" s="134"/>
      <c r="EC74" s="134"/>
      <c r="ED74" s="134"/>
      <c r="EE74" s="134"/>
      <c r="EF74" s="134"/>
      <c r="EG74" s="134"/>
      <c r="EH74" s="128"/>
      <c r="EI74" s="134"/>
      <c r="EJ74" s="134"/>
      <c r="EK74" s="134"/>
      <c r="EL74" s="134"/>
      <c r="EM74" s="134"/>
      <c r="EN74" s="134"/>
      <c r="EO74" s="134"/>
      <c r="EP74" s="134"/>
      <c r="EQ74" s="128"/>
      <c r="ER74" s="134"/>
      <c r="ES74" s="134"/>
      <c r="ET74" s="134"/>
      <c r="EU74" s="134"/>
      <c r="EV74" s="134"/>
      <c r="EW74" s="134"/>
      <c r="EX74" s="134"/>
      <c r="EY74" s="134"/>
      <c r="EZ74" s="128"/>
      <c r="FA74" s="134"/>
      <c r="FB74" s="134"/>
      <c r="FC74" s="134"/>
      <c r="FD74" s="134"/>
      <c r="FE74" s="134"/>
      <c r="FF74" s="134"/>
      <c r="FG74" s="134"/>
      <c r="FH74" s="134"/>
      <c r="FI74" s="128"/>
      <c r="FJ74" s="134"/>
      <c r="FK74" s="134"/>
      <c r="FL74" s="134"/>
      <c r="FM74" s="134"/>
      <c r="FN74" s="134"/>
      <c r="FO74" s="134"/>
      <c r="FP74" s="134"/>
      <c r="FQ74" s="134"/>
      <c r="FR74" s="134"/>
      <c r="FS74" s="128"/>
      <c r="FT74" s="131"/>
      <c r="FU74" s="131"/>
      <c r="FV74" s="131"/>
      <c r="FW74" s="132"/>
      <c r="FX74" s="131"/>
      <c r="FY74" s="134"/>
      <c r="FZ74" s="134"/>
      <c r="GA74" s="131"/>
      <c r="GB74" s="131"/>
      <c r="GC74" s="131"/>
      <c r="GD74" s="131"/>
      <c r="GE74" s="131"/>
      <c r="GF74" s="128"/>
      <c r="GG74" s="131"/>
      <c r="GH74" s="131"/>
      <c r="GI74" s="131"/>
      <c r="GJ74" s="132"/>
      <c r="GK74" s="131"/>
      <c r="GL74" s="134"/>
      <c r="GM74" s="134"/>
      <c r="GN74" s="131"/>
      <c r="GO74" s="131"/>
      <c r="GP74" s="131"/>
      <c r="GQ74" s="131"/>
      <c r="GR74" s="131"/>
      <c r="GS74" s="128"/>
      <c r="GT74" s="131"/>
      <c r="GU74" s="131"/>
      <c r="GV74" s="131"/>
      <c r="GW74" s="132"/>
      <c r="GX74" s="131"/>
      <c r="GY74" s="134"/>
      <c r="GZ74" s="134"/>
      <c r="HA74" s="131"/>
      <c r="HB74" s="131"/>
      <c r="HC74" s="131"/>
      <c r="HD74" s="131"/>
    </row>
    <row r="75" spans="1:212" ht="17.25" customHeight="1" x14ac:dyDescent="0.2">
      <c r="A75" s="312"/>
      <c r="B75" s="395"/>
      <c r="C75" s="399"/>
      <c r="D75" s="399"/>
      <c r="E75" s="395"/>
      <c r="F75" s="395"/>
      <c r="G75" s="395"/>
      <c r="H75" s="396"/>
      <c r="I75" s="395"/>
      <c r="J75" s="397"/>
      <c r="K75" s="322"/>
      <c r="L75" s="398"/>
      <c r="M75" s="326"/>
      <c r="N75" s="327"/>
      <c r="O75" s="327"/>
      <c r="P75" s="361"/>
      <c r="Q75" s="360"/>
      <c r="R75" s="201"/>
      <c r="S75" s="197"/>
      <c r="T75" s="201" t="str">
        <f t="shared" ref="T75:T138" si="30">+U75</f>
        <v>Tipo Control</v>
      </c>
      <c r="U75" s="202" t="s">
        <v>158</v>
      </c>
      <c r="V75" s="203">
        <f>+IF(U75='[5]Tabla Valoración controles'!$D$4,'[5]Tabla Valoración controles'!$F$4,IF('[5]208-PLA-Ft-78 Mapa Gestión'!U75='[5]Tabla Valoración controles'!$D$5,'[5]Tabla Valoración controles'!$F$5,IF(U75=[5]FORMULAS!$A$10,0,'[5]Tabla Valoración controles'!$F$6)))</f>
        <v>0</v>
      </c>
      <c r="W75" s="202"/>
      <c r="X75" s="204">
        <f>+IF(W75='[5]Tabla Valoración controles'!$D$7,'[5]Tabla Valoración controles'!$F$7,IF(U75=[5]FORMULAS!$A$10,0,'[5]Tabla Valoración controles'!$F$8))</f>
        <v>0</v>
      </c>
      <c r="Y75" s="202"/>
      <c r="Z75" s="203">
        <f>+IF(Y75='[5]Tabla Valoración controles'!$D$9,'[5]Tabla Valoración controles'!$F$9,IF(U75=[5]FORMULAS!$A$10,0,'[5]Tabla Valoración controles'!$F$10))</f>
        <v>0</v>
      </c>
      <c r="AA75" s="202"/>
      <c r="AB75" s="203">
        <f>+IF(AA75='[5]Tabla Valoración controles'!$D$9,'[5]Tabla Valoración controles'!$F$9,IF(W75=[5]FORMULAS!$A$10,0,'[5]Tabla Valoración controles'!$F$10))</f>
        <v>0</v>
      </c>
      <c r="AC75" s="202"/>
      <c r="AD75" s="203">
        <f>+IF(AC75='[5]Tabla Valoración controles'!$D$13,'[5]Tabla Valoración controles'!$F$13,'[5]Tabla Valoración controles'!$F$14)</f>
        <v>0</v>
      </c>
      <c r="AE75" s="100">
        <f t="shared" si="28"/>
        <v>0</v>
      </c>
      <c r="AF75" s="100">
        <f t="shared" si="29"/>
        <v>0</v>
      </c>
      <c r="AG75" s="100">
        <f>+AG74-AF75</f>
        <v>0</v>
      </c>
      <c r="AH75" s="202"/>
      <c r="AI75" s="197">
        <f>+IF(AH75=[5]CONTROLES!$C$50,[5]CONTROLES!$D$50,[5]CONTROLES!$D$51)</f>
        <v>0</v>
      </c>
      <c r="AJ75" s="197"/>
      <c r="AK75" s="197">
        <f>+IF(AJ75=[5]CONTROLES!$C$52,[5]CONTROLES!$D$52,[5]CONTROLES!$D$53)</f>
        <v>0</v>
      </c>
      <c r="AL75" s="197"/>
      <c r="AM75" s="197">
        <f>+IF(AL75=[5]CONTROLES!$C$54,[5]CONTROLES!$D$54,[5]CONTROLES!$D$55)</f>
        <v>0</v>
      </c>
      <c r="AN75" s="197"/>
      <c r="AO75" s="197">
        <f>+IF(AN75=[5]CONTROLES!$C$56,[5]CONTROLES!$D$56,IF(AN75=[5]CONTROLES!$C$57,[5]CONTROLES!$D$57,[5]CONTROLES!$D$58))</f>
        <v>0</v>
      </c>
      <c r="AP75" s="197"/>
      <c r="AQ75" s="197">
        <f>+IF(AP75=[5]CONTROLES!$C$59,[5]CONTROLES!$D$59,[5]CONTROLES!$D$60)</f>
        <v>0</v>
      </c>
      <c r="AR75" s="197"/>
      <c r="AS75" s="197">
        <f>+IF(AR75=[5]CONTROLES!$C$61,[5]CONTROLES!$D$61,[5]CONTROLES!$D$62)</f>
        <v>0</v>
      </c>
      <c r="AT75" s="197"/>
      <c r="AU75" s="197">
        <f>+IF(AT75=[5]CONTROLES!$C$63,[5]CONTROLES!$D$63,IF(AT75=[5]CONTROLES!$C$64,[5]CONTROLES!$D$64,[5]CONTROLES!$D$65))</f>
        <v>0</v>
      </c>
      <c r="AV75" s="197">
        <f t="shared" si="25"/>
        <v>0</v>
      </c>
      <c r="AW75" s="197" t="str">
        <f t="shared" si="26"/>
        <v>Débil</v>
      </c>
      <c r="AX75" s="305"/>
      <c r="AY75" s="305"/>
      <c r="AZ75" s="305"/>
      <c r="BA75" s="305"/>
      <c r="BB75" s="307"/>
      <c r="BC75" s="306"/>
      <c r="BD75" s="335"/>
      <c r="BE75" s="134"/>
      <c r="BF75" s="134"/>
      <c r="BG75" s="216"/>
      <c r="BH75" s="224"/>
      <c r="BI75" s="224"/>
      <c r="BJ75" s="134"/>
      <c r="BK75" s="134"/>
      <c r="BL75" s="134"/>
      <c r="BM75" s="335"/>
      <c r="BN75" s="128"/>
      <c r="BO75" s="134"/>
      <c r="BP75" s="134"/>
      <c r="BQ75" s="134"/>
      <c r="BR75" s="134"/>
      <c r="BS75" s="134"/>
      <c r="BT75" s="134"/>
      <c r="BU75" s="134"/>
      <c r="BV75" s="134"/>
      <c r="BW75" s="128"/>
      <c r="BX75" s="134"/>
      <c r="BY75" s="134"/>
      <c r="BZ75" s="134"/>
      <c r="CA75" s="134"/>
      <c r="CB75" s="134"/>
      <c r="CC75" s="134"/>
      <c r="CD75" s="134"/>
      <c r="CE75" s="134"/>
      <c r="CF75" s="128"/>
      <c r="CG75" s="134"/>
      <c r="CH75" s="134"/>
      <c r="CI75" s="134"/>
      <c r="CJ75" s="134"/>
      <c r="CK75" s="134"/>
      <c r="CL75" s="134"/>
      <c r="CM75" s="134"/>
      <c r="CN75" s="134"/>
      <c r="CO75" s="128"/>
      <c r="CP75" s="134"/>
      <c r="CQ75" s="134"/>
      <c r="CR75" s="134"/>
      <c r="CS75" s="134"/>
      <c r="CT75" s="134"/>
      <c r="CU75" s="134"/>
      <c r="CV75" s="134"/>
      <c r="CW75" s="134"/>
      <c r="CX75" s="128"/>
      <c r="CY75" s="134"/>
      <c r="CZ75" s="134"/>
      <c r="DA75" s="134"/>
      <c r="DB75" s="134"/>
      <c r="DC75" s="134"/>
      <c r="DD75" s="134"/>
      <c r="DE75" s="134"/>
      <c r="DF75" s="134"/>
      <c r="DG75" s="128"/>
      <c r="DH75" s="134"/>
      <c r="DI75" s="134"/>
      <c r="DJ75" s="134"/>
      <c r="DK75" s="134"/>
      <c r="DL75" s="134"/>
      <c r="DM75" s="134"/>
      <c r="DN75" s="134"/>
      <c r="DO75" s="134"/>
      <c r="DP75" s="128"/>
      <c r="DQ75" s="134"/>
      <c r="DR75" s="134"/>
      <c r="DS75" s="134"/>
      <c r="DT75" s="134"/>
      <c r="DU75" s="134"/>
      <c r="DV75" s="134"/>
      <c r="DW75" s="134"/>
      <c r="DX75" s="134"/>
      <c r="DY75" s="128"/>
      <c r="DZ75" s="134"/>
      <c r="EA75" s="134"/>
      <c r="EB75" s="134"/>
      <c r="EC75" s="134"/>
      <c r="ED75" s="134"/>
      <c r="EE75" s="134"/>
      <c r="EF75" s="134"/>
      <c r="EG75" s="134"/>
      <c r="EH75" s="128"/>
      <c r="EI75" s="134"/>
      <c r="EJ75" s="134"/>
      <c r="EK75" s="134"/>
      <c r="EL75" s="134"/>
      <c r="EM75" s="134"/>
      <c r="EN75" s="134"/>
      <c r="EO75" s="134"/>
      <c r="EP75" s="134"/>
      <c r="EQ75" s="128"/>
      <c r="ER75" s="134"/>
      <c r="ES75" s="134"/>
      <c r="ET75" s="134"/>
      <c r="EU75" s="134"/>
      <c r="EV75" s="134"/>
      <c r="EW75" s="134"/>
      <c r="EX75" s="134"/>
      <c r="EY75" s="134"/>
      <c r="EZ75" s="128"/>
      <c r="FA75" s="134"/>
      <c r="FB75" s="134"/>
      <c r="FC75" s="134"/>
      <c r="FD75" s="134"/>
      <c r="FE75" s="134"/>
      <c r="FF75" s="134"/>
      <c r="FG75" s="134"/>
      <c r="FH75" s="134"/>
      <c r="FI75" s="128"/>
      <c r="FJ75" s="134"/>
      <c r="FK75" s="134"/>
      <c r="FL75" s="134"/>
      <c r="FM75" s="134"/>
      <c r="FN75" s="134"/>
      <c r="FO75" s="134"/>
      <c r="FP75" s="134"/>
      <c r="FQ75" s="134"/>
      <c r="FR75" s="134"/>
      <c r="FS75" s="128"/>
      <c r="FT75" s="131"/>
      <c r="FU75" s="131"/>
      <c r="FV75" s="131"/>
      <c r="FW75" s="132"/>
      <c r="FX75" s="131"/>
      <c r="FY75" s="134"/>
      <c r="FZ75" s="134"/>
      <c r="GA75" s="131"/>
      <c r="GB75" s="131"/>
      <c r="GC75" s="131"/>
      <c r="GD75" s="131"/>
      <c r="GE75" s="131"/>
      <c r="GF75" s="128"/>
      <c r="GG75" s="131"/>
      <c r="GH75" s="131"/>
      <c r="GI75" s="131"/>
      <c r="GJ75" s="132"/>
      <c r="GK75" s="131"/>
      <c r="GL75" s="134"/>
      <c r="GM75" s="134"/>
      <c r="GN75" s="131"/>
      <c r="GO75" s="131"/>
      <c r="GP75" s="131"/>
      <c r="GQ75" s="131"/>
      <c r="GR75" s="131"/>
      <c r="GS75" s="128"/>
      <c r="GT75" s="131"/>
      <c r="GU75" s="131"/>
      <c r="GV75" s="131"/>
      <c r="GW75" s="132"/>
      <c r="GX75" s="131"/>
      <c r="GY75" s="134"/>
      <c r="GZ75" s="134"/>
      <c r="HA75" s="131"/>
      <c r="HB75" s="131"/>
      <c r="HC75" s="131"/>
      <c r="HD75" s="131"/>
    </row>
    <row r="76" spans="1:212" ht="165.75" customHeight="1" x14ac:dyDescent="0.2">
      <c r="A76" s="312">
        <v>12</v>
      </c>
      <c r="B76" s="395" t="s">
        <v>173</v>
      </c>
      <c r="C76" s="399" t="str">
        <f>VLOOKUP(B76,[6]FORMULAS!A$30:B$52,2,0)</f>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
      <c r="D76" s="399" t="str">
        <f>VLOOKUP(B76,[6]FORMULAS!A$30:C$52,3,0)</f>
        <v>Director de Mejoramiento de Barrios</v>
      </c>
      <c r="E76" s="395" t="s">
        <v>112</v>
      </c>
      <c r="F76" s="395" t="s">
        <v>489</v>
      </c>
      <c r="G76" s="395" t="s">
        <v>499</v>
      </c>
      <c r="H76" s="396" t="s">
        <v>500</v>
      </c>
      <c r="I76" s="395" t="s">
        <v>261</v>
      </c>
      <c r="J76" s="397">
        <v>12</v>
      </c>
      <c r="K76" s="322" t="str">
        <f>VLOOKUP(L76,'Tabla probabilidad'!$D$3:$E$8,2,0)</f>
        <v>Baja</v>
      </c>
      <c r="L76" s="398">
        <v>0.4</v>
      </c>
      <c r="M76" s="326" t="s">
        <v>91</v>
      </c>
      <c r="N76" s="327" t="str">
        <f>VLOOKUP(M76,'Tabla Impacto'!$D$3:$F$8,3,0)</f>
        <v>Moderado</v>
      </c>
      <c r="O76" s="327">
        <f>VLOOKUP(M76,'Tabla Impacto'!$D$3:$F$8,2,0)</f>
        <v>0.6</v>
      </c>
      <c r="P76" s="361" t="str">
        <f>CONCATENATE(N76,K76)</f>
        <v>ModeradoBaja</v>
      </c>
      <c r="Q76" s="360" t="str">
        <f>VLOOKUP(P76,[6]FORMULAS!$K$17:$L$42,2,0)</f>
        <v>Moderado</v>
      </c>
      <c r="R76" s="155">
        <v>1</v>
      </c>
      <c r="S76" s="197" t="s">
        <v>501</v>
      </c>
      <c r="T76" s="201" t="str">
        <f t="shared" si="30"/>
        <v>Preventivo</v>
      </c>
      <c r="U76" s="202" t="s">
        <v>13</v>
      </c>
      <c r="V76" s="203">
        <f>+IF(U76='[6]Tabla Valoración controles'!$D$4,'[6]Tabla Valoración controles'!$F$4,IF('[6]208-PLA-Ft-78 Mapa Gestión'!U76='[6]Tabla Valoración controles'!$D$5,'[6]Tabla Valoración controles'!$F$5,IF(U76=[6]FORMULAS!$A$10,0,'[6]Tabla Valoración controles'!$F$6)))</f>
        <v>0.25</v>
      </c>
      <c r="W76" s="202" t="s">
        <v>8</v>
      </c>
      <c r="X76" s="204">
        <f>+IF(W76='[6]Tabla Valoración controles'!$D$7,'[6]Tabla Valoración controles'!$F$7,IF(U76=[6]FORMULAS!$A$10,0,'[6]Tabla Valoración controles'!$F$8))</f>
        <v>0.15</v>
      </c>
      <c r="Y76" s="202" t="s">
        <v>18</v>
      </c>
      <c r="Z76" s="203">
        <f>+IF(Y76='[6]Tabla Valoración controles'!$D$9,'[6]Tabla Valoración controles'!$F$9,'[6]Tabla Valoración controles'!$F$10)</f>
        <v>0</v>
      </c>
      <c r="AA76" s="202" t="s">
        <v>21</v>
      </c>
      <c r="AB76" s="203">
        <f>+IF(AA76='[6]Tabla Valoración controles'!$D$11,'[6]Tabla Valoración controles'!$F$11,'[6]Tabla Valoración controles'!$F$12)</f>
        <v>0</v>
      </c>
      <c r="AC76" s="202" t="s">
        <v>100</v>
      </c>
      <c r="AD76" s="203">
        <f>+IF(AC76='[6]Tabla Valoración controles'!$D$13,'[6]Tabla Valoración controles'!$F$13,'[6]Tabla Valoración controles'!$F$14)</f>
        <v>0</v>
      </c>
      <c r="AE76" s="100">
        <f t="shared" si="28"/>
        <v>0.4</v>
      </c>
      <c r="AF76" s="100" t="e">
        <f>+IF(T76=[6]FORMULAS!$A$8,'[6]208-PLA-Ft-78 Mapa Gestión'!AE76*'[6]208-PLA-Ft-78 Mapa Gestión'!L76:L81,'[6]208-PLA-Ft-78 Mapa Gestión'!AE76*'[6]208-PLA-Ft-78 Mapa Gestión'!O76:O81)</f>
        <v>#N/A</v>
      </c>
      <c r="AG76" s="100">
        <f>+IF(T76=[6]FORMULAS!$A$8,'[6]208-PLA-Ft-78 Mapa Gestión'!L76:L81-'[6]208-PLA-Ft-78 Mapa Gestión'!AF76,0)</f>
        <v>0</v>
      </c>
      <c r="AH76" s="202" t="s">
        <v>351</v>
      </c>
      <c r="AI76" s="197">
        <f>+IF(AH76=[6]CONTROLES!$C$50,[6]CONTROLES!$D$50,[6]CONTROLES!$D$51)</f>
        <v>15</v>
      </c>
      <c r="AJ76" s="197" t="s">
        <v>357</v>
      </c>
      <c r="AK76" s="197">
        <f>+IF(AJ76=[6]CONTROLES!$C$52,[6]CONTROLES!$D$52,[6]CONTROLES!$D$53)</f>
        <v>15</v>
      </c>
      <c r="AL76" s="197" t="s">
        <v>360</v>
      </c>
      <c r="AM76" s="197">
        <f>+IF(AL76=[6]CONTROLES!$C$54,[6]CONTROLES!$D$54,[6]CONTROLES!$D$55)</f>
        <v>15</v>
      </c>
      <c r="AN76" s="197" t="s">
        <v>363</v>
      </c>
      <c r="AO76" s="197">
        <f>+IF(AN76=[6]CONTROLES!$C$56,[6]CONTROLES!$D$56,IF(AN76=[6]CONTROLES!$C$57,[6]CONTROLES!$D$57,[6]CONTROLES!$D$58))</f>
        <v>15</v>
      </c>
      <c r="AP76" s="197" t="s">
        <v>367</v>
      </c>
      <c r="AQ76" s="197">
        <f>+IF(AP76=[6]CONTROLES!$C$59,[6]CONTROLES!$D$59,[6]CONTROLES!$D$60)</f>
        <v>15</v>
      </c>
      <c r="AR76" s="197" t="s">
        <v>370</v>
      </c>
      <c r="AS76" s="197">
        <f>+IF(AR76=[6]CONTROLES!$C$61,[6]CONTROLES!$D$61,[6]CONTROLES!$D$62)</f>
        <v>15</v>
      </c>
      <c r="AT76" s="197" t="s">
        <v>373</v>
      </c>
      <c r="AU76" s="197">
        <f>+IF(AT76=[6]CONTROLES!$C$63,[6]CONTROLES!$D$63,IF(AT76=[6]CONTROLES!$C$64,[6]CONTROLES!$D$64,[6]CONTROLES!$D$65))</f>
        <v>10</v>
      </c>
      <c r="AV76" s="197">
        <f>+AI76+AK76+AM76+AO76+AQ76+AS76+AU76</f>
        <v>100</v>
      </c>
      <c r="AW76" s="197" t="str">
        <f>IF(ISERROR(AV76)=TRUE,"",IF(AND(AV76&lt;=85),"Débil",IF(AND(AV76&gt;=85.01,AV76&lt;=95),"Moderado",IF(AND(AV76&gt;=95.1,AV76&lt;=100),"Fuerte",""))))</f>
        <v>Fuerte</v>
      </c>
      <c r="AX76" s="304">
        <f>+AG81</f>
        <v>0</v>
      </c>
      <c r="AY76" s="304" t="s">
        <v>45</v>
      </c>
      <c r="AZ76" s="304" t="s">
        <v>77</v>
      </c>
      <c r="BA76" s="304">
        <f>+IF(T76=[4]FORMULAS!B75,'[4]208-PLA-Ft-78 Mapa Gestión'!AG81,'[4]208-PLA-Ft-78 Mapa Gestión'!O76:O81)</f>
        <v>0</v>
      </c>
      <c r="BB76" s="307" t="str">
        <f>CONCATENATE(AZ76,AY76)</f>
        <v>MenorMuy Baja</v>
      </c>
      <c r="BC76" s="306" t="str">
        <f>VLOOKUP(BB76,[4]FORMULAS!$K$17:$L$42,2,0)</f>
        <v>Bajo</v>
      </c>
      <c r="BD76" s="335" t="s">
        <v>164</v>
      </c>
      <c r="BE76" s="134" t="s">
        <v>502</v>
      </c>
      <c r="BF76" s="134" t="s">
        <v>503</v>
      </c>
      <c r="BG76" s="134" t="s">
        <v>327</v>
      </c>
      <c r="BH76" s="224">
        <v>45323</v>
      </c>
      <c r="BI76" s="224">
        <v>45656</v>
      </c>
      <c r="BJ76" s="134" t="s">
        <v>504</v>
      </c>
      <c r="BK76" s="134" t="s">
        <v>505</v>
      </c>
      <c r="BL76" s="134" t="s">
        <v>236</v>
      </c>
      <c r="BM76" s="335" t="s">
        <v>506</v>
      </c>
      <c r="BN76" s="128"/>
      <c r="BO76" s="134"/>
      <c r="BP76" s="134"/>
      <c r="BQ76" s="134"/>
      <c r="BR76" s="134"/>
      <c r="BS76" s="134"/>
      <c r="BT76" s="134"/>
      <c r="BU76" s="134"/>
      <c r="BV76" s="134"/>
      <c r="BW76" s="128"/>
      <c r="BX76" s="134"/>
      <c r="BY76" s="134"/>
      <c r="BZ76" s="134"/>
      <c r="CA76" s="134"/>
      <c r="CB76" s="134"/>
      <c r="CC76" s="134"/>
      <c r="CD76" s="134"/>
      <c r="CE76" s="134"/>
      <c r="CF76" s="128"/>
      <c r="CG76" s="134"/>
      <c r="CH76" s="134"/>
      <c r="CI76" s="134"/>
      <c r="CJ76" s="134"/>
      <c r="CK76" s="134"/>
      <c r="CL76" s="134"/>
      <c r="CM76" s="134"/>
      <c r="CN76" s="134"/>
      <c r="CO76" s="128"/>
      <c r="CP76" s="134"/>
      <c r="CQ76" s="134"/>
      <c r="CR76" s="134"/>
      <c r="CS76" s="134"/>
      <c r="CT76" s="134"/>
      <c r="CU76" s="134"/>
      <c r="CV76" s="134"/>
      <c r="CW76" s="134"/>
      <c r="CX76" s="128"/>
      <c r="CY76" s="134"/>
      <c r="CZ76" s="134"/>
      <c r="DA76" s="134"/>
      <c r="DB76" s="134"/>
      <c r="DC76" s="134"/>
      <c r="DD76" s="134"/>
      <c r="DE76" s="134"/>
      <c r="DF76" s="134"/>
      <c r="DG76" s="128"/>
      <c r="DH76" s="134"/>
      <c r="DI76" s="134"/>
      <c r="DJ76" s="134"/>
      <c r="DK76" s="134"/>
      <c r="DL76" s="134"/>
      <c r="DM76" s="134"/>
      <c r="DN76" s="134"/>
      <c r="DO76" s="134"/>
      <c r="DP76" s="128"/>
      <c r="DQ76" s="134"/>
      <c r="DR76" s="134"/>
      <c r="DS76" s="134"/>
      <c r="DT76" s="134"/>
      <c r="DU76" s="134"/>
      <c r="DV76" s="134"/>
      <c r="DW76" s="134"/>
      <c r="DX76" s="134"/>
      <c r="DY76" s="128"/>
      <c r="DZ76" s="134"/>
      <c r="EA76" s="134"/>
      <c r="EB76" s="134"/>
      <c r="EC76" s="134"/>
      <c r="ED76" s="134"/>
      <c r="EE76" s="134"/>
      <c r="EF76" s="134"/>
      <c r="EG76" s="134"/>
      <c r="EH76" s="128"/>
      <c r="EI76" s="134"/>
      <c r="EJ76" s="134"/>
      <c r="EK76" s="134"/>
      <c r="EL76" s="134"/>
      <c r="EM76" s="134"/>
      <c r="EN76" s="134"/>
      <c r="EO76" s="134"/>
      <c r="EP76" s="134"/>
      <c r="EQ76" s="128"/>
      <c r="ER76" s="134"/>
      <c r="ES76" s="134"/>
      <c r="ET76" s="134"/>
      <c r="EU76" s="134"/>
      <c r="EV76" s="134"/>
      <c r="EW76" s="134"/>
      <c r="EX76" s="134"/>
      <c r="EY76" s="134"/>
      <c r="EZ76" s="128"/>
      <c r="FA76" s="134"/>
      <c r="FB76" s="134"/>
      <c r="FC76" s="134"/>
      <c r="FD76" s="134"/>
      <c r="FE76" s="134"/>
      <c r="FF76" s="134"/>
      <c r="FG76" s="134"/>
      <c r="FH76" s="134"/>
      <c r="FI76" s="128"/>
      <c r="FJ76" s="134"/>
      <c r="FK76" s="134"/>
      <c r="FL76" s="134"/>
      <c r="FM76" s="134"/>
      <c r="FN76" s="134"/>
      <c r="FO76" s="134"/>
      <c r="FP76" s="134"/>
      <c r="FQ76" s="134"/>
      <c r="FR76" s="134"/>
      <c r="FS76" s="128"/>
      <c r="FT76" s="131"/>
      <c r="FU76" s="131"/>
      <c r="FV76" s="131"/>
      <c r="FW76" s="132"/>
      <c r="FX76" s="131"/>
      <c r="FY76" s="134"/>
      <c r="FZ76" s="134"/>
      <c r="GA76" s="131"/>
      <c r="GB76" s="131"/>
      <c r="GC76" s="131"/>
      <c r="GD76" s="131"/>
      <c r="GE76" s="131"/>
      <c r="GF76" s="128"/>
      <c r="GG76" s="131"/>
      <c r="GH76" s="131"/>
      <c r="GI76" s="131"/>
      <c r="GJ76" s="132"/>
      <c r="GK76" s="131"/>
      <c r="GL76" s="134"/>
      <c r="GM76" s="134"/>
      <c r="GN76" s="131"/>
      <c r="GO76" s="131"/>
      <c r="GP76" s="131"/>
      <c r="GQ76" s="131"/>
      <c r="GR76" s="131"/>
      <c r="GS76" s="128"/>
      <c r="GT76" s="131"/>
      <c r="GU76" s="131"/>
      <c r="GV76" s="131"/>
      <c r="GW76" s="132"/>
      <c r="GX76" s="131"/>
      <c r="GY76" s="134"/>
      <c r="GZ76" s="134"/>
      <c r="HA76" s="131"/>
      <c r="HB76" s="131"/>
      <c r="HC76" s="131"/>
      <c r="HD76" s="131"/>
    </row>
    <row r="77" spans="1:212" ht="153" customHeight="1" x14ac:dyDescent="0.2">
      <c r="A77" s="312"/>
      <c r="B77" s="395"/>
      <c r="C77" s="399"/>
      <c r="D77" s="399"/>
      <c r="E77" s="395"/>
      <c r="F77" s="395"/>
      <c r="G77" s="395"/>
      <c r="H77" s="396"/>
      <c r="I77" s="395"/>
      <c r="J77" s="397"/>
      <c r="K77" s="322"/>
      <c r="L77" s="398"/>
      <c r="M77" s="326"/>
      <c r="N77" s="327"/>
      <c r="O77" s="327"/>
      <c r="P77" s="361"/>
      <c r="Q77" s="360"/>
      <c r="R77" s="155">
        <v>2</v>
      </c>
      <c r="S77" s="177" t="s">
        <v>507</v>
      </c>
      <c r="T77" s="201" t="str">
        <f t="shared" si="30"/>
        <v>Detectivo</v>
      </c>
      <c r="U77" s="202" t="s">
        <v>14</v>
      </c>
      <c r="V77" s="203">
        <f>+IF(U77='[6]Tabla Valoración controles'!$D$4,'[6]Tabla Valoración controles'!$F$4,IF('[6]208-PLA-Ft-78 Mapa Gestión'!U77='[6]Tabla Valoración controles'!$D$5,'[6]Tabla Valoración controles'!$F$5,IF(U77=[6]FORMULAS!$A$10,0,'[6]Tabla Valoración controles'!$F$6)))</f>
        <v>0.1</v>
      </c>
      <c r="W77" s="202" t="s">
        <v>8</v>
      </c>
      <c r="X77" s="204">
        <f>+IF(W77='[6]Tabla Valoración controles'!$D$7,'[6]Tabla Valoración controles'!$F$7,IF(U77=[6]FORMULAS!$A$10,0,'[6]Tabla Valoración controles'!$F$8))</f>
        <v>0.15</v>
      </c>
      <c r="Y77" s="202" t="s">
        <v>19</v>
      </c>
      <c r="Z77" s="203">
        <f>+IF(Y77='[6]Tabla Valoración controles'!$D$9,'[6]Tabla Valoración controles'!$F$9,'[6]Tabla Valoración controles'!$F$10)</f>
        <v>0</v>
      </c>
      <c r="AA77" s="202" t="s">
        <v>21</v>
      </c>
      <c r="AB77" s="203">
        <f>+IF(AA77='[6]Tabla Valoración controles'!$D$9,'[6]Tabla Valoración controles'!$F$9,IF(W77=[6]FORMULAS!$A$10,0,'[6]Tabla Valoración controles'!$F$10))</f>
        <v>0</v>
      </c>
      <c r="AC77" s="202" t="s">
        <v>100</v>
      </c>
      <c r="AD77" s="203">
        <f>+IF(AC77='[6]Tabla Valoración controles'!$D$13,'[6]Tabla Valoración controles'!$F$13,'[6]Tabla Valoración controles'!$F$14)</f>
        <v>0</v>
      </c>
      <c r="AE77" s="100">
        <f t="shared" si="28"/>
        <v>0.25</v>
      </c>
      <c r="AF77" s="100">
        <f>+AE77*AG76</f>
        <v>0</v>
      </c>
      <c r="AG77" s="100">
        <f>+AG76-AF77</f>
        <v>0</v>
      </c>
      <c r="AH77" s="202" t="s">
        <v>351</v>
      </c>
      <c r="AI77" s="197">
        <f>+IF(AH77=[6]CONTROLES!$C$50,[6]CONTROLES!$D$50,[6]CONTROLES!$D$51)</f>
        <v>15</v>
      </c>
      <c r="AJ77" s="197" t="s">
        <v>357</v>
      </c>
      <c r="AK77" s="197">
        <f>+IF(AJ77=[6]CONTROLES!$C$52,[6]CONTROLES!$D$52,[6]CONTROLES!$D$53)</f>
        <v>15</v>
      </c>
      <c r="AL77" s="197" t="s">
        <v>360</v>
      </c>
      <c r="AM77" s="197">
        <f>+IF(AL77=[6]CONTROLES!$C$54,[6]CONTROLES!$D$54,[6]CONTROLES!$D$55)</f>
        <v>15</v>
      </c>
      <c r="AN77" s="197" t="s">
        <v>363</v>
      </c>
      <c r="AO77" s="197">
        <f>+IF(AN77=[6]CONTROLES!$C$56,[6]CONTROLES!$D$56,IF(AN77=[6]CONTROLES!$C$57,[6]CONTROLES!$D$57,[6]CONTROLES!$D$58))</f>
        <v>15</v>
      </c>
      <c r="AP77" s="197" t="s">
        <v>367</v>
      </c>
      <c r="AQ77" s="197">
        <f>+IF(AP77=[6]CONTROLES!$C$59,[6]CONTROLES!$D$59,[6]CONTROLES!$D$60)</f>
        <v>15</v>
      </c>
      <c r="AR77" s="197" t="s">
        <v>370</v>
      </c>
      <c r="AS77" s="197">
        <f>+IF(AR77=[6]CONTROLES!$C$61,[6]CONTROLES!$D$61,[6]CONTROLES!$D$62)</f>
        <v>15</v>
      </c>
      <c r="AT77" s="197" t="s">
        <v>373</v>
      </c>
      <c r="AU77" s="197">
        <f>+IF(AT77=[6]CONTROLES!$C$63,[6]CONTROLES!$D$63,IF(AT77=[6]CONTROLES!$C$64,[6]CONTROLES!$D$64,[6]CONTROLES!$D$65))</f>
        <v>10</v>
      </c>
      <c r="AV77" s="197">
        <f t="shared" ref="AV77:AV95" si="31">+AI77+AK77+AM77+AO77+AQ77+AS77+AU77</f>
        <v>100</v>
      </c>
      <c r="AW77" s="197" t="str">
        <f t="shared" ref="AW77:AW99" si="32">IF(ISERROR(AV77)=TRUE,"",IF(AND(AV77&lt;=85),"Débil",IF(AND(AV77&gt;=85.01,AV77&lt;=95),"Moderado",IF(AND(AV77&gt;=95.1,AV77&lt;=100),"Fuerte",""))))</f>
        <v>Fuerte</v>
      </c>
      <c r="AX77" s="305"/>
      <c r="AY77" s="305"/>
      <c r="AZ77" s="305"/>
      <c r="BA77" s="305"/>
      <c r="BB77" s="307"/>
      <c r="BC77" s="306"/>
      <c r="BD77" s="335"/>
      <c r="BE77" s="129" t="s">
        <v>508</v>
      </c>
      <c r="BF77" s="134" t="s">
        <v>503</v>
      </c>
      <c r="BG77" s="134" t="s">
        <v>322</v>
      </c>
      <c r="BH77" s="224">
        <v>45323</v>
      </c>
      <c r="BI77" s="224">
        <v>45656</v>
      </c>
      <c r="BJ77" s="134" t="s">
        <v>509</v>
      </c>
      <c r="BK77" s="134" t="s">
        <v>510</v>
      </c>
      <c r="BL77" s="134" t="s">
        <v>236</v>
      </c>
      <c r="BM77" s="335"/>
      <c r="BN77" s="128"/>
      <c r="BO77" s="134"/>
      <c r="BP77" s="134"/>
      <c r="BQ77" s="134"/>
      <c r="BR77" s="134"/>
      <c r="BS77" s="134"/>
      <c r="BT77" s="134"/>
      <c r="BU77" s="134"/>
      <c r="BV77" s="134"/>
      <c r="BW77" s="128"/>
      <c r="BX77" s="134"/>
      <c r="BY77" s="134"/>
      <c r="BZ77" s="134"/>
      <c r="CA77" s="134"/>
      <c r="CB77" s="134"/>
      <c r="CC77" s="134"/>
      <c r="CD77" s="134"/>
      <c r="CE77" s="134"/>
      <c r="CF77" s="128"/>
      <c r="CG77" s="134"/>
      <c r="CH77" s="134"/>
      <c r="CI77" s="134"/>
      <c r="CJ77" s="134"/>
      <c r="CK77" s="134"/>
      <c r="CL77" s="134"/>
      <c r="CM77" s="134"/>
      <c r="CN77" s="134"/>
      <c r="CO77" s="128"/>
      <c r="CP77" s="134"/>
      <c r="CQ77" s="134"/>
      <c r="CR77" s="134"/>
      <c r="CS77" s="134"/>
      <c r="CT77" s="134"/>
      <c r="CU77" s="134"/>
      <c r="CV77" s="134"/>
      <c r="CW77" s="134"/>
      <c r="CX77" s="128"/>
      <c r="CY77" s="134"/>
      <c r="CZ77" s="134"/>
      <c r="DA77" s="134"/>
      <c r="DB77" s="134"/>
      <c r="DC77" s="134"/>
      <c r="DD77" s="134"/>
      <c r="DE77" s="134"/>
      <c r="DF77" s="134"/>
      <c r="DG77" s="128"/>
      <c r="DH77" s="134"/>
      <c r="DI77" s="134"/>
      <c r="DJ77" s="134"/>
      <c r="DK77" s="134"/>
      <c r="DL77" s="134"/>
      <c r="DM77" s="134"/>
      <c r="DN77" s="134"/>
      <c r="DO77" s="134"/>
      <c r="DP77" s="128"/>
      <c r="DQ77" s="134"/>
      <c r="DR77" s="134"/>
      <c r="DS77" s="134"/>
      <c r="DT77" s="134"/>
      <c r="DU77" s="134"/>
      <c r="DV77" s="134"/>
      <c r="DW77" s="134"/>
      <c r="DX77" s="134"/>
      <c r="DY77" s="128"/>
      <c r="DZ77" s="134"/>
      <c r="EA77" s="134"/>
      <c r="EB77" s="134"/>
      <c r="EC77" s="134"/>
      <c r="ED77" s="134"/>
      <c r="EE77" s="134"/>
      <c r="EF77" s="134"/>
      <c r="EG77" s="134"/>
      <c r="EH77" s="128"/>
      <c r="EI77" s="134"/>
      <c r="EJ77" s="134"/>
      <c r="EK77" s="134"/>
      <c r="EL77" s="134"/>
      <c r="EM77" s="134"/>
      <c r="EN77" s="134"/>
      <c r="EO77" s="134"/>
      <c r="EP77" s="134"/>
      <c r="EQ77" s="128"/>
      <c r="ER77" s="134"/>
      <c r="ES77" s="134"/>
      <c r="ET77" s="134"/>
      <c r="EU77" s="134"/>
      <c r="EV77" s="134"/>
      <c r="EW77" s="134"/>
      <c r="EX77" s="134"/>
      <c r="EY77" s="134"/>
      <c r="EZ77" s="128"/>
      <c r="FA77" s="134"/>
      <c r="FB77" s="134"/>
      <c r="FC77" s="134"/>
      <c r="FD77" s="134"/>
      <c r="FE77" s="134"/>
      <c r="FF77" s="134"/>
      <c r="FG77" s="134"/>
      <c r="FH77" s="134"/>
      <c r="FI77" s="128"/>
      <c r="FJ77" s="134"/>
      <c r="FK77" s="134"/>
      <c r="FL77" s="134"/>
      <c r="FM77" s="134"/>
      <c r="FN77" s="134"/>
      <c r="FO77" s="134"/>
      <c r="FP77" s="134"/>
      <c r="FQ77" s="134"/>
      <c r="FR77" s="134"/>
      <c r="FS77" s="128"/>
      <c r="FT77" s="131"/>
      <c r="FU77" s="131"/>
      <c r="FV77" s="131"/>
      <c r="FW77" s="132"/>
      <c r="FX77" s="131"/>
      <c r="FY77" s="134"/>
      <c r="FZ77" s="134"/>
      <c r="GA77" s="131"/>
      <c r="GB77" s="131"/>
      <c r="GC77" s="131"/>
      <c r="GD77" s="131"/>
      <c r="GE77" s="131"/>
      <c r="GF77" s="128"/>
      <c r="GG77" s="131"/>
      <c r="GH77" s="131"/>
      <c r="GI77" s="131"/>
      <c r="GJ77" s="132"/>
      <c r="GK77" s="131"/>
      <c r="GL77" s="134"/>
      <c r="GM77" s="134"/>
      <c r="GN77" s="131"/>
      <c r="GO77" s="131"/>
      <c r="GP77" s="131"/>
      <c r="GQ77" s="131"/>
      <c r="GR77" s="131"/>
      <c r="GS77" s="128"/>
      <c r="GT77" s="131"/>
      <c r="GU77" s="131"/>
      <c r="GV77" s="131"/>
      <c r="GW77" s="132"/>
      <c r="GX77" s="131"/>
      <c r="GY77" s="134"/>
      <c r="GZ77" s="134"/>
      <c r="HA77" s="131"/>
      <c r="HB77" s="131"/>
      <c r="HC77" s="131"/>
      <c r="HD77" s="131"/>
    </row>
    <row r="78" spans="1:212" ht="17.25" customHeight="1" x14ac:dyDescent="0.2">
      <c r="A78" s="312"/>
      <c r="B78" s="395"/>
      <c r="C78" s="399"/>
      <c r="D78" s="399"/>
      <c r="E78" s="395"/>
      <c r="F78" s="395"/>
      <c r="G78" s="395"/>
      <c r="H78" s="396"/>
      <c r="I78" s="395"/>
      <c r="J78" s="397"/>
      <c r="K78" s="322"/>
      <c r="L78" s="398"/>
      <c r="M78" s="326"/>
      <c r="N78" s="327"/>
      <c r="O78" s="327"/>
      <c r="P78" s="361"/>
      <c r="Q78" s="360"/>
      <c r="R78" s="155"/>
      <c r="S78" s="206"/>
      <c r="T78" s="201" t="str">
        <f t="shared" si="30"/>
        <v>Tipo Control</v>
      </c>
      <c r="U78" s="202" t="s">
        <v>158</v>
      </c>
      <c r="V78" s="203">
        <f>+IF(U78='[6]Tabla Valoración controles'!$D$4,'[6]Tabla Valoración controles'!$F$4,IF('[6]208-PLA-Ft-78 Mapa Gestión'!U78='[6]Tabla Valoración controles'!$D$5,'[6]Tabla Valoración controles'!$F$5,IF(U78=[6]FORMULAS!$A$10,0,'[6]Tabla Valoración controles'!$F$6)))</f>
        <v>0</v>
      </c>
      <c r="W78" s="202"/>
      <c r="X78" s="204">
        <f>+IF(W78='[6]Tabla Valoración controles'!$D$7,'[6]Tabla Valoración controles'!$F$7,IF(U78=[6]FORMULAS!$A$10,0,'[6]Tabla Valoración controles'!$F$8))</f>
        <v>0</v>
      </c>
      <c r="Y78" s="202"/>
      <c r="Z78" s="203">
        <f>+IF(Y78='[6]Tabla Valoración controles'!$D$9,'[6]Tabla Valoración controles'!$F$9,IF(U78=[6]FORMULAS!$A$10,0,'[6]Tabla Valoración controles'!$F$10))</f>
        <v>0</v>
      </c>
      <c r="AA78" s="202"/>
      <c r="AB78" s="203">
        <f>+IF(AA78='[6]Tabla Valoración controles'!$D$9,'[6]Tabla Valoración controles'!$F$9,IF(W78=[6]FORMULAS!$A$10,0,'[6]Tabla Valoración controles'!$F$10))</f>
        <v>0</v>
      </c>
      <c r="AC78" s="202"/>
      <c r="AD78" s="203">
        <f>+IF(AC78='[6]Tabla Valoración controles'!$D$13,'[6]Tabla Valoración controles'!$F$13,'[6]Tabla Valoración controles'!$F$14)</f>
        <v>0</v>
      </c>
      <c r="AE78" s="100">
        <f t="shared" si="28"/>
        <v>0</v>
      </c>
      <c r="AF78" s="100">
        <f>+AF77*AE78</f>
        <v>0</v>
      </c>
      <c r="AG78" s="100">
        <f t="shared" ref="AG78:AG80" si="33">+AG77-AF78</f>
        <v>0</v>
      </c>
      <c r="AH78" s="202"/>
      <c r="AI78" s="197">
        <f>+IF(AH78=[6]CONTROLES!$C$50,[6]CONTROLES!$D$50,[6]CONTROLES!$D$51)</f>
        <v>0</v>
      </c>
      <c r="AJ78" s="197"/>
      <c r="AK78" s="197">
        <f>+IF(AJ78=[6]CONTROLES!$C$52,[6]CONTROLES!$D$52,[6]CONTROLES!$D$53)</f>
        <v>0</v>
      </c>
      <c r="AL78" s="197"/>
      <c r="AM78" s="197">
        <f>+IF(AL78=[6]CONTROLES!$C$54,[6]CONTROLES!$D$54,[6]CONTROLES!$D$55)</f>
        <v>0</v>
      </c>
      <c r="AN78" s="197"/>
      <c r="AO78" s="197">
        <f>+IF(AN78=[6]CONTROLES!$C$56,[6]CONTROLES!$D$56,IF(AN78=[6]CONTROLES!$C$57,[6]CONTROLES!$D$57,[6]CONTROLES!$D$58))</f>
        <v>0</v>
      </c>
      <c r="AP78" s="197"/>
      <c r="AQ78" s="197">
        <f>+IF(AP78=[6]CONTROLES!$C$59,[6]CONTROLES!$D$59,[6]CONTROLES!$D$60)</f>
        <v>0</v>
      </c>
      <c r="AR78" s="197"/>
      <c r="AS78" s="197">
        <f>+IF(AR78=[6]CONTROLES!$C$61,[6]CONTROLES!$D$61,[6]CONTROLES!$D$62)</f>
        <v>0</v>
      </c>
      <c r="AT78" s="197"/>
      <c r="AU78" s="197">
        <f>+IF(AT78=[6]CONTROLES!$C$63,[6]CONTROLES!$D$63,IF(AT78=[6]CONTROLES!$C$64,[6]CONTROLES!$D$64,[6]CONTROLES!$D$65))</f>
        <v>0</v>
      </c>
      <c r="AV78" s="197">
        <f t="shared" si="31"/>
        <v>0</v>
      </c>
      <c r="AW78" s="197" t="str">
        <f t="shared" si="32"/>
        <v>Débil</v>
      </c>
      <c r="AX78" s="305"/>
      <c r="AY78" s="305"/>
      <c r="AZ78" s="305"/>
      <c r="BA78" s="305"/>
      <c r="BB78" s="307"/>
      <c r="BC78" s="306"/>
      <c r="BD78" s="335"/>
      <c r="BE78" s="134"/>
      <c r="BF78" s="134"/>
      <c r="BG78" s="134"/>
      <c r="BH78" s="224"/>
      <c r="BI78" s="224"/>
      <c r="BJ78" s="134"/>
      <c r="BK78" s="134"/>
      <c r="BL78" s="134"/>
      <c r="BM78" s="335"/>
      <c r="BN78" s="128"/>
      <c r="BO78" s="134"/>
      <c r="BP78" s="134"/>
      <c r="BQ78" s="134"/>
      <c r="BR78" s="134"/>
      <c r="BS78" s="134"/>
      <c r="BT78" s="134"/>
      <c r="BU78" s="134"/>
      <c r="BV78" s="134"/>
      <c r="BW78" s="128"/>
      <c r="BX78" s="134"/>
      <c r="BY78" s="134"/>
      <c r="BZ78" s="134"/>
      <c r="CA78" s="134"/>
      <c r="CB78" s="134"/>
      <c r="CC78" s="134"/>
      <c r="CD78" s="134"/>
      <c r="CE78" s="134"/>
      <c r="CF78" s="128"/>
      <c r="CG78" s="134"/>
      <c r="CH78" s="134"/>
      <c r="CI78" s="134"/>
      <c r="CJ78" s="134"/>
      <c r="CK78" s="134"/>
      <c r="CL78" s="134"/>
      <c r="CM78" s="134"/>
      <c r="CN78" s="134"/>
      <c r="CO78" s="128"/>
      <c r="CP78" s="134"/>
      <c r="CQ78" s="134"/>
      <c r="CR78" s="134"/>
      <c r="CS78" s="134"/>
      <c r="CT78" s="134"/>
      <c r="CU78" s="134"/>
      <c r="CV78" s="134"/>
      <c r="CW78" s="134"/>
      <c r="CX78" s="128"/>
      <c r="CY78" s="134"/>
      <c r="CZ78" s="134"/>
      <c r="DA78" s="134"/>
      <c r="DB78" s="134"/>
      <c r="DC78" s="134"/>
      <c r="DD78" s="134"/>
      <c r="DE78" s="134"/>
      <c r="DF78" s="134"/>
      <c r="DG78" s="128"/>
      <c r="DH78" s="134"/>
      <c r="DI78" s="134"/>
      <c r="DJ78" s="134"/>
      <c r="DK78" s="134"/>
      <c r="DL78" s="134"/>
      <c r="DM78" s="134"/>
      <c r="DN78" s="134"/>
      <c r="DO78" s="134"/>
      <c r="DP78" s="128"/>
      <c r="DQ78" s="134"/>
      <c r="DR78" s="134"/>
      <c r="DS78" s="134"/>
      <c r="DT78" s="134"/>
      <c r="DU78" s="134"/>
      <c r="DV78" s="134"/>
      <c r="DW78" s="134"/>
      <c r="DX78" s="134"/>
      <c r="DY78" s="128"/>
      <c r="DZ78" s="134"/>
      <c r="EA78" s="134"/>
      <c r="EB78" s="134"/>
      <c r="EC78" s="134"/>
      <c r="ED78" s="134"/>
      <c r="EE78" s="134"/>
      <c r="EF78" s="134"/>
      <c r="EG78" s="134"/>
      <c r="EH78" s="128"/>
      <c r="EI78" s="134"/>
      <c r="EJ78" s="134"/>
      <c r="EK78" s="134"/>
      <c r="EL78" s="134"/>
      <c r="EM78" s="134"/>
      <c r="EN78" s="134"/>
      <c r="EO78" s="134"/>
      <c r="EP78" s="134"/>
      <c r="EQ78" s="128"/>
      <c r="ER78" s="134"/>
      <c r="ES78" s="134"/>
      <c r="ET78" s="134"/>
      <c r="EU78" s="134"/>
      <c r="EV78" s="134"/>
      <c r="EW78" s="134"/>
      <c r="EX78" s="134"/>
      <c r="EY78" s="134"/>
      <c r="EZ78" s="128"/>
      <c r="FA78" s="134"/>
      <c r="FB78" s="134"/>
      <c r="FC78" s="134"/>
      <c r="FD78" s="134"/>
      <c r="FE78" s="134"/>
      <c r="FF78" s="134"/>
      <c r="FG78" s="134"/>
      <c r="FH78" s="134"/>
      <c r="FI78" s="128"/>
      <c r="FJ78" s="134"/>
      <c r="FK78" s="134"/>
      <c r="FL78" s="134"/>
      <c r="FM78" s="134"/>
      <c r="FN78" s="134"/>
      <c r="FO78" s="134"/>
      <c r="FP78" s="134"/>
      <c r="FQ78" s="134"/>
      <c r="FR78" s="134"/>
      <c r="FS78" s="128"/>
      <c r="FT78" s="131"/>
      <c r="FU78" s="131"/>
      <c r="FV78" s="131"/>
      <c r="FW78" s="132"/>
      <c r="FX78" s="131"/>
      <c r="FY78" s="134"/>
      <c r="FZ78" s="134"/>
      <c r="GA78" s="131"/>
      <c r="GB78" s="131"/>
      <c r="GC78" s="131"/>
      <c r="GD78" s="131"/>
      <c r="GE78" s="131"/>
      <c r="GF78" s="128"/>
      <c r="GG78" s="131"/>
      <c r="GH78" s="131"/>
      <c r="GI78" s="131"/>
      <c r="GJ78" s="132"/>
      <c r="GK78" s="131"/>
      <c r="GL78" s="134"/>
      <c r="GM78" s="134"/>
      <c r="GN78" s="131"/>
      <c r="GO78" s="131"/>
      <c r="GP78" s="131"/>
      <c r="GQ78" s="131"/>
      <c r="GR78" s="131"/>
      <c r="GS78" s="128"/>
      <c r="GT78" s="131"/>
      <c r="GU78" s="131"/>
      <c r="GV78" s="131"/>
      <c r="GW78" s="132"/>
      <c r="GX78" s="131"/>
      <c r="GY78" s="134"/>
      <c r="GZ78" s="134"/>
      <c r="HA78" s="131"/>
      <c r="HB78" s="131"/>
      <c r="HC78" s="131"/>
      <c r="HD78" s="131"/>
    </row>
    <row r="79" spans="1:212" ht="17.25" customHeight="1" x14ac:dyDescent="0.2">
      <c r="A79" s="312"/>
      <c r="B79" s="395"/>
      <c r="C79" s="399"/>
      <c r="D79" s="399"/>
      <c r="E79" s="395"/>
      <c r="F79" s="395"/>
      <c r="G79" s="395"/>
      <c r="H79" s="396"/>
      <c r="I79" s="395"/>
      <c r="J79" s="397"/>
      <c r="K79" s="322"/>
      <c r="L79" s="398"/>
      <c r="M79" s="326"/>
      <c r="N79" s="327"/>
      <c r="O79" s="327"/>
      <c r="P79" s="361"/>
      <c r="Q79" s="360"/>
      <c r="R79" s="155"/>
      <c r="S79" s="197"/>
      <c r="T79" s="201" t="str">
        <f t="shared" si="30"/>
        <v>Tipo Control</v>
      </c>
      <c r="U79" s="202" t="s">
        <v>158</v>
      </c>
      <c r="V79" s="203">
        <f>+IF(U79='[6]Tabla Valoración controles'!$D$4,'[6]Tabla Valoración controles'!$F$4,IF('[6]208-PLA-Ft-78 Mapa Gestión'!U79='[6]Tabla Valoración controles'!$D$5,'[6]Tabla Valoración controles'!$F$5,IF(U79=[6]FORMULAS!$A$10,0,'[6]Tabla Valoración controles'!$F$6)))</f>
        <v>0</v>
      </c>
      <c r="W79" s="202"/>
      <c r="X79" s="204">
        <f>+IF(W79='[6]Tabla Valoración controles'!$D$7,'[6]Tabla Valoración controles'!$F$7,IF(U79=[6]FORMULAS!$A$10,0,'[6]Tabla Valoración controles'!$F$8))</f>
        <v>0</v>
      </c>
      <c r="Y79" s="202"/>
      <c r="Z79" s="203">
        <f>+IF(Y79='[6]Tabla Valoración controles'!$D$9,'[6]Tabla Valoración controles'!$F$9,IF(U79=[6]FORMULAS!$A$10,0,'[6]Tabla Valoración controles'!$F$10))</f>
        <v>0</v>
      </c>
      <c r="AA79" s="202"/>
      <c r="AB79" s="203">
        <f>+IF(AA79='[6]Tabla Valoración controles'!$D$9,'[6]Tabla Valoración controles'!$F$9,IF(W79=[6]FORMULAS!$A$10,0,'[6]Tabla Valoración controles'!$F$10))</f>
        <v>0</v>
      </c>
      <c r="AC79" s="202"/>
      <c r="AD79" s="203">
        <f>+IF(AC79='[6]Tabla Valoración controles'!$D$13,'[6]Tabla Valoración controles'!$F$13,'[6]Tabla Valoración controles'!$F$14)</f>
        <v>0</v>
      </c>
      <c r="AE79" s="100">
        <f t="shared" si="28"/>
        <v>0</v>
      </c>
      <c r="AF79" s="100">
        <f>+AF78*AE79</f>
        <v>0</v>
      </c>
      <c r="AG79" s="100">
        <f t="shared" si="33"/>
        <v>0</v>
      </c>
      <c r="AH79" s="202"/>
      <c r="AI79" s="197">
        <f>+IF(AH79=[6]CONTROLES!$C$50,[6]CONTROLES!$D$50,[6]CONTROLES!$D$51)</f>
        <v>0</v>
      </c>
      <c r="AJ79" s="197"/>
      <c r="AK79" s="197">
        <f>+IF(AJ79=[6]CONTROLES!$C$52,[6]CONTROLES!$D$52,[6]CONTROLES!$D$53)</f>
        <v>0</v>
      </c>
      <c r="AL79" s="197"/>
      <c r="AM79" s="197">
        <f>+IF(AL79=[6]CONTROLES!$C$54,[6]CONTROLES!$D$54,[6]CONTROLES!$D$55)</f>
        <v>0</v>
      </c>
      <c r="AN79" s="197"/>
      <c r="AO79" s="197">
        <f>+IF(AN79=[6]CONTROLES!$C$56,[6]CONTROLES!$D$56,IF(AN79=[6]CONTROLES!$C$57,[6]CONTROLES!$D$57,[6]CONTROLES!$D$58))</f>
        <v>0</v>
      </c>
      <c r="AP79" s="197"/>
      <c r="AQ79" s="197">
        <f>+IF(AP79=[6]CONTROLES!$C$59,[6]CONTROLES!$D$59,[6]CONTROLES!$D$60)</f>
        <v>0</v>
      </c>
      <c r="AR79" s="197"/>
      <c r="AS79" s="197">
        <f>+IF(AR79=[6]CONTROLES!$C$61,[6]CONTROLES!$D$61,[6]CONTROLES!$D$62)</f>
        <v>0</v>
      </c>
      <c r="AT79" s="197"/>
      <c r="AU79" s="197">
        <f>+IF(AT79=[6]CONTROLES!$C$63,[6]CONTROLES!$D$63,IF(AT79=[6]CONTROLES!$C$64,[6]CONTROLES!$D$64,[6]CONTROLES!$D$65))</f>
        <v>0</v>
      </c>
      <c r="AV79" s="197">
        <f t="shared" si="31"/>
        <v>0</v>
      </c>
      <c r="AW79" s="197" t="str">
        <f t="shared" si="32"/>
        <v>Débil</v>
      </c>
      <c r="AX79" s="305"/>
      <c r="AY79" s="305"/>
      <c r="AZ79" s="305"/>
      <c r="BA79" s="305"/>
      <c r="BB79" s="307"/>
      <c r="BC79" s="306"/>
      <c r="BD79" s="335"/>
      <c r="BE79" s="134"/>
      <c r="BF79" s="134"/>
      <c r="BG79" s="134"/>
      <c r="BH79" s="224"/>
      <c r="BI79" s="224"/>
      <c r="BJ79" s="134"/>
      <c r="BK79" s="134"/>
      <c r="BL79" s="134"/>
      <c r="BM79" s="335"/>
      <c r="BN79" s="128"/>
      <c r="BO79" s="134"/>
      <c r="BP79" s="134"/>
      <c r="BQ79" s="134"/>
      <c r="BR79" s="134"/>
      <c r="BS79" s="134"/>
      <c r="BT79" s="134"/>
      <c r="BU79" s="134"/>
      <c r="BV79" s="134"/>
      <c r="BW79" s="128"/>
      <c r="BX79" s="134"/>
      <c r="BY79" s="134"/>
      <c r="BZ79" s="134"/>
      <c r="CA79" s="134"/>
      <c r="CB79" s="134"/>
      <c r="CC79" s="134"/>
      <c r="CD79" s="134"/>
      <c r="CE79" s="134"/>
      <c r="CF79" s="128"/>
      <c r="CG79" s="134"/>
      <c r="CH79" s="134"/>
      <c r="CI79" s="134"/>
      <c r="CJ79" s="134"/>
      <c r="CK79" s="134"/>
      <c r="CL79" s="134"/>
      <c r="CM79" s="134"/>
      <c r="CN79" s="134"/>
      <c r="CO79" s="128"/>
      <c r="CP79" s="134"/>
      <c r="CQ79" s="134"/>
      <c r="CR79" s="134"/>
      <c r="CS79" s="134"/>
      <c r="CT79" s="134"/>
      <c r="CU79" s="134"/>
      <c r="CV79" s="134"/>
      <c r="CW79" s="134"/>
      <c r="CX79" s="128"/>
      <c r="CY79" s="134"/>
      <c r="CZ79" s="134"/>
      <c r="DA79" s="134"/>
      <c r="DB79" s="134"/>
      <c r="DC79" s="134"/>
      <c r="DD79" s="134"/>
      <c r="DE79" s="134"/>
      <c r="DF79" s="134"/>
      <c r="DG79" s="128"/>
      <c r="DH79" s="134"/>
      <c r="DI79" s="134"/>
      <c r="DJ79" s="134"/>
      <c r="DK79" s="134"/>
      <c r="DL79" s="134"/>
      <c r="DM79" s="134"/>
      <c r="DN79" s="134"/>
      <c r="DO79" s="134"/>
      <c r="DP79" s="128"/>
      <c r="DQ79" s="134"/>
      <c r="DR79" s="134"/>
      <c r="DS79" s="134"/>
      <c r="DT79" s="134"/>
      <c r="DU79" s="134"/>
      <c r="DV79" s="134"/>
      <c r="DW79" s="134"/>
      <c r="DX79" s="134"/>
      <c r="DY79" s="128"/>
      <c r="DZ79" s="134"/>
      <c r="EA79" s="134"/>
      <c r="EB79" s="134"/>
      <c r="EC79" s="134"/>
      <c r="ED79" s="134"/>
      <c r="EE79" s="134"/>
      <c r="EF79" s="134"/>
      <c r="EG79" s="134"/>
      <c r="EH79" s="128"/>
      <c r="EI79" s="134"/>
      <c r="EJ79" s="134"/>
      <c r="EK79" s="134"/>
      <c r="EL79" s="134"/>
      <c r="EM79" s="134"/>
      <c r="EN79" s="134"/>
      <c r="EO79" s="134"/>
      <c r="EP79" s="134"/>
      <c r="EQ79" s="128"/>
      <c r="ER79" s="134"/>
      <c r="ES79" s="134"/>
      <c r="ET79" s="134"/>
      <c r="EU79" s="134"/>
      <c r="EV79" s="134"/>
      <c r="EW79" s="134"/>
      <c r="EX79" s="134"/>
      <c r="EY79" s="134"/>
      <c r="EZ79" s="128"/>
      <c r="FA79" s="134"/>
      <c r="FB79" s="134"/>
      <c r="FC79" s="134"/>
      <c r="FD79" s="134"/>
      <c r="FE79" s="134"/>
      <c r="FF79" s="134"/>
      <c r="FG79" s="134"/>
      <c r="FH79" s="134"/>
      <c r="FI79" s="128"/>
      <c r="FJ79" s="134"/>
      <c r="FK79" s="134"/>
      <c r="FL79" s="134"/>
      <c r="FM79" s="134"/>
      <c r="FN79" s="134"/>
      <c r="FO79" s="134"/>
      <c r="FP79" s="134"/>
      <c r="FQ79" s="134"/>
      <c r="FR79" s="134"/>
      <c r="FS79" s="128"/>
      <c r="FT79" s="131"/>
      <c r="FU79" s="131"/>
      <c r="FV79" s="131"/>
      <c r="FW79" s="132"/>
      <c r="FX79" s="131"/>
      <c r="FY79" s="134"/>
      <c r="FZ79" s="134"/>
      <c r="GA79" s="131"/>
      <c r="GB79" s="131"/>
      <c r="GC79" s="131"/>
      <c r="GD79" s="131"/>
      <c r="GE79" s="131"/>
      <c r="GF79" s="128"/>
      <c r="GG79" s="131"/>
      <c r="GH79" s="131"/>
      <c r="GI79" s="131"/>
      <c r="GJ79" s="132"/>
      <c r="GK79" s="131"/>
      <c r="GL79" s="134"/>
      <c r="GM79" s="134"/>
      <c r="GN79" s="131"/>
      <c r="GO79" s="131"/>
      <c r="GP79" s="131"/>
      <c r="GQ79" s="131"/>
      <c r="GR79" s="131"/>
      <c r="GS79" s="128"/>
      <c r="GT79" s="131"/>
      <c r="GU79" s="131"/>
      <c r="GV79" s="131"/>
      <c r="GW79" s="132"/>
      <c r="GX79" s="131"/>
      <c r="GY79" s="134"/>
      <c r="GZ79" s="134"/>
      <c r="HA79" s="131"/>
      <c r="HB79" s="131"/>
      <c r="HC79" s="131"/>
      <c r="HD79" s="131"/>
    </row>
    <row r="80" spans="1:212" ht="17.25" customHeight="1" x14ac:dyDescent="0.2">
      <c r="A80" s="312"/>
      <c r="B80" s="395"/>
      <c r="C80" s="399"/>
      <c r="D80" s="399"/>
      <c r="E80" s="395"/>
      <c r="F80" s="395"/>
      <c r="G80" s="395"/>
      <c r="H80" s="396"/>
      <c r="I80" s="395"/>
      <c r="J80" s="397"/>
      <c r="K80" s="322"/>
      <c r="L80" s="398"/>
      <c r="M80" s="326"/>
      <c r="N80" s="327"/>
      <c r="O80" s="327"/>
      <c r="P80" s="361"/>
      <c r="Q80" s="360"/>
      <c r="R80" s="155"/>
      <c r="S80" s="197"/>
      <c r="T80" s="201" t="str">
        <f t="shared" si="30"/>
        <v>Tipo Control</v>
      </c>
      <c r="U80" s="202" t="s">
        <v>158</v>
      </c>
      <c r="V80" s="203">
        <f>+IF(U80='[6]Tabla Valoración controles'!$D$4,'[6]Tabla Valoración controles'!$F$4,IF('[6]208-PLA-Ft-78 Mapa Gestión'!U80='[6]Tabla Valoración controles'!$D$5,'[6]Tabla Valoración controles'!$F$5,IF(U80=[6]FORMULAS!$A$10,0,'[6]Tabla Valoración controles'!$F$6)))</f>
        <v>0</v>
      </c>
      <c r="W80" s="202"/>
      <c r="X80" s="204">
        <f>+IF(W80='[6]Tabla Valoración controles'!$D$7,'[6]Tabla Valoración controles'!$F$7,IF(U80=[6]FORMULAS!$A$10,0,'[6]Tabla Valoración controles'!$F$8))</f>
        <v>0</v>
      </c>
      <c r="Y80" s="202"/>
      <c r="Z80" s="203">
        <f>+IF(Y80='[6]Tabla Valoración controles'!$D$9,'[6]Tabla Valoración controles'!$F$9,IF(U80=[6]FORMULAS!$A$10,0,'[6]Tabla Valoración controles'!$F$10))</f>
        <v>0</v>
      </c>
      <c r="AA80" s="202"/>
      <c r="AB80" s="203">
        <f>+IF(AA80='[6]Tabla Valoración controles'!$D$9,'[6]Tabla Valoración controles'!$F$9,IF(W80=[6]FORMULAS!$A$10,0,'[6]Tabla Valoración controles'!$F$10))</f>
        <v>0</v>
      </c>
      <c r="AC80" s="202"/>
      <c r="AD80" s="203">
        <f>+IF(AC80='[6]Tabla Valoración controles'!$D$13,'[6]Tabla Valoración controles'!$F$13,'[6]Tabla Valoración controles'!$F$14)</f>
        <v>0</v>
      </c>
      <c r="AE80" s="100">
        <f t="shared" si="28"/>
        <v>0</v>
      </c>
      <c r="AF80" s="100">
        <f t="shared" ref="AF80:AF81" si="34">+AF79*AE80</f>
        <v>0</v>
      </c>
      <c r="AG80" s="100">
        <f t="shared" si="33"/>
        <v>0</v>
      </c>
      <c r="AH80" s="202"/>
      <c r="AI80" s="197">
        <f>+IF(AH80=[6]CONTROLES!$C$50,[6]CONTROLES!$D$50,[6]CONTROLES!$D$51)</f>
        <v>0</v>
      </c>
      <c r="AJ80" s="197"/>
      <c r="AK80" s="197">
        <f>+IF(AJ80=[6]CONTROLES!$C$52,[6]CONTROLES!$D$52,[6]CONTROLES!$D$53)</f>
        <v>0</v>
      </c>
      <c r="AL80" s="197"/>
      <c r="AM80" s="197">
        <f>+IF(AL80=[6]CONTROLES!$C$54,[6]CONTROLES!$D$54,[6]CONTROLES!$D$55)</f>
        <v>0</v>
      </c>
      <c r="AN80" s="197"/>
      <c r="AO80" s="197">
        <f>+IF(AN80=[6]CONTROLES!$C$56,[6]CONTROLES!$D$56,IF(AN80=[6]CONTROLES!$C$57,[6]CONTROLES!$D$57,[6]CONTROLES!$D$58))</f>
        <v>0</v>
      </c>
      <c r="AP80" s="197"/>
      <c r="AQ80" s="197">
        <f>+IF(AP80=[6]CONTROLES!$C$59,[6]CONTROLES!$D$59,[6]CONTROLES!$D$60)</f>
        <v>0</v>
      </c>
      <c r="AR80" s="197"/>
      <c r="AS80" s="197">
        <f>+IF(AR80=[6]CONTROLES!$C$61,[6]CONTROLES!$D$61,[6]CONTROLES!$D$62)</f>
        <v>0</v>
      </c>
      <c r="AT80" s="197"/>
      <c r="AU80" s="197">
        <f>+IF(AT80=[6]CONTROLES!$C$63,[6]CONTROLES!$D$63,IF(AT80=[6]CONTROLES!$C$64,[6]CONTROLES!$D$64,[6]CONTROLES!$D$65))</f>
        <v>0</v>
      </c>
      <c r="AV80" s="197">
        <f t="shared" si="31"/>
        <v>0</v>
      </c>
      <c r="AW80" s="197" t="str">
        <f t="shared" si="32"/>
        <v>Débil</v>
      </c>
      <c r="AX80" s="305"/>
      <c r="AY80" s="305"/>
      <c r="AZ80" s="305"/>
      <c r="BA80" s="305"/>
      <c r="BB80" s="307"/>
      <c r="BC80" s="306"/>
      <c r="BD80" s="335"/>
      <c r="BE80" s="134"/>
      <c r="BF80" s="134"/>
      <c r="BG80" s="134"/>
      <c r="BH80" s="224"/>
      <c r="BI80" s="224"/>
      <c r="BJ80" s="134"/>
      <c r="BK80" s="134"/>
      <c r="BL80" s="134"/>
      <c r="BM80" s="335"/>
      <c r="BN80" s="128"/>
      <c r="BO80" s="134"/>
      <c r="BP80" s="134"/>
      <c r="BQ80" s="134"/>
      <c r="BR80" s="134"/>
      <c r="BS80" s="134"/>
      <c r="BT80" s="134"/>
      <c r="BU80" s="134"/>
      <c r="BV80" s="134"/>
      <c r="BW80" s="128"/>
      <c r="BX80" s="134"/>
      <c r="BY80" s="134"/>
      <c r="BZ80" s="134"/>
      <c r="CA80" s="134"/>
      <c r="CB80" s="134"/>
      <c r="CC80" s="134"/>
      <c r="CD80" s="134"/>
      <c r="CE80" s="134"/>
      <c r="CF80" s="128"/>
      <c r="CG80" s="134"/>
      <c r="CH80" s="134"/>
      <c r="CI80" s="134"/>
      <c r="CJ80" s="134"/>
      <c r="CK80" s="134"/>
      <c r="CL80" s="134"/>
      <c r="CM80" s="134"/>
      <c r="CN80" s="134"/>
      <c r="CO80" s="128"/>
      <c r="CP80" s="134"/>
      <c r="CQ80" s="134"/>
      <c r="CR80" s="134"/>
      <c r="CS80" s="134"/>
      <c r="CT80" s="134"/>
      <c r="CU80" s="134"/>
      <c r="CV80" s="134"/>
      <c r="CW80" s="134"/>
      <c r="CX80" s="128"/>
      <c r="CY80" s="134"/>
      <c r="CZ80" s="134"/>
      <c r="DA80" s="134"/>
      <c r="DB80" s="134"/>
      <c r="DC80" s="134"/>
      <c r="DD80" s="134"/>
      <c r="DE80" s="134"/>
      <c r="DF80" s="134"/>
      <c r="DG80" s="128"/>
      <c r="DH80" s="134"/>
      <c r="DI80" s="134"/>
      <c r="DJ80" s="134"/>
      <c r="DK80" s="134"/>
      <c r="DL80" s="134"/>
      <c r="DM80" s="134"/>
      <c r="DN80" s="134"/>
      <c r="DO80" s="134"/>
      <c r="DP80" s="128"/>
      <c r="DQ80" s="134"/>
      <c r="DR80" s="134"/>
      <c r="DS80" s="134"/>
      <c r="DT80" s="134"/>
      <c r="DU80" s="134"/>
      <c r="DV80" s="134"/>
      <c r="DW80" s="134"/>
      <c r="DX80" s="134"/>
      <c r="DY80" s="128"/>
      <c r="DZ80" s="134"/>
      <c r="EA80" s="134"/>
      <c r="EB80" s="134"/>
      <c r="EC80" s="134"/>
      <c r="ED80" s="134"/>
      <c r="EE80" s="134"/>
      <c r="EF80" s="134"/>
      <c r="EG80" s="134"/>
      <c r="EH80" s="128"/>
      <c r="EI80" s="134"/>
      <c r="EJ80" s="134"/>
      <c r="EK80" s="134"/>
      <c r="EL80" s="134"/>
      <c r="EM80" s="134"/>
      <c r="EN80" s="134"/>
      <c r="EO80" s="134"/>
      <c r="EP80" s="134"/>
      <c r="EQ80" s="128"/>
      <c r="ER80" s="134"/>
      <c r="ES80" s="134"/>
      <c r="ET80" s="134"/>
      <c r="EU80" s="134"/>
      <c r="EV80" s="134"/>
      <c r="EW80" s="134"/>
      <c r="EX80" s="134"/>
      <c r="EY80" s="134"/>
      <c r="EZ80" s="128"/>
      <c r="FA80" s="134"/>
      <c r="FB80" s="134"/>
      <c r="FC80" s="134"/>
      <c r="FD80" s="134"/>
      <c r="FE80" s="134"/>
      <c r="FF80" s="134"/>
      <c r="FG80" s="134"/>
      <c r="FH80" s="134"/>
      <c r="FI80" s="128"/>
      <c r="FJ80" s="134"/>
      <c r="FK80" s="134"/>
      <c r="FL80" s="134"/>
      <c r="FM80" s="134"/>
      <c r="FN80" s="134"/>
      <c r="FO80" s="134"/>
      <c r="FP80" s="134"/>
      <c r="FQ80" s="134"/>
      <c r="FR80" s="134"/>
      <c r="FS80" s="128"/>
      <c r="FT80" s="131"/>
      <c r="FU80" s="131"/>
      <c r="FV80" s="131"/>
      <c r="FW80" s="132"/>
      <c r="FX80" s="131"/>
      <c r="FY80" s="134"/>
      <c r="FZ80" s="134"/>
      <c r="GA80" s="131"/>
      <c r="GB80" s="131"/>
      <c r="GC80" s="131"/>
      <c r="GD80" s="131"/>
      <c r="GE80" s="131"/>
      <c r="GF80" s="128"/>
      <c r="GG80" s="131"/>
      <c r="GH80" s="131"/>
      <c r="GI80" s="131"/>
      <c r="GJ80" s="132"/>
      <c r="GK80" s="131"/>
      <c r="GL80" s="134"/>
      <c r="GM80" s="134"/>
      <c r="GN80" s="131"/>
      <c r="GO80" s="131"/>
      <c r="GP80" s="131"/>
      <c r="GQ80" s="131"/>
      <c r="GR80" s="131"/>
      <c r="GS80" s="128"/>
      <c r="GT80" s="131"/>
      <c r="GU80" s="131"/>
      <c r="GV80" s="131"/>
      <c r="GW80" s="132"/>
      <c r="GX80" s="131"/>
      <c r="GY80" s="134"/>
      <c r="GZ80" s="134"/>
      <c r="HA80" s="131"/>
      <c r="HB80" s="131"/>
      <c r="HC80" s="131"/>
      <c r="HD80" s="131"/>
    </row>
    <row r="81" spans="1:212" ht="17.25" customHeight="1" x14ac:dyDescent="0.2">
      <c r="A81" s="312"/>
      <c r="B81" s="395"/>
      <c r="C81" s="399"/>
      <c r="D81" s="399"/>
      <c r="E81" s="395"/>
      <c r="F81" s="395"/>
      <c r="G81" s="395"/>
      <c r="H81" s="396"/>
      <c r="I81" s="395"/>
      <c r="J81" s="397"/>
      <c r="K81" s="322"/>
      <c r="L81" s="398"/>
      <c r="M81" s="326"/>
      <c r="N81" s="327"/>
      <c r="O81" s="327"/>
      <c r="P81" s="361"/>
      <c r="Q81" s="360"/>
      <c r="R81" s="155"/>
      <c r="S81" s="197"/>
      <c r="T81" s="201" t="str">
        <f t="shared" si="30"/>
        <v>Tipo Control</v>
      </c>
      <c r="U81" s="202" t="s">
        <v>158</v>
      </c>
      <c r="V81" s="203">
        <f>+IF(U81='[6]Tabla Valoración controles'!$D$4,'[6]Tabla Valoración controles'!$F$4,IF('[6]208-PLA-Ft-78 Mapa Gestión'!U81='[6]Tabla Valoración controles'!$D$5,'[6]Tabla Valoración controles'!$F$5,IF(U81=[6]FORMULAS!$A$10,0,'[6]Tabla Valoración controles'!$F$6)))</f>
        <v>0</v>
      </c>
      <c r="W81" s="202"/>
      <c r="X81" s="204">
        <f>+IF(W81='[6]Tabla Valoración controles'!$D$7,'[6]Tabla Valoración controles'!$F$7,IF(U81=[6]FORMULAS!$A$10,0,'[6]Tabla Valoración controles'!$F$8))</f>
        <v>0</v>
      </c>
      <c r="Y81" s="202"/>
      <c r="Z81" s="203">
        <f>+IF(Y81='[6]Tabla Valoración controles'!$D$9,'[6]Tabla Valoración controles'!$F$9,IF(U81=[6]FORMULAS!$A$10,0,'[6]Tabla Valoración controles'!$F$10))</f>
        <v>0</v>
      </c>
      <c r="AA81" s="202"/>
      <c r="AB81" s="203">
        <f>+IF(AA81='[6]Tabla Valoración controles'!$D$9,'[6]Tabla Valoración controles'!$F$9,IF(W81=[6]FORMULAS!$A$10,0,'[6]Tabla Valoración controles'!$F$10))</f>
        <v>0</v>
      </c>
      <c r="AC81" s="202"/>
      <c r="AD81" s="203">
        <f>+IF(AC81='[6]Tabla Valoración controles'!$D$13,'[6]Tabla Valoración controles'!$F$13,'[6]Tabla Valoración controles'!$F$14)</f>
        <v>0</v>
      </c>
      <c r="AE81" s="100">
        <f t="shared" si="28"/>
        <v>0</v>
      </c>
      <c r="AF81" s="100">
        <f t="shared" si="34"/>
        <v>0</v>
      </c>
      <c r="AG81" s="100">
        <f>+AG80-AF81</f>
        <v>0</v>
      </c>
      <c r="AH81" s="202"/>
      <c r="AI81" s="197">
        <f>+IF(AH81=[6]CONTROLES!$C$50,[6]CONTROLES!$D$50,[6]CONTROLES!$D$51)</f>
        <v>0</v>
      </c>
      <c r="AJ81" s="197"/>
      <c r="AK81" s="197">
        <f>+IF(AJ81=[6]CONTROLES!$C$52,[6]CONTROLES!$D$52,[6]CONTROLES!$D$53)</f>
        <v>0</v>
      </c>
      <c r="AL81" s="197"/>
      <c r="AM81" s="197">
        <f>+IF(AL81=[6]CONTROLES!$C$54,[6]CONTROLES!$D$54,[6]CONTROLES!$D$55)</f>
        <v>0</v>
      </c>
      <c r="AN81" s="197"/>
      <c r="AO81" s="197">
        <f>+IF(AN81=[6]CONTROLES!$C$56,[6]CONTROLES!$D$56,IF(AN81=[6]CONTROLES!$C$57,[6]CONTROLES!$D$57,[6]CONTROLES!$D$58))</f>
        <v>0</v>
      </c>
      <c r="AP81" s="197"/>
      <c r="AQ81" s="197">
        <f>+IF(AP81=[6]CONTROLES!$C$59,[6]CONTROLES!$D$59,[6]CONTROLES!$D$60)</f>
        <v>0</v>
      </c>
      <c r="AR81" s="197"/>
      <c r="AS81" s="197">
        <f>+IF(AR81=[6]CONTROLES!$C$61,[6]CONTROLES!$D$61,[6]CONTROLES!$D$62)</f>
        <v>0</v>
      </c>
      <c r="AT81" s="197"/>
      <c r="AU81" s="197">
        <f>+IF(AT81=[6]CONTROLES!$C$63,[6]CONTROLES!$D$63,IF(AT81=[6]CONTROLES!$C$64,[6]CONTROLES!$D$64,[6]CONTROLES!$D$65))</f>
        <v>0</v>
      </c>
      <c r="AV81" s="197">
        <f t="shared" si="31"/>
        <v>0</v>
      </c>
      <c r="AW81" s="197" t="str">
        <f t="shared" si="32"/>
        <v>Débil</v>
      </c>
      <c r="AX81" s="305"/>
      <c r="AY81" s="305"/>
      <c r="AZ81" s="305"/>
      <c r="BA81" s="305"/>
      <c r="BB81" s="307"/>
      <c r="BC81" s="306"/>
      <c r="BD81" s="335"/>
      <c r="BE81" s="134"/>
      <c r="BF81" s="134"/>
      <c r="BG81" s="134"/>
      <c r="BH81" s="224"/>
      <c r="BI81" s="224"/>
      <c r="BJ81" s="134"/>
      <c r="BK81" s="134"/>
      <c r="BL81" s="134"/>
      <c r="BM81" s="335"/>
      <c r="BN81" s="128"/>
      <c r="BO81" s="134"/>
      <c r="BP81" s="134"/>
      <c r="BQ81" s="134"/>
      <c r="BR81" s="134"/>
      <c r="BS81" s="134"/>
      <c r="BT81" s="134"/>
      <c r="BU81" s="134"/>
      <c r="BV81" s="134"/>
      <c r="BW81" s="128"/>
      <c r="BX81" s="134"/>
      <c r="BY81" s="134"/>
      <c r="BZ81" s="134"/>
      <c r="CA81" s="134"/>
      <c r="CB81" s="134"/>
      <c r="CC81" s="134"/>
      <c r="CD81" s="134"/>
      <c r="CE81" s="134"/>
      <c r="CF81" s="128"/>
      <c r="CG81" s="134"/>
      <c r="CH81" s="134"/>
      <c r="CI81" s="134"/>
      <c r="CJ81" s="134"/>
      <c r="CK81" s="134"/>
      <c r="CL81" s="134"/>
      <c r="CM81" s="134"/>
      <c r="CN81" s="134"/>
      <c r="CO81" s="128"/>
      <c r="CP81" s="134"/>
      <c r="CQ81" s="134"/>
      <c r="CR81" s="134"/>
      <c r="CS81" s="134"/>
      <c r="CT81" s="134"/>
      <c r="CU81" s="134"/>
      <c r="CV81" s="134"/>
      <c r="CW81" s="134"/>
      <c r="CX81" s="128"/>
      <c r="CY81" s="134"/>
      <c r="CZ81" s="134"/>
      <c r="DA81" s="134"/>
      <c r="DB81" s="134"/>
      <c r="DC81" s="134"/>
      <c r="DD81" s="134"/>
      <c r="DE81" s="134"/>
      <c r="DF81" s="134"/>
      <c r="DG81" s="128"/>
      <c r="DH81" s="134"/>
      <c r="DI81" s="134"/>
      <c r="DJ81" s="134"/>
      <c r="DK81" s="134"/>
      <c r="DL81" s="134"/>
      <c r="DM81" s="134"/>
      <c r="DN81" s="134"/>
      <c r="DO81" s="134"/>
      <c r="DP81" s="128"/>
      <c r="DQ81" s="134"/>
      <c r="DR81" s="134"/>
      <c r="DS81" s="134"/>
      <c r="DT81" s="134"/>
      <c r="DU81" s="134"/>
      <c r="DV81" s="134"/>
      <c r="DW81" s="134"/>
      <c r="DX81" s="134"/>
      <c r="DY81" s="128"/>
      <c r="DZ81" s="134"/>
      <c r="EA81" s="134"/>
      <c r="EB81" s="134"/>
      <c r="EC81" s="134"/>
      <c r="ED81" s="134"/>
      <c r="EE81" s="134"/>
      <c r="EF81" s="134"/>
      <c r="EG81" s="134"/>
      <c r="EH81" s="128"/>
      <c r="EI81" s="134"/>
      <c r="EJ81" s="134"/>
      <c r="EK81" s="134"/>
      <c r="EL81" s="134"/>
      <c r="EM81" s="134"/>
      <c r="EN81" s="134"/>
      <c r="EO81" s="134"/>
      <c r="EP81" s="134"/>
      <c r="EQ81" s="128"/>
      <c r="ER81" s="134"/>
      <c r="ES81" s="134"/>
      <c r="ET81" s="134"/>
      <c r="EU81" s="134"/>
      <c r="EV81" s="134"/>
      <c r="EW81" s="134"/>
      <c r="EX81" s="134"/>
      <c r="EY81" s="134"/>
      <c r="EZ81" s="128"/>
      <c r="FA81" s="134"/>
      <c r="FB81" s="134"/>
      <c r="FC81" s="134"/>
      <c r="FD81" s="134"/>
      <c r="FE81" s="134"/>
      <c r="FF81" s="134"/>
      <c r="FG81" s="134"/>
      <c r="FH81" s="134"/>
      <c r="FI81" s="128"/>
      <c r="FJ81" s="134"/>
      <c r="FK81" s="134"/>
      <c r="FL81" s="134"/>
      <c r="FM81" s="134"/>
      <c r="FN81" s="134"/>
      <c r="FO81" s="134"/>
      <c r="FP81" s="134"/>
      <c r="FQ81" s="134"/>
      <c r="FR81" s="134"/>
      <c r="FS81" s="128"/>
      <c r="FT81" s="131"/>
      <c r="FU81" s="131"/>
      <c r="FV81" s="131"/>
      <c r="FW81" s="132"/>
      <c r="FX81" s="131"/>
      <c r="FY81" s="134"/>
      <c r="FZ81" s="134"/>
      <c r="GA81" s="131"/>
      <c r="GB81" s="131"/>
      <c r="GC81" s="131"/>
      <c r="GD81" s="131"/>
      <c r="GE81" s="131"/>
      <c r="GF81" s="128"/>
      <c r="GG81" s="131"/>
      <c r="GH81" s="131"/>
      <c r="GI81" s="131"/>
      <c r="GJ81" s="132"/>
      <c r="GK81" s="131"/>
      <c r="GL81" s="134"/>
      <c r="GM81" s="134"/>
      <c r="GN81" s="131"/>
      <c r="GO81" s="131"/>
      <c r="GP81" s="131"/>
      <c r="GQ81" s="131"/>
      <c r="GR81" s="131"/>
      <c r="GS81" s="128"/>
      <c r="GT81" s="131"/>
      <c r="GU81" s="131"/>
      <c r="GV81" s="131"/>
      <c r="GW81" s="132"/>
      <c r="GX81" s="131"/>
      <c r="GY81" s="134"/>
      <c r="GZ81" s="134"/>
      <c r="HA81" s="131"/>
      <c r="HB81" s="131"/>
      <c r="HC81" s="131"/>
      <c r="HD81" s="131"/>
    </row>
    <row r="82" spans="1:212" ht="127.5" customHeight="1" x14ac:dyDescent="0.2">
      <c r="A82" s="312">
        <v>13</v>
      </c>
      <c r="B82" s="395" t="s">
        <v>511</v>
      </c>
      <c r="C82" s="399" t="str">
        <f>VLOOKUP(B82,[6]FORMULAS!$A$30:$B$46,2,0)</f>
        <v>Realizar mejoramiento integral de espacio público en ocho (8) territorios priorizados.</v>
      </c>
      <c r="D82" s="399" t="str">
        <f>VLOOKUP(B82,[6]FORMULAS!$A$30:$C$46,3,0)</f>
        <v>Director de Mejoramiento de Barrios</v>
      </c>
      <c r="E82" s="395" t="s">
        <v>151</v>
      </c>
      <c r="F82" s="395" t="s">
        <v>512</v>
      </c>
      <c r="G82" s="395" t="s">
        <v>513</v>
      </c>
      <c r="H82" s="411" t="s">
        <v>514</v>
      </c>
      <c r="I82" s="395" t="s">
        <v>264</v>
      </c>
      <c r="J82" s="397">
        <v>12</v>
      </c>
      <c r="K82" s="322" t="str">
        <f>VLOOKUP(L82,'Tabla probabilidad'!$D$3:$E$8,2,0)</f>
        <v>Baja</v>
      </c>
      <c r="L82" s="398">
        <v>0.4</v>
      </c>
      <c r="M82" s="326" t="s">
        <v>91</v>
      </c>
      <c r="N82" s="327" t="str">
        <f>VLOOKUP(M82,'Tabla Impacto'!$D$3:$F$8,3,0)</f>
        <v>Moderado</v>
      </c>
      <c r="O82" s="327">
        <f>VLOOKUP(M82,'Tabla Impacto'!$D$3:$F$8,2,0)</f>
        <v>0.6</v>
      </c>
      <c r="P82" s="361" t="str">
        <f t="shared" ref="P82" si="35">CONCATENATE(N82,K82)</f>
        <v>ModeradoBaja</v>
      </c>
      <c r="Q82" s="360" t="str">
        <f>VLOOKUP(P82,[6]FORMULAS!$K$17:$L$42,2,0)</f>
        <v>Moderado</v>
      </c>
      <c r="R82" s="176">
        <v>1</v>
      </c>
      <c r="S82" s="177" t="s">
        <v>515</v>
      </c>
      <c r="T82" s="201" t="str">
        <f t="shared" si="30"/>
        <v>Preventivo</v>
      </c>
      <c r="U82" s="202" t="s">
        <v>13</v>
      </c>
      <c r="V82" s="203">
        <f>+IF(U82='[6]Tabla Valoración controles'!$D$4,'[6]Tabla Valoración controles'!$F$4,IF('[6]208-PLA-Ft-78 Mapa Gestión'!U82='[6]Tabla Valoración controles'!$D$5,'[6]Tabla Valoración controles'!$F$5,IF(U82=[6]FORMULAS!$A$10,0,'[6]Tabla Valoración controles'!$F$6)))</f>
        <v>0.25</v>
      </c>
      <c r="W82" s="202" t="s">
        <v>8</v>
      </c>
      <c r="X82" s="204">
        <f>+IF(W82='[6]Tabla Valoración controles'!$D$7,'[6]Tabla Valoración controles'!$F$7,IF(U82=[6]FORMULAS!$A$10,0,'[6]Tabla Valoración controles'!$F$8))</f>
        <v>0.15</v>
      </c>
      <c r="Y82" s="202" t="s">
        <v>18</v>
      </c>
      <c r="Z82" s="203">
        <f>+IF(Y82='[6]Tabla Valoración controles'!$D$9,'[6]Tabla Valoración controles'!$F$9,IF(U82=[6]FORMULAS!$A$10,0,'[6]Tabla Valoración controles'!$F$10))</f>
        <v>0</v>
      </c>
      <c r="AA82" s="202" t="s">
        <v>21</v>
      </c>
      <c r="AB82" s="203">
        <f>+IF(AA82='[6]Tabla Valoración controles'!$D$9,'[6]Tabla Valoración controles'!$F$9,IF(W82=[6]FORMULAS!$A$10,0,'[6]Tabla Valoración controles'!$F$10))</f>
        <v>0</v>
      </c>
      <c r="AC82" s="202" t="s">
        <v>100</v>
      </c>
      <c r="AD82" s="203">
        <f>+IF(AC82='[6]Tabla Valoración controles'!$D$13,'[6]Tabla Valoración controles'!$F$13,'[6]Tabla Valoración controles'!$F$14)</f>
        <v>0</v>
      </c>
      <c r="AE82" s="100">
        <f t="shared" si="28"/>
        <v>0.4</v>
      </c>
      <c r="AF82" s="100" t="e">
        <f>+IF(T82=[6]FORMULAS!$A$8,'[6]208-PLA-Ft-78 Mapa Gestión'!AE82*'[6]208-PLA-Ft-78 Mapa Gestión'!L82:L87,'[6]208-PLA-Ft-78 Mapa Gestión'!AE82*'[6]208-PLA-Ft-78 Mapa Gestión'!O82:O87)</f>
        <v>#N/A</v>
      </c>
      <c r="AG82" s="100">
        <f>+IF(T82=[6]FORMULAS!$A$8,'[6]208-PLA-Ft-78 Mapa Gestión'!L82:L87-'[6]208-PLA-Ft-78 Mapa Gestión'!AF82,0)</f>
        <v>0</v>
      </c>
      <c r="AH82" s="202" t="s">
        <v>351</v>
      </c>
      <c r="AI82" s="197">
        <f>+IF(AH82=[6]CONTROLES!$C$50,[6]CONTROLES!$D$50,[6]CONTROLES!$D$51)</f>
        <v>15</v>
      </c>
      <c r="AJ82" s="197" t="s">
        <v>357</v>
      </c>
      <c r="AK82" s="197">
        <f>+IF(AJ82=[6]CONTROLES!$C$52,[6]CONTROLES!$D$52,[6]CONTROLES!$D$53)</f>
        <v>15</v>
      </c>
      <c r="AL82" s="197" t="s">
        <v>360</v>
      </c>
      <c r="AM82" s="197">
        <f>+IF(AL82=[6]CONTROLES!$C$54,[6]CONTROLES!$D$54,[6]CONTROLES!$D$55)</f>
        <v>15</v>
      </c>
      <c r="AN82" s="197" t="s">
        <v>363</v>
      </c>
      <c r="AO82" s="197">
        <f>+IF(AN82=[6]CONTROLES!$C$56,[6]CONTROLES!$D$56,IF(AN82=[6]CONTROLES!$C$57,[6]CONTROLES!$D$57,[6]CONTROLES!$D$58))</f>
        <v>15</v>
      </c>
      <c r="AP82" s="197" t="s">
        <v>367</v>
      </c>
      <c r="AQ82" s="197">
        <f>+IF(AP82=[6]CONTROLES!$C$59,[6]CONTROLES!$D$59,[6]CONTROLES!$D$60)</f>
        <v>15</v>
      </c>
      <c r="AR82" s="197" t="s">
        <v>370</v>
      </c>
      <c r="AS82" s="197">
        <f>+IF(AR82=[6]CONTROLES!$C$61,[6]CONTROLES!$D$61,[6]CONTROLES!$D$62)</f>
        <v>15</v>
      </c>
      <c r="AT82" s="197" t="s">
        <v>373</v>
      </c>
      <c r="AU82" s="197">
        <f>+IF(AT82=[6]CONTROLES!$C$63,[6]CONTROLES!$D$63,IF(AT82=[6]CONTROLES!$C$64,[6]CONTROLES!$D$64,[6]CONTROLES!$D$65))</f>
        <v>10</v>
      </c>
      <c r="AV82" s="197">
        <f t="shared" si="31"/>
        <v>100</v>
      </c>
      <c r="AW82" s="197" t="str">
        <f t="shared" si="32"/>
        <v>Fuerte</v>
      </c>
      <c r="AX82" s="304">
        <f>+AG87</f>
        <v>0</v>
      </c>
      <c r="AY82" s="304" t="s">
        <v>98</v>
      </c>
      <c r="AZ82" s="304" t="s">
        <v>77</v>
      </c>
      <c r="BA82" s="304">
        <f>+IF(T82=[4]FORMULAS!B81,'[4]208-PLA-Ft-78 Mapa Gestión'!AG87,'[4]208-PLA-Ft-78 Mapa Gestión'!O82:O87)</f>
        <v>0</v>
      </c>
      <c r="BB82" s="307" t="str">
        <f>CONCATENATE(AZ82,AY82)</f>
        <v>MenorMedia</v>
      </c>
      <c r="BC82" s="306" t="str">
        <f>VLOOKUP(BB82,[4]FORMULAS!$K$17:$L$42,2,0)</f>
        <v>Moderado</v>
      </c>
      <c r="BD82" s="335" t="s">
        <v>164</v>
      </c>
      <c r="BE82" s="129" t="s">
        <v>516</v>
      </c>
      <c r="BF82" s="134" t="s">
        <v>503</v>
      </c>
      <c r="BG82" s="179" t="s">
        <v>327</v>
      </c>
      <c r="BH82" s="225">
        <v>45323</v>
      </c>
      <c r="BI82" s="226">
        <v>45656</v>
      </c>
      <c r="BJ82" s="134" t="s">
        <v>504</v>
      </c>
      <c r="BK82" s="134" t="s">
        <v>505</v>
      </c>
      <c r="BL82" s="134" t="s">
        <v>236</v>
      </c>
      <c r="BM82" s="335" t="s">
        <v>506</v>
      </c>
      <c r="BN82" s="128"/>
      <c r="BO82" s="129"/>
      <c r="BP82" s="129"/>
      <c r="BQ82" s="129"/>
      <c r="BR82" s="129"/>
      <c r="BS82" s="129"/>
      <c r="BT82" s="129"/>
      <c r="BU82" s="129"/>
      <c r="BV82" s="129"/>
      <c r="BW82" s="128"/>
      <c r="BX82" s="129"/>
      <c r="BY82" s="129"/>
      <c r="BZ82" s="129"/>
      <c r="CA82" s="129"/>
      <c r="CB82" s="129"/>
      <c r="CC82" s="129"/>
      <c r="CD82" s="129"/>
      <c r="CE82" s="129"/>
      <c r="CF82" s="128"/>
      <c r="CG82" s="129"/>
      <c r="CH82" s="129"/>
      <c r="CI82" s="129"/>
      <c r="CJ82" s="129"/>
      <c r="CK82" s="129"/>
      <c r="CL82" s="129"/>
      <c r="CM82" s="129"/>
      <c r="CN82" s="129"/>
      <c r="CO82" s="128"/>
      <c r="CP82" s="129"/>
      <c r="CQ82" s="129"/>
      <c r="CR82" s="129"/>
      <c r="CS82" s="129"/>
      <c r="CT82" s="129"/>
      <c r="CU82" s="129"/>
      <c r="CV82" s="129"/>
      <c r="CW82" s="129"/>
      <c r="CX82" s="128"/>
      <c r="CY82" s="129"/>
      <c r="CZ82" s="129"/>
      <c r="DA82" s="129"/>
      <c r="DB82" s="129"/>
      <c r="DC82" s="129"/>
      <c r="DD82" s="129"/>
      <c r="DE82" s="129"/>
      <c r="DF82" s="129"/>
      <c r="DG82" s="128"/>
      <c r="DH82" s="129"/>
      <c r="DI82" s="129"/>
      <c r="DJ82" s="129"/>
      <c r="DK82" s="129"/>
      <c r="DL82" s="129"/>
      <c r="DM82" s="129"/>
      <c r="DN82" s="129"/>
      <c r="DO82" s="129"/>
      <c r="DP82" s="128"/>
      <c r="DQ82" s="129"/>
      <c r="DR82" s="129"/>
      <c r="DS82" s="129"/>
      <c r="DT82" s="129"/>
      <c r="DU82" s="129"/>
      <c r="DV82" s="129"/>
      <c r="DW82" s="129"/>
      <c r="DX82" s="129"/>
      <c r="DY82" s="128"/>
      <c r="DZ82" s="129"/>
      <c r="EA82" s="129"/>
      <c r="EB82" s="129"/>
      <c r="EC82" s="129"/>
      <c r="ED82" s="129"/>
      <c r="EE82" s="129"/>
      <c r="EF82" s="129"/>
      <c r="EG82" s="129"/>
      <c r="EH82" s="128"/>
      <c r="EI82" s="129"/>
      <c r="EJ82" s="129"/>
      <c r="EK82" s="129"/>
      <c r="EL82" s="129"/>
      <c r="EM82" s="129"/>
      <c r="EN82" s="129"/>
      <c r="EO82" s="129"/>
      <c r="EP82" s="129"/>
      <c r="EQ82" s="128"/>
      <c r="ER82" s="129"/>
      <c r="ES82" s="129"/>
      <c r="ET82" s="129"/>
      <c r="EU82" s="129"/>
      <c r="EV82" s="129"/>
      <c r="EW82" s="129"/>
      <c r="EX82" s="129"/>
      <c r="EY82" s="129"/>
      <c r="EZ82" s="128"/>
      <c r="FA82" s="129"/>
      <c r="FB82" s="129"/>
      <c r="FC82" s="129"/>
      <c r="FD82" s="129"/>
      <c r="FE82" s="129"/>
      <c r="FF82" s="129"/>
      <c r="FG82" s="129"/>
      <c r="FH82" s="129"/>
      <c r="FI82" s="128"/>
      <c r="FJ82" s="129"/>
      <c r="FK82" s="129"/>
      <c r="FL82" s="129"/>
      <c r="FM82" s="129"/>
      <c r="FN82" s="129"/>
      <c r="FO82" s="129"/>
      <c r="FP82" s="129"/>
      <c r="FQ82" s="129"/>
      <c r="FR82" s="129"/>
      <c r="FS82" s="128"/>
      <c r="FT82" s="131"/>
      <c r="FU82" s="131"/>
      <c r="FV82" s="131"/>
      <c r="FW82" s="132"/>
      <c r="FX82" s="131"/>
      <c r="FY82" s="129"/>
      <c r="FZ82" s="129"/>
      <c r="GA82" s="131"/>
      <c r="GB82" s="131"/>
      <c r="GC82" s="131"/>
      <c r="GD82" s="131"/>
      <c r="GE82" s="131"/>
      <c r="GF82" s="128"/>
      <c r="GG82" s="131"/>
      <c r="GH82" s="131"/>
      <c r="GI82" s="131"/>
      <c r="GJ82" s="132"/>
      <c r="GK82" s="131"/>
      <c r="GL82" s="129"/>
      <c r="GM82" s="129"/>
      <c r="GN82" s="131"/>
      <c r="GO82" s="131"/>
      <c r="GP82" s="131"/>
      <c r="GQ82" s="131"/>
      <c r="GR82" s="131"/>
      <c r="GS82" s="128"/>
      <c r="GT82" s="131"/>
      <c r="GU82" s="131"/>
      <c r="GV82" s="131"/>
      <c r="GW82" s="132"/>
      <c r="GX82" s="131"/>
      <c r="GY82" s="129"/>
      <c r="GZ82" s="129"/>
      <c r="HA82" s="131"/>
      <c r="HB82" s="131"/>
      <c r="HC82" s="131"/>
      <c r="HD82" s="131"/>
    </row>
    <row r="83" spans="1:212" ht="127.5" customHeight="1" x14ac:dyDescent="0.2">
      <c r="A83" s="312"/>
      <c r="B83" s="395"/>
      <c r="C83" s="399"/>
      <c r="D83" s="399"/>
      <c r="E83" s="395"/>
      <c r="F83" s="395"/>
      <c r="G83" s="395"/>
      <c r="H83" s="411"/>
      <c r="I83" s="395"/>
      <c r="J83" s="397"/>
      <c r="K83" s="322"/>
      <c r="L83" s="398"/>
      <c r="M83" s="326"/>
      <c r="N83" s="327"/>
      <c r="O83" s="327"/>
      <c r="P83" s="361"/>
      <c r="Q83" s="360"/>
      <c r="R83" s="176">
        <v>2</v>
      </c>
      <c r="S83" s="177" t="s">
        <v>517</v>
      </c>
      <c r="T83" s="201" t="str">
        <f t="shared" si="30"/>
        <v>Detectivo</v>
      </c>
      <c r="U83" s="202" t="s">
        <v>14</v>
      </c>
      <c r="V83" s="203">
        <f>+IF(U83='[6]Tabla Valoración controles'!$D$4,'[6]Tabla Valoración controles'!$F$4,IF('[6]208-PLA-Ft-78 Mapa Gestión'!U83='[6]Tabla Valoración controles'!$D$5,'[6]Tabla Valoración controles'!$F$5,IF(U83=[6]FORMULAS!$A$10,0,'[6]Tabla Valoración controles'!$F$6)))</f>
        <v>0.1</v>
      </c>
      <c r="W83" s="202" t="s">
        <v>8</v>
      </c>
      <c r="X83" s="204">
        <f>+IF(W83='[6]Tabla Valoración controles'!$D$7,'[6]Tabla Valoración controles'!$F$7,IF(U83=[6]FORMULAS!$A$10,0,'[6]Tabla Valoración controles'!$F$8))</f>
        <v>0.15</v>
      </c>
      <c r="Y83" s="202" t="s">
        <v>18</v>
      </c>
      <c r="Z83" s="203">
        <f>+IF(Y83='[6]Tabla Valoración controles'!$D$9,'[6]Tabla Valoración controles'!$F$9,IF(U83=[6]FORMULAS!$A$10,0,'[6]Tabla Valoración controles'!$F$10))</f>
        <v>0</v>
      </c>
      <c r="AA83" s="202" t="s">
        <v>21</v>
      </c>
      <c r="AB83" s="203">
        <f>+IF(AA83='[6]Tabla Valoración controles'!$D$9,'[6]Tabla Valoración controles'!$F$9,IF(W83=[6]FORMULAS!$A$10,0,'[6]Tabla Valoración controles'!$F$10))</f>
        <v>0</v>
      </c>
      <c r="AC83" s="202" t="s">
        <v>100</v>
      </c>
      <c r="AD83" s="203">
        <f>+IF(AC83='[6]Tabla Valoración controles'!$D$13,'[6]Tabla Valoración controles'!$F$13,'[6]Tabla Valoración controles'!$F$14)</f>
        <v>0</v>
      </c>
      <c r="AE83" s="100">
        <f t="shared" si="28"/>
        <v>0.25</v>
      </c>
      <c r="AF83" s="100">
        <f>+AE83*AG82</f>
        <v>0</v>
      </c>
      <c r="AG83" s="100">
        <f>+AG82-AF83</f>
        <v>0</v>
      </c>
      <c r="AH83" s="202" t="s">
        <v>351</v>
      </c>
      <c r="AI83" s="197">
        <f>+IF(AH83=[6]CONTROLES!$C$50,[6]CONTROLES!$D$50,[6]CONTROLES!$D$51)</f>
        <v>15</v>
      </c>
      <c r="AJ83" s="197" t="s">
        <v>357</v>
      </c>
      <c r="AK83" s="197">
        <f>+IF(AJ83=[6]CONTROLES!$C$52,[6]CONTROLES!$D$52,[6]CONTROLES!$D$53)</f>
        <v>15</v>
      </c>
      <c r="AL83" s="197" t="s">
        <v>360</v>
      </c>
      <c r="AM83" s="197">
        <f>+IF(AL83=[6]CONTROLES!$C$54,[6]CONTROLES!$D$54,[6]CONTROLES!$D$55)</f>
        <v>15</v>
      </c>
      <c r="AN83" s="197" t="s">
        <v>363</v>
      </c>
      <c r="AO83" s="197">
        <f>+IF(AN83=[6]CONTROLES!$C$56,[6]CONTROLES!$D$56,IF(AN83=[6]CONTROLES!$C$57,[6]CONTROLES!$D$57,[6]CONTROLES!$D$58))</f>
        <v>15</v>
      </c>
      <c r="AP83" s="197" t="s">
        <v>367</v>
      </c>
      <c r="AQ83" s="197">
        <f>+IF(AP83=[6]CONTROLES!$C$59,[6]CONTROLES!$D$59,[6]CONTROLES!$D$60)</f>
        <v>15</v>
      </c>
      <c r="AR83" s="197" t="s">
        <v>370</v>
      </c>
      <c r="AS83" s="197">
        <f>+IF(AR83=[6]CONTROLES!$C$61,[6]CONTROLES!$D$61,[6]CONTROLES!$D$62)</f>
        <v>15</v>
      </c>
      <c r="AT83" s="197" t="s">
        <v>373</v>
      </c>
      <c r="AU83" s="197">
        <f>+IF(AT83=[6]CONTROLES!$C$63,[6]CONTROLES!$D$63,IF(AT83=[6]CONTROLES!$C$64,[6]CONTROLES!$D$64,[6]CONTROLES!$D$65))</f>
        <v>10</v>
      </c>
      <c r="AV83" s="197">
        <f t="shared" si="31"/>
        <v>100</v>
      </c>
      <c r="AW83" s="197" t="str">
        <f t="shared" si="32"/>
        <v>Fuerte</v>
      </c>
      <c r="AX83" s="305"/>
      <c r="AY83" s="305"/>
      <c r="AZ83" s="305"/>
      <c r="BA83" s="305"/>
      <c r="BB83" s="307"/>
      <c r="BC83" s="306"/>
      <c r="BD83" s="335"/>
      <c r="BE83" s="134" t="s">
        <v>518</v>
      </c>
      <c r="BF83" s="134" t="s">
        <v>503</v>
      </c>
      <c r="BG83" s="179" t="s">
        <v>327</v>
      </c>
      <c r="BH83" s="225">
        <v>45323</v>
      </c>
      <c r="BI83" s="226">
        <v>45656</v>
      </c>
      <c r="BJ83" s="186" t="s">
        <v>504</v>
      </c>
      <c r="BK83" s="186" t="s">
        <v>519</v>
      </c>
      <c r="BL83" s="134" t="s">
        <v>236</v>
      </c>
      <c r="BM83" s="335"/>
      <c r="BN83" s="128"/>
      <c r="BO83" s="129"/>
      <c r="BP83" s="129"/>
      <c r="BQ83" s="129"/>
      <c r="BR83" s="129"/>
      <c r="BS83" s="129"/>
      <c r="BT83" s="129"/>
      <c r="BU83" s="129"/>
      <c r="BV83" s="129"/>
      <c r="BW83" s="128"/>
      <c r="BX83" s="129"/>
      <c r="BY83" s="129"/>
      <c r="BZ83" s="129"/>
      <c r="CA83" s="129"/>
      <c r="CB83" s="129"/>
      <c r="CC83" s="129"/>
      <c r="CD83" s="129"/>
      <c r="CE83" s="129"/>
      <c r="CF83" s="128"/>
      <c r="CG83" s="129"/>
      <c r="CH83" s="129"/>
      <c r="CI83" s="129"/>
      <c r="CJ83" s="129"/>
      <c r="CK83" s="129"/>
      <c r="CL83" s="129"/>
      <c r="CM83" s="129"/>
      <c r="CN83" s="129"/>
      <c r="CO83" s="128"/>
      <c r="CP83" s="129"/>
      <c r="CQ83" s="129"/>
      <c r="CR83" s="129"/>
      <c r="CS83" s="129"/>
      <c r="CT83" s="129"/>
      <c r="CU83" s="129"/>
      <c r="CV83" s="129"/>
      <c r="CW83" s="129"/>
      <c r="CX83" s="128"/>
      <c r="CY83" s="129"/>
      <c r="CZ83" s="129"/>
      <c r="DA83" s="129"/>
      <c r="DB83" s="129"/>
      <c r="DC83" s="129"/>
      <c r="DD83" s="129"/>
      <c r="DE83" s="129"/>
      <c r="DF83" s="129"/>
      <c r="DG83" s="128"/>
      <c r="DH83" s="129"/>
      <c r="DI83" s="129"/>
      <c r="DJ83" s="129"/>
      <c r="DK83" s="129"/>
      <c r="DL83" s="129"/>
      <c r="DM83" s="129"/>
      <c r="DN83" s="129"/>
      <c r="DO83" s="129"/>
      <c r="DP83" s="128"/>
      <c r="DQ83" s="129"/>
      <c r="DR83" s="129"/>
      <c r="DS83" s="129"/>
      <c r="DT83" s="129"/>
      <c r="DU83" s="129"/>
      <c r="DV83" s="129"/>
      <c r="DW83" s="129"/>
      <c r="DX83" s="129"/>
      <c r="DY83" s="128"/>
      <c r="DZ83" s="129"/>
      <c r="EA83" s="129"/>
      <c r="EB83" s="129"/>
      <c r="EC83" s="129"/>
      <c r="ED83" s="129"/>
      <c r="EE83" s="129"/>
      <c r="EF83" s="129"/>
      <c r="EG83" s="129"/>
      <c r="EH83" s="128"/>
      <c r="EI83" s="129"/>
      <c r="EJ83" s="129"/>
      <c r="EK83" s="129"/>
      <c r="EL83" s="129"/>
      <c r="EM83" s="129"/>
      <c r="EN83" s="129"/>
      <c r="EO83" s="129"/>
      <c r="EP83" s="129"/>
      <c r="EQ83" s="128"/>
      <c r="ER83" s="129"/>
      <c r="ES83" s="129"/>
      <c r="ET83" s="129"/>
      <c r="EU83" s="129"/>
      <c r="EV83" s="129"/>
      <c r="EW83" s="129"/>
      <c r="EX83" s="129"/>
      <c r="EY83" s="129"/>
      <c r="EZ83" s="128"/>
      <c r="FA83" s="129"/>
      <c r="FB83" s="129"/>
      <c r="FC83" s="129"/>
      <c r="FD83" s="129"/>
      <c r="FE83" s="129"/>
      <c r="FF83" s="129"/>
      <c r="FG83" s="129"/>
      <c r="FH83" s="129"/>
      <c r="FI83" s="128"/>
      <c r="FJ83" s="129"/>
      <c r="FK83" s="129"/>
      <c r="FL83" s="129"/>
      <c r="FM83" s="129"/>
      <c r="FN83" s="129"/>
      <c r="FO83" s="129"/>
      <c r="FP83" s="129"/>
      <c r="FQ83" s="129"/>
      <c r="FR83" s="129"/>
      <c r="FS83" s="128"/>
      <c r="FT83" s="131"/>
      <c r="FU83" s="131"/>
      <c r="FV83" s="131"/>
      <c r="FW83" s="132"/>
      <c r="FX83" s="131"/>
      <c r="FY83" s="129"/>
      <c r="FZ83" s="129"/>
      <c r="GA83" s="131"/>
      <c r="GB83" s="131"/>
      <c r="GC83" s="131"/>
      <c r="GD83" s="131"/>
      <c r="GE83" s="131"/>
      <c r="GF83" s="128"/>
      <c r="GG83" s="131"/>
      <c r="GH83" s="131"/>
      <c r="GI83" s="131"/>
      <c r="GJ83" s="132"/>
      <c r="GK83" s="131"/>
      <c r="GL83" s="129"/>
      <c r="GM83" s="129"/>
      <c r="GN83" s="131"/>
      <c r="GO83" s="131"/>
      <c r="GP83" s="131"/>
      <c r="GQ83" s="131"/>
      <c r="GR83" s="131"/>
      <c r="GS83" s="128"/>
      <c r="GT83" s="131"/>
      <c r="GU83" s="131"/>
      <c r="GV83" s="131"/>
      <c r="GW83" s="132"/>
      <c r="GX83" s="131"/>
      <c r="GY83" s="129"/>
      <c r="GZ83" s="129"/>
      <c r="HA83" s="131"/>
      <c r="HB83" s="131"/>
      <c r="HC83" s="131"/>
      <c r="HD83" s="131"/>
    </row>
    <row r="84" spans="1:212" ht="17.25" customHeight="1" x14ac:dyDescent="0.2">
      <c r="A84" s="312"/>
      <c r="B84" s="395"/>
      <c r="C84" s="399"/>
      <c r="D84" s="399"/>
      <c r="E84" s="395"/>
      <c r="F84" s="395"/>
      <c r="G84" s="395"/>
      <c r="H84" s="411"/>
      <c r="I84" s="395"/>
      <c r="J84" s="397"/>
      <c r="K84" s="322"/>
      <c r="L84" s="398"/>
      <c r="M84" s="326"/>
      <c r="N84" s="327"/>
      <c r="O84" s="327"/>
      <c r="P84" s="361"/>
      <c r="Q84" s="360"/>
      <c r="R84" s="155"/>
      <c r="S84" s="206"/>
      <c r="T84" s="201" t="str">
        <f t="shared" si="30"/>
        <v>Tipo Control</v>
      </c>
      <c r="U84" s="202" t="s">
        <v>158</v>
      </c>
      <c r="V84" s="203">
        <f>+IF(U84='[6]Tabla Valoración controles'!$D$4,'[6]Tabla Valoración controles'!$F$4,IF('[6]208-PLA-Ft-78 Mapa Gestión'!U84='[6]Tabla Valoración controles'!$D$5,'[6]Tabla Valoración controles'!$F$5,IF(U84=[6]FORMULAS!$A$10,0,'[6]Tabla Valoración controles'!$F$6)))</f>
        <v>0</v>
      </c>
      <c r="W84" s="202"/>
      <c r="X84" s="204">
        <f>+IF(W84='[6]Tabla Valoración controles'!$D$7,'[6]Tabla Valoración controles'!$F$7,IF(U84=[6]FORMULAS!$A$10,0,'[6]Tabla Valoración controles'!$F$8))</f>
        <v>0</v>
      </c>
      <c r="Y84" s="202"/>
      <c r="Z84" s="203">
        <f>+IF(Y84='[6]Tabla Valoración controles'!$D$9,'[6]Tabla Valoración controles'!$F$9,IF(U84=[6]FORMULAS!$A$10,0,'[6]Tabla Valoración controles'!$F$10))</f>
        <v>0</v>
      </c>
      <c r="AA84" s="202"/>
      <c r="AB84" s="203">
        <f>+IF(AA84='[6]Tabla Valoración controles'!$D$9,'[6]Tabla Valoración controles'!$F$9,IF(W84=[6]FORMULAS!$A$10,0,'[6]Tabla Valoración controles'!$F$10))</f>
        <v>0</v>
      </c>
      <c r="AC84" s="202"/>
      <c r="AD84" s="203">
        <f>+IF(AC84='[6]Tabla Valoración controles'!$D$13,'[6]Tabla Valoración controles'!$F$13,'[6]Tabla Valoración controles'!$F$14)</f>
        <v>0</v>
      </c>
      <c r="AE84" s="100">
        <f t="shared" si="28"/>
        <v>0</v>
      </c>
      <c r="AF84" s="100">
        <f>+AF83*AE84</f>
        <v>0</v>
      </c>
      <c r="AG84" s="100">
        <f t="shared" ref="AG84:AG87" si="36">+AG83-AF84</f>
        <v>0</v>
      </c>
      <c r="AH84" s="202"/>
      <c r="AI84" s="197">
        <f>+IF(AH84=[6]CONTROLES!$C$50,[6]CONTROLES!$D$50,[6]CONTROLES!$D$51)</f>
        <v>0</v>
      </c>
      <c r="AJ84" s="197"/>
      <c r="AK84" s="197">
        <f>+IF(AJ84=[6]CONTROLES!$C$52,[6]CONTROLES!$D$52,[6]CONTROLES!$D$53)</f>
        <v>0</v>
      </c>
      <c r="AL84" s="197"/>
      <c r="AM84" s="197">
        <f>+IF(AL84=[6]CONTROLES!$C$54,[6]CONTROLES!$D$54,[6]CONTROLES!$D$55)</f>
        <v>0</v>
      </c>
      <c r="AN84" s="197"/>
      <c r="AO84" s="197">
        <f>+IF(AN84=[6]CONTROLES!$C$56,[6]CONTROLES!$D$56,IF(AN84=[6]CONTROLES!$C$57,[6]CONTROLES!$D$57,[6]CONTROLES!$D$58))</f>
        <v>0</v>
      </c>
      <c r="AP84" s="197"/>
      <c r="AQ84" s="197">
        <f>+IF(AP84=[6]CONTROLES!$C$59,[6]CONTROLES!$D$59,[6]CONTROLES!$D$60)</f>
        <v>0</v>
      </c>
      <c r="AR84" s="197"/>
      <c r="AS84" s="197">
        <f>+IF(AR84=[6]CONTROLES!$C$61,[6]CONTROLES!$D$61,[6]CONTROLES!$D$62)</f>
        <v>0</v>
      </c>
      <c r="AT84" s="197"/>
      <c r="AU84" s="197">
        <f>+IF(AT84=[6]CONTROLES!$C$63,[6]CONTROLES!$D$63,IF(AT84=[6]CONTROLES!$C$64,[6]CONTROLES!$D$64,[6]CONTROLES!$D$65))</f>
        <v>0</v>
      </c>
      <c r="AV84" s="197">
        <f t="shared" si="31"/>
        <v>0</v>
      </c>
      <c r="AW84" s="197" t="str">
        <f t="shared" si="32"/>
        <v>Débil</v>
      </c>
      <c r="AX84" s="305"/>
      <c r="AY84" s="305"/>
      <c r="AZ84" s="305"/>
      <c r="BA84" s="305"/>
      <c r="BB84" s="307"/>
      <c r="BC84" s="306"/>
      <c r="BD84" s="335"/>
      <c r="BE84" s="134"/>
      <c r="BF84" s="134"/>
      <c r="BG84" s="217"/>
      <c r="BH84" s="224"/>
      <c r="BI84" s="224"/>
      <c r="BJ84" s="134"/>
      <c r="BK84" s="134"/>
      <c r="BL84" s="134"/>
      <c r="BM84" s="335"/>
      <c r="BN84" s="128"/>
      <c r="BO84" s="138"/>
      <c r="BP84" s="138"/>
      <c r="BQ84" s="138"/>
      <c r="BR84" s="138"/>
      <c r="BS84" s="138"/>
      <c r="BT84" s="138"/>
      <c r="BU84" s="138"/>
      <c r="BV84" s="138"/>
      <c r="BW84" s="128"/>
      <c r="BX84" s="138"/>
      <c r="BY84" s="138"/>
      <c r="BZ84" s="138"/>
      <c r="CA84" s="138"/>
      <c r="CB84" s="138"/>
      <c r="CC84" s="138"/>
      <c r="CD84" s="138"/>
      <c r="CE84" s="138"/>
      <c r="CF84" s="128"/>
      <c r="CG84" s="138"/>
      <c r="CH84" s="138"/>
      <c r="CI84" s="138"/>
      <c r="CJ84" s="138"/>
      <c r="CK84" s="138"/>
      <c r="CL84" s="138"/>
      <c r="CM84" s="138"/>
      <c r="CN84" s="138"/>
      <c r="CO84" s="128"/>
      <c r="CP84" s="138"/>
      <c r="CQ84" s="138"/>
      <c r="CR84" s="138"/>
      <c r="CS84" s="138"/>
      <c r="CT84" s="138"/>
      <c r="CU84" s="138"/>
      <c r="CV84" s="138"/>
      <c r="CW84" s="138"/>
      <c r="CX84" s="128"/>
      <c r="CY84" s="138"/>
      <c r="CZ84" s="138"/>
      <c r="DA84" s="138"/>
      <c r="DB84" s="138"/>
      <c r="DC84" s="138"/>
      <c r="DD84" s="138"/>
      <c r="DE84" s="138"/>
      <c r="DF84" s="138"/>
      <c r="DG84" s="128"/>
      <c r="DH84" s="138"/>
      <c r="DI84" s="138"/>
      <c r="DJ84" s="138"/>
      <c r="DK84" s="138"/>
      <c r="DL84" s="138"/>
      <c r="DM84" s="138"/>
      <c r="DN84" s="138"/>
      <c r="DO84" s="138"/>
      <c r="DP84" s="128"/>
      <c r="DQ84" s="138"/>
      <c r="DR84" s="138"/>
      <c r="DS84" s="138"/>
      <c r="DT84" s="138"/>
      <c r="DU84" s="138"/>
      <c r="DV84" s="138"/>
      <c r="DW84" s="138"/>
      <c r="DX84" s="138"/>
      <c r="DY84" s="128"/>
      <c r="DZ84" s="138"/>
      <c r="EA84" s="138"/>
      <c r="EB84" s="138"/>
      <c r="EC84" s="138"/>
      <c r="ED84" s="138"/>
      <c r="EE84" s="138"/>
      <c r="EF84" s="138"/>
      <c r="EG84" s="138"/>
      <c r="EH84" s="128"/>
      <c r="EI84" s="138"/>
      <c r="EJ84" s="138"/>
      <c r="EK84" s="138"/>
      <c r="EL84" s="138"/>
      <c r="EM84" s="138"/>
      <c r="EN84" s="138"/>
      <c r="EO84" s="138"/>
      <c r="EP84" s="138"/>
      <c r="EQ84" s="128"/>
      <c r="ER84" s="138"/>
      <c r="ES84" s="138"/>
      <c r="ET84" s="138"/>
      <c r="EU84" s="138"/>
      <c r="EV84" s="138"/>
      <c r="EW84" s="138"/>
      <c r="EX84" s="138"/>
      <c r="EY84" s="138"/>
      <c r="EZ84" s="128"/>
      <c r="FA84" s="138"/>
      <c r="FB84" s="138"/>
      <c r="FC84" s="138"/>
      <c r="FD84" s="138"/>
      <c r="FE84" s="138"/>
      <c r="FF84" s="138"/>
      <c r="FG84" s="138"/>
      <c r="FH84" s="138"/>
      <c r="FI84" s="128"/>
      <c r="FJ84" s="138"/>
      <c r="FK84" s="138"/>
      <c r="FL84" s="138"/>
      <c r="FM84" s="138"/>
      <c r="FN84" s="138"/>
      <c r="FO84" s="138"/>
      <c r="FP84" s="138"/>
      <c r="FQ84" s="138"/>
      <c r="FR84" s="138"/>
      <c r="FS84" s="128"/>
      <c r="FT84" s="131"/>
      <c r="FU84" s="131"/>
      <c r="FV84" s="131"/>
      <c r="FW84" s="132"/>
      <c r="FX84" s="131"/>
      <c r="FY84" s="138"/>
      <c r="FZ84" s="138"/>
      <c r="GA84" s="131"/>
      <c r="GB84" s="131"/>
      <c r="GC84" s="131"/>
      <c r="GD84" s="131"/>
      <c r="GE84" s="131"/>
      <c r="GF84" s="128"/>
      <c r="GG84" s="131"/>
      <c r="GH84" s="131"/>
      <c r="GI84" s="131"/>
      <c r="GJ84" s="132"/>
      <c r="GK84" s="131"/>
      <c r="GL84" s="138"/>
      <c r="GM84" s="138"/>
      <c r="GN84" s="131"/>
      <c r="GO84" s="131"/>
      <c r="GP84" s="131"/>
      <c r="GQ84" s="131"/>
      <c r="GR84" s="131"/>
      <c r="GS84" s="128"/>
      <c r="GT84" s="131"/>
      <c r="GU84" s="131"/>
      <c r="GV84" s="131"/>
      <c r="GW84" s="132"/>
      <c r="GX84" s="131"/>
      <c r="GY84" s="138"/>
      <c r="GZ84" s="138"/>
      <c r="HA84" s="131"/>
      <c r="HB84" s="131"/>
      <c r="HC84" s="131"/>
      <c r="HD84" s="131"/>
    </row>
    <row r="85" spans="1:212" ht="17.25" customHeight="1" x14ac:dyDescent="0.2">
      <c r="A85" s="312"/>
      <c r="B85" s="395"/>
      <c r="C85" s="399"/>
      <c r="D85" s="399"/>
      <c r="E85" s="395"/>
      <c r="F85" s="395"/>
      <c r="G85" s="395"/>
      <c r="H85" s="411"/>
      <c r="I85" s="395"/>
      <c r="J85" s="397"/>
      <c r="K85" s="322"/>
      <c r="L85" s="398"/>
      <c r="M85" s="326"/>
      <c r="N85" s="327"/>
      <c r="O85" s="327"/>
      <c r="P85" s="361"/>
      <c r="Q85" s="360"/>
      <c r="R85" s="155"/>
      <c r="S85" s="197"/>
      <c r="T85" s="201" t="str">
        <f t="shared" si="30"/>
        <v>Tipo Control</v>
      </c>
      <c r="U85" s="202" t="s">
        <v>158</v>
      </c>
      <c r="V85" s="203">
        <f>+IF(U85='[6]Tabla Valoración controles'!$D$4,'[6]Tabla Valoración controles'!$F$4,IF('[6]208-PLA-Ft-78 Mapa Gestión'!U85='[6]Tabla Valoración controles'!$D$5,'[6]Tabla Valoración controles'!$F$5,IF(U85=[6]FORMULAS!$A$10,0,'[6]Tabla Valoración controles'!$F$6)))</f>
        <v>0</v>
      </c>
      <c r="W85" s="202"/>
      <c r="X85" s="204">
        <f>+IF(W85='[6]Tabla Valoración controles'!$D$7,'[6]Tabla Valoración controles'!$F$7,IF(U85=[6]FORMULAS!$A$10,0,'[6]Tabla Valoración controles'!$F$8))</f>
        <v>0</v>
      </c>
      <c r="Y85" s="202"/>
      <c r="Z85" s="203">
        <f>+IF(Y85='[6]Tabla Valoración controles'!$D$9,'[6]Tabla Valoración controles'!$F$9,IF(U85=[6]FORMULAS!$A$10,0,'[6]Tabla Valoración controles'!$F$10))</f>
        <v>0</v>
      </c>
      <c r="AA85" s="202"/>
      <c r="AB85" s="203">
        <f>+IF(AA85='[6]Tabla Valoración controles'!$D$9,'[6]Tabla Valoración controles'!$F$9,IF(W85=[6]FORMULAS!$A$10,0,'[6]Tabla Valoración controles'!$F$10))</f>
        <v>0</v>
      </c>
      <c r="AC85" s="202"/>
      <c r="AD85" s="203">
        <f>+IF(AC85='[6]Tabla Valoración controles'!$D$13,'[6]Tabla Valoración controles'!$F$13,'[6]Tabla Valoración controles'!$F$14)</f>
        <v>0</v>
      </c>
      <c r="AE85" s="100">
        <f t="shared" si="28"/>
        <v>0</v>
      </c>
      <c r="AF85" s="100">
        <f>+AF84*AE85</f>
        <v>0</v>
      </c>
      <c r="AG85" s="100">
        <f t="shared" si="36"/>
        <v>0</v>
      </c>
      <c r="AH85" s="202"/>
      <c r="AI85" s="197">
        <f>+IF(AH85=[6]CONTROLES!$C$50,[6]CONTROLES!$D$50,[6]CONTROLES!$D$51)</f>
        <v>0</v>
      </c>
      <c r="AJ85" s="197"/>
      <c r="AK85" s="197">
        <f>+IF(AJ85=[6]CONTROLES!$C$52,[6]CONTROLES!$D$52,[6]CONTROLES!$D$53)</f>
        <v>0</v>
      </c>
      <c r="AL85" s="197"/>
      <c r="AM85" s="197">
        <f>+IF(AL85=[6]CONTROLES!$C$54,[6]CONTROLES!$D$54,[6]CONTROLES!$D$55)</f>
        <v>0</v>
      </c>
      <c r="AN85" s="197"/>
      <c r="AO85" s="197">
        <f>+IF(AN85=[6]CONTROLES!$C$56,[6]CONTROLES!$D$56,IF(AN85=[6]CONTROLES!$C$57,[6]CONTROLES!$D$57,[6]CONTROLES!$D$58))</f>
        <v>0</v>
      </c>
      <c r="AP85" s="197"/>
      <c r="AQ85" s="197">
        <f>+IF(AP85=[6]CONTROLES!$C$59,[6]CONTROLES!$D$59,[6]CONTROLES!$D$60)</f>
        <v>0</v>
      </c>
      <c r="AR85" s="197"/>
      <c r="AS85" s="197">
        <f>+IF(AR85=[6]CONTROLES!$C$61,[6]CONTROLES!$D$61,[6]CONTROLES!$D$62)</f>
        <v>0</v>
      </c>
      <c r="AT85" s="197"/>
      <c r="AU85" s="197">
        <f>+IF(AT85=[6]CONTROLES!$C$63,[6]CONTROLES!$D$63,IF(AT85=[6]CONTROLES!$C$64,[6]CONTROLES!$D$64,[6]CONTROLES!$D$65))</f>
        <v>0</v>
      </c>
      <c r="AV85" s="197">
        <f t="shared" si="31"/>
        <v>0</v>
      </c>
      <c r="AW85" s="197" t="str">
        <f t="shared" si="32"/>
        <v>Débil</v>
      </c>
      <c r="AX85" s="305"/>
      <c r="AY85" s="305"/>
      <c r="AZ85" s="305"/>
      <c r="BA85" s="305"/>
      <c r="BB85" s="307"/>
      <c r="BC85" s="306"/>
      <c r="BD85" s="335"/>
      <c r="BE85" s="134"/>
      <c r="BF85" s="134"/>
      <c r="BG85" s="217"/>
      <c r="BH85" s="224"/>
      <c r="BI85" s="224"/>
      <c r="BJ85" s="134"/>
      <c r="BK85" s="134"/>
      <c r="BL85" s="134"/>
      <c r="BM85" s="335"/>
      <c r="BN85" s="128"/>
      <c r="BO85" s="138"/>
      <c r="BP85" s="138"/>
      <c r="BQ85" s="138"/>
      <c r="BR85" s="138"/>
      <c r="BS85" s="138"/>
      <c r="BT85" s="138"/>
      <c r="BU85" s="138"/>
      <c r="BV85" s="138"/>
      <c r="BW85" s="128"/>
      <c r="BX85" s="138"/>
      <c r="BY85" s="138"/>
      <c r="BZ85" s="138"/>
      <c r="CA85" s="138"/>
      <c r="CB85" s="138"/>
      <c r="CC85" s="138"/>
      <c r="CD85" s="138"/>
      <c r="CE85" s="138"/>
      <c r="CF85" s="128"/>
      <c r="CG85" s="138"/>
      <c r="CH85" s="138"/>
      <c r="CI85" s="138"/>
      <c r="CJ85" s="138"/>
      <c r="CK85" s="138"/>
      <c r="CL85" s="138"/>
      <c r="CM85" s="138"/>
      <c r="CN85" s="138"/>
      <c r="CO85" s="128"/>
      <c r="CP85" s="138"/>
      <c r="CQ85" s="138"/>
      <c r="CR85" s="138"/>
      <c r="CS85" s="138"/>
      <c r="CT85" s="138"/>
      <c r="CU85" s="138"/>
      <c r="CV85" s="138"/>
      <c r="CW85" s="138"/>
      <c r="CX85" s="128"/>
      <c r="CY85" s="138"/>
      <c r="CZ85" s="138"/>
      <c r="DA85" s="138"/>
      <c r="DB85" s="138"/>
      <c r="DC85" s="138"/>
      <c r="DD85" s="138"/>
      <c r="DE85" s="138"/>
      <c r="DF85" s="138"/>
      <c r="DG85" s="128"/>
      <c r="DH85" s="138"/>
      <c r="DI85" s="138"/>
      <c r="DJ85" s="138"/>
      <c r="DK85" s="138"/>
      <c r="DL85" s="138"/>
      <c r="DM85" s="138"/>
      <c r="DN85" s="138"/>
      <c r="DO85" s="138"/>
      <c r="DP85" s="128"/>
      <c r="DQ85" s="138"/>
      <c r="DR85" s="138"/>
      <c r="DS85" s="138"/>
      <c r="DT85" s="138"/>
      <c r="DU85" s="138"/>
      <c r="DV85" s="138"/>
      <c r="DW85" s="138"/>
      <c r="DX85" s="138"/>
      <c r="DY85" s="128"/>
      <c r="DZ85" s="138"/>
      <c r="EA85" s="138"/>
      <c r="EB85" s="138"/>
      <c r="EC85" s="138"/>
      <c r="ED85" s="138"/>
      <c r="EE85" s="138"/>
      <c r="EF85" s="138"/>
      <c r="EG85" s="138"/>
      <c r="EH85" s="128"/>
      <c r="EI85" s="138"/>
      <c r="EJ85" s="138"/>
      <c r="EK85" s="138"/>
      <c r="EL85" s="138"/>
      <c r="EM85" s="138"/>
      <c r="EN85" s="138"/>
      <c r="EO85" s="138"/>
      <c r="EP85" s="138"/>
      <c r="EQ85" s="128"/>
      <c r="ER85" s="138"/>
      <c r="ES85" s="138"/>
      <c r="ET85" s="138"/>
      <c r="EU85" s="138"/>
      <c r="EV85" s="138"/>
      <c r="EW85" s="138"/>
      <c r="EX85" s="138"/>
      <c r="EY85" s="138"/>
      <c r="EZ85" s="128"/>
      <c r="FA85" s="138"/>
      <c r="FB85" s="138"/>
      <c r="FC85" s="138"/>
      <c r="FD85" s="138"/>
      <c r="FE85" s="138"/>
      <c r="FF85" s="138"/>
      <c r="FG85" s="138"/>
      <c r="FH85" s="138"/>
      <c r="FI85" s="128"/>
      <c r="FJ85" s="138"/>
      <c r="FK85" s="138"/>
      <c r="FL85" s="138"/>
      <c r="FM85" s="138"/>
      <c r="FN85" s="138"/>
      <c r="FO85" s="138"/>
      <c r="FP85" s="138"/>
      <c r="FQ85" s="138"/>
      <c r="FR85" s="138"/>
      <c r="FS85" s="128"/>
      <c r="FT85" s="131"/>
      <c r="FU85" s="131"/>
      <c r="FV85" s="131"/>
      <c r="FW85" s="132"/>
      <c r="FX85" s="131"/>
      <c r="FY85" s="138"/>
      <c r="FZ85" s="138"/>
      <c r="GA85" s="131"/>
      <c r="GB85" s="131"/>
      <c r="GC85" s="131"/>
      <c r="GD85" s="131"/>
      <c r="GE85" s="131"/>
      <c r="GF85" s="128"/>
      <c r="GG85" s="131"/>
      <c r="GH85" s="131"/>
      <c r="GI85" s="131"/>
      <c r="GJ85" s="132"/>
      <c r="GK85" s="131"/>
      <c r="GL85" s="138"/>
      <c r="GM85" s="138"/>
      <c r="GN85" s="131"/>
      <c r="GO85" s="131"/>
      <c r="GP85" s="131"/>
      <c r="GQ85" s="131"/>
      <c r="GR85" s="131"/>
      <c r="GS85" s="128"/>
      <c r="GT85" s="131"/>
      <c r="GU85" s="131"/>
      <c r="GV85" s="131"/>
      <c r="GW85" s="132"/>
      <c r="GX85" s="131"/>
      <c r="GY85" s="138"/>
      <c r="GZ85" s="138"/>
      <c r="HA85" s="131"/>
      <c r="HB85" s="131"/>
      <c r="HC85" s="131"/>
      <c r="HD85" s="131"/>
    </row>
    <row r="86" spans="1:212" ht="17.25" customHeight="1" x14ac:dyDescent="0.2">
      <c r="A86" s="312"/>
      <c r="B86" s="395"/>
      <c r="C86" s="399"/>
      <c r="D86" s="399"/>
      <c r="E86" s="395"/>
      <c r="F86" s="395"/>
      <c r="G86" s="395"/>
      <c r="H86" s="411"/>
      <c r="I86" s="395"/>
      <c r="J86" s="397"/>
      <c r="K86" s="322"/>
      <c r="L86" s="398"/>
      <c r="M86" s="326"/>
      <c r="N86" s="327"/>
      <c r="O86" s="327"/>
      <c r="P86" s="361"/>
      <c r="Q86" s="360"/>
      <c r="R86" s="155"/>
      <c r="S86" s="197"/>
      <c r="T86" s="201" t="str">
        <f t="shared" si="30"/>
        <v>Tipo Control</v>
      </c>
      <c r="U86" s="202" t="s">
        <v>158</v>
      </c>
      <c r="V86" s="203">
        <f>+IF(U86='[6]Tabla Valoración controles'!$D$4,'[6]Tabla Valoración controles'!$F$4,IF('[6]208-PLA-Ft-78 Mapa Gestión'!U86='[6]Tabla Valoración controles'!$D$5,'[6]Tabla Valoración controles'!$F$5,IF(U86=[6]FORMULAS!$A$10,0,'[6]Tabla Valoración controles'!$F$6)))</f>
        <v>0</v>
      </c>
      <c r="W86" s="202"/>
      <c r="X86" s="204">
        <f>+IF(W86='[6]Tabla Valoración controles'!$D$7,'[6]Tabla Valoración controles'!$F$7,IF(U86=[6]FORMULAS!$A$10,0,'[6]Tabla Valoración controles'!$F$8))</f>
        <v>0</v>
      </c>
      <c r="Y86" s="202"/>
      <c r="Z86" s="203">
        <f>+IF(Y86='[6]Tabla Valoración controles'!$D$9,'[6]Tabla Valoración controles'!$F$9,IF(U86=[6]FORMULAS!$A$10,0,'[6]Tabla Valoración controles'!$F$10))</f>
        <v>0</v>
      </c>
      <c r="AA86" s="202"/>
      <c r="AB86" s="203">
        <f>+IF(AA86='[6]Tabla Valoración controles'!$D$9,'[6]Tabla Valoración controles'!$F$9,IF(W86=[6]FORMULAS!$A$10,0,'[6]Tabla Valoración controles'!$F$10))</f>
        <v>0</v>
      </c>
      <c r="AC86" s="202"/>
      <c r="AD86" s="203">
        <f>+IF(AC86='[6]Tabla Valoración controles'!$D$13,'[6]Tabla Valoración controles'!$F$13,'[6]Tabla Valoración controles'!$F$14)</f>
        <v>0</v>
      </c>
      <c r="AE86" s="100">
        <f t="shared" si="28"/>
        <v>0</v>
      </c>
      <c r="AF86" s="100">
        <f t="shared" ref="AF86:AF87" si="37">+AF85*AE86</f>
        <v>0</v>
      </c>
      <c r="AG86" s="100">
        <f t="shared" si="36"/>
        <v>0</v>
      </c>
      <c r="AH86" s="202"/>
      <c r="AI86" s="197">
        <f>+IF(AH86=[6]CONTROLES!$C$50,[6]CONTROLES!$D$50,[6]CONTROLES!$D$51)</f>
        <v>0</v>
      </c>
      <c r="AJ86" s="197"/>
      <c r="AK86" s="197">
        <f>+IF(AJ86=[6]CONTROLES!$C$52,[6]CONTROLES!$D$52,[6]CONTROLES!$D$53)</f>
        <v>0</v>
      </c>
      <c r="AL86" s="197"/>
      <c r="AM86" s="197">
        <f>+IF(AL86=[6]CONTROLES!$C$54,[6]CONTROLES!$D$54,[6]CONTROLES!$D$55)</f>
        <v>0</v>
      </c>
      <c r="AN86" s="197"/>
      <c r="AO86" s="197">
        <f>+IF(AN86=[6]CONTROLES!$C$56,[6]CONTROLES!$D$56,IF(AN86=[6]CONTROLES!$C$57,[6]CONTROLES!$D$57,[6]CONTROLES!$D$58))</f>
        <v>0</v>
      </c>
      <c r="AP86" s="197"/>
      <c r="AQ86" s="197">
        <f>+IF(AP86=[6]CONTROLES!$C$59,[6]CONTROLES!$D$59,[6]CONTROLES!$D$60)</f>
        <v>0</v>
      </c>
      <c r="AR86" s="197"/>
      <c r="AS86" s="197">
        <f>+IF(AR86=[6]CONTROLES!$C$61,[6]CONTROLES!$D$61,[6]CONTROLES!$D$62)</f>
        <v>0</v>
      </c>
      <c r="AT86" s="197"/>
      <c r="AU86" s="197">
        <f>+IF(AT86=[6]CONTROLES!$C$63,[6]CONTROLES!$D$63,IF(AT86=[6]CONTROLES!$C$64,[6]CONTROLES!$D$64,[6]CONTROLES!$D$65))</f>
        <v>0</v>
      </c>
      <c r="AV86" s="197">
        <f t="shared" si="31"/>
        <v>0</v>
      </c>
      <c r="AW86" s="197" t="str">
        <f t="shared" si="32"/>
        <v>Débil</v>
      </c>
      <c r="AX86" s="305"/>
      <c r="AY86" s="305"/>
      <c r="AZ86" s="305"/>
      <c r="BA86" s="305"/>
      <c r="BB86" s="307"/>
      <c r="BC86" s="306"/>
      <c r="BD86" s="335"/>
      <c r="BE86" s="134"/>
      <c r="BF86" s="134"/>
      <c r="BG86" s="217"/>
      <c r="BH86" s="224"/>
      <c r="BI86" s="224"/>
      <c r="BJ86" s="134"/>
      <c r="BK86" s="134"/>
      <c r="BL86" s="134"/>
      <c r="BM86" s="335"/>
      <c r="BN86" s="128"/>
      <c r="BO86" s="138"/>
      <c r="BP86" s="138"/>
      <c r="BQ86" s="138"/>
      <c r="BR86" s="138"/>
      <c r="BS86" s="138"/>
      <c r="BT86" s="138"/>
      <c r="BU86" s="138"/>
      <c r="BV86" s="138"/>
      <c r="BW86" s="128"/>
      <c r="BX86" s="138"/>
      <c r="BY86" s="138"/>
      <c r="BZ86" s="138"/>
      <c r="CA86" s="138"/>
      <c r="CB86" s="138"/>
      <c r="CC86" s="138"/>
      <c r="CD86" s="138"/>
      <c r="CE86" s="138"/>
      <c r="CF86" s="128"/>
      <c r="CG86" s="138"/>
      <c r="CH86" s="138"/>
      <c r="CI86" s="138"/>
      <c r="CJ86" s="138"/>
      <c r="CK86" s="138"/>
      <c r="CL86" s="138"/>
      <c r="CM86" s="138"/>
      <c r="CN86" s="138"/>
      <c r="CO86" s="128"/>
      <c r="CP86" s="138"/>
      <c r="CQ86" s="138"/>
      <c r="CR86" s="138"/>
      <c r="CS86" s="138"/>
      <c r="CT86" s="138"/>
      <c r="CU86" s="138"/>
      <c r="CV86" s="138"/>
      <c r="CW86" s="138"/>
      <c r="CX86" s="128"/>
      <c r="CY86" s="138"/>
      <c r="CZ86" s="138"/>
      <c r="DA86" s="138"/>
      <c r="DB86" s="138"/>
      <c r="DC86" s="138"/>
      <c r="DD86" s="138"/>
      <c r="DE86" s="138"/>
      <c r="DF86" s="138"/>
      <c r="DG86" s="128"/>
      <c r="DH86" s="138"/>
      <c r="DI86" s="138"/>
      <c r="DJ86" s="138"/>
      <c r="DK86" s="138"/>
      <c r="DL86" s="138"/>
      <c r="DM86" s="138"/>
      <c r="DN86" s="138"/>
      <c r="DO86" s="138"/>
      <c r="DP86" s="128"/>
      <c r="DQ86" s="138"/>
      <c r="DR86" s="138"/>
      <c r="DS86" s="138"/>
      <c r="DT86" s="138"/>
      <c r="DU86" s="138"/>
      <c r="DV86" s="138"/>
      <c r="DW86" s="138"/>
      <c r="DX86" s="138"/>
      <c r="DY86" s="128"/>
      <c r="DZ86" s="138"/>
      <c r="EA86" s="138"/>
      <c r="EB86" s="138"/>
      <c r="EC86" s="138"/>
      <c r="ED86" s="138"/>
      <c r="EE86" s="138"/>
      <c r="EF86" s="138"/>
      <c r="EG86" s="138"/>
      <c r="EH86" s="128"/>
      <c r="EI86" s="138"/>
      <c r="EJ86" s="138"/>
      <c r="EK86" s="138"/>
      <c r="EL86" s="138"/>
      <c r="EM86" s="138"/>
      <c r="EN86" s="138"/>
      <c r="EO86" s="138"/>
      <c r="EP86" s="138"/>
      <c r="EQ86" s="128"/>
      <c r="ER86" s="138"/>
      <c r="ES86" s="138"/>
      <c r="ET86" s="138"/>
      <c r="EU86" s="138"/>
      <c r="EV86" s="138"/>
      <c r="EW86" s="138"/>
      <c r="EX86" s="138"/>
      <c r="EY86" s="138"/>
      <c r="EZ86" s="128"/>
      <c r="FA86" s="138"/>
      <c r="FB86" s="138"/>
      <c r="FC86" s="138"/>
      <c r="FD86" s="138"/>
      <c r="FE86" s="138"/>
      <c r="FF86" s="138"/>
      <c r="FG86" s="138"/>
      <c r="FH86" s="138"/>
      <c r="FI86" s="128"/>
      <c r="FJ86" s="138"/>
      <c r="FK86" s="138"/>
      <c r="FL86" s="138"/>
      <c r="FM86" s="138"/>
      <c r="FN86" s="138"/>
      <c r="FO86" s="138"/>
      <c r="FP86" s="138"/>
      <c r="FQ86" s="138"/>
      <c r="FR86" s="138"/>
      <c r="FS86" s="128"/>
      <c r="FT86" s="131"/>
      <c r="FU86" s="131"/>
      <c r="FV86" s="131"/>
      <c r="FW86" s="132"/>
      <c r="FX86" s="131"/>
      <c r="FY86" s="138"/>
      <c r="FZ86" s="138"/>
      <c r="GA86" s="131"/>
      <c r="GB86" s="131"/>
      <c r="GC86" s="131"/>
      <c r="GD86" s="131"/>
      <c r="GE86" s="131"/>
      <c r="GF86" s="128"/>
      <c r="GG86" s="131"/>
      <c r="GH86" s="131"/>
      <c r="GI86" s="131"/>
      <c r="GJ86" s="132"/>
      <c r="GK86" s="131"/>
      <c r="GL86" s="138"/>
      <c r="GM86" s="138"/>
      <c r="GN86" s="131"/>
      <c r="GO86" s="131"/>
      <c r="GP86" s="131"/>
      <c r="GQ86" s="131"/>
      <c r="GR86" s="131"/>
      <c r="GS86" s="128"/>
      <c r="GT86" s="131"/>
      <c r="GU86" s="131"/>
      <c r="GV86" s="131"/>
      <c r="GW86" s="132"/>
      <c r="GX86" s="131"/>
      <c r="GY86" s="138"/>
      <c r="GZ86" s="138"/>
      <c r="HA86" s="131"/>
      <c r="HB86" s="131"/>
      <c r="HC86" s="131"/>
      <c r="HD86" s="131"/>
    </row>
    <row r="87" spans="1:212" ht="17.25" customHeight="1" x14ac:dyDescent="0.2">
      <c r="A87" s="312"/>
      <c r="B87" s="395"/>
      <c r="C87" s="399"/>
      <c r="D87" s="399"/>
      <c r="E87" s="395"/>
      <c r="F87" s="395"/>
      <c r="G87" s="395"/>
      <c r="H87" s="411"/>
      <c r="I87" s="395"/>
      <c r="J87" s="397"/>
      <c r="K87" s="322"/>
      <c r="L87" s="398"/>
      <c r="M87" s="326"/>
      <c r="N87" s="327"/>
      <c r="O87" s="327"/>
      <c r="P87" s="361"/>
      <c r="Q87" s="360"/>
      <c r="R87" s="155"/>
      <c r="S87" s="197"/>
      <c r="T87" s="201" t="str">
        <f t="shared" si="30"/>
        <v>Tipo Control</v>
      </c>
      <c r="U87" s="202" t="s">
        <v>158</v>
      </c>
      <c r="V87" s="203">
        <f>+IF(U87='[6]Tabla Valoración controles'!$D$4,'[6]Tabla Valoración controles'!$F$4,IF('[6]208-PLA-Ft-78 Mapa Gestión'!U87='[6]Tabla Valoración controles'!$D$5,'[6]Tabla Valoración controles'!$F$5,IF(U87=[6]FORMULAS!$A$10,0,'[6]Tabla Valoración controles'!$F$6)))</f>
        <v>0</v>
      </c>
      <c r="W87" s="202"/>
      <c r="X87" s="204">
        <f>+IF(W87='[6]Tabla Valoración controles'!$D$7,'[6]Tabla Valoración controles'!$F$7,IF(U87=[6]FORMULAS!$A$10,0,'[6]Tabla Valoración controles'!$F$8))</f>
        <v>0</v>
      </c>
      <c r="Y87" s="202"/>
      <c r="Z87" s="203">
        <f>+IF(Y87='[6]Tabla Valoración controles'!$D$9,'[6]Tabla Valoración controles'!$F$9,IF(U87=[6]FORMULAS!$A$10,0,'[6]Tabla Valoración controles'!$F$10))</f>
        <v>0</v>
      </c>
      <c r="AA87" s="202"/>
      <c r="AB87" s="203">
        <f>+IF(AA87='[6]Tabla Valoración controles'!$D$9,'[6]Tabla Valoración controles'!$F$9,IF(W87=[6]FORMULAS!$A$10,0,'[6]Tabla Valoración controles'!$F$10))</f>
        <v>0</v>
      </c>
      <c r="AC87" s="202"/>
      <c r="AD87" s="203">
        <f>+IF(AC87='[6]Tabla Valoración controles'!$D$13,'[6]Tabla Valoración controles'!$F$13,'[6]Tabla Valoración controles'!$F$14)</f>
        <v>0</v>
      </c>
      <c r="AE87" s="100">
        <f t="shared" si="28"/>
        <v>0</v>
      </c>
      <c r="AF87" s="100">
        <f t="shared" si="37"/>
        <v>0</v>
      </c>
      <c r="AG87" s="100">
        <f t="shared" si="36"/>
        <v>0</v>
      </c>
      <c r="AH87" s="202"/>
      <c r="AI87" s="197">
        <f>+IF(AH87=[6]CONTROLES!$C$50,[6]CONTROLES!$D$50,[6]CONTROLES!$D$51)</f>
        <v>0</v>
      </c>
      <c r="AJ87" s="197"/>
      <c r="AK87" s="197">
        <f>+IF(AJ87=[6]CONTROLES!$C$52,[6]CONTROLES!$D$52,[6]CONTROLES!$D$53)</f>
        <v>0</v>
      </c>
      <c r="AL87" s="197"/>
      <c r="AM87" s="197">
        <f>+IF(AL87=[6]CONTROLES!$C$54,[6]CONTROLES!$D$54,[6]CONTROLES!$D$55)</f>
        <v>0</v>
      </c>
      <c r="AN87" s="197"/>
      <c r="AO87" s="197">
        <f>+IF(AN87=[6]CONTROLES!$C$56,[6]CONTROLES!$D$56,IF(AN87=[6]CONTROLES!$C$57,[6]CONTROLES!$D$57,[6]CONTROLES!$D$58))</f>
        <v>0</v>
      </c>
      <c r="AP87" s="197"/>
      <c r="AQ87" s="197">
        <f>+IF(AP87=[6]CONTROLES!$C$59,[6]CONTROLES!$D$59,[6]CONTROLES!$D$60)</f>
        <v>0</v>
      </c>
      <c r="AR87" s="197"/>
      <c r="AS87" s="197">
        <f>+IF(AR87=[6]CONTROLES!$C$61,[6]CONTROLES!$D$61,[6]CONTROLES!$D$62)</f>
        <v>0</v>
      </c>
      <c r="AT87" s="197"/>
      <c r="AU87" s="197">
        <f>+IF(AT87=[6]CONTROLES!$C$63,[6]CONTROLES!$D$63,IF(AT87=[6]CONTROLES!$C$64,[6]CONTROLES!$D$64,[6]CONTROLES!$D$65))</f>
        <v>0</v>
      </c>
      <c r="AV87" s="197">
        <f t="shared" si="31"/>
        <v>0</v>
      </c>
      <c r="AW87" s="197" t="str">
        <f t="shared" si="32"/>
        <v>Débil</v>
      </c>
      <c r="AX87" s="305"/>
      <c r="AY87" s="305"/>
      <c r="AZ87" s="305"/>
      <c r="BA87" s="305"/>
      <c r="BB87" s="307"/>
      <c r="BC87" s="306"/>
      <c r="BD87" s="335"/>
      <c r="BE87" s="134"/>
      <c r="BF87" s="134"/>
      <c r="BG87" s="217"/>
      <c r="BH87" s="224"/>
      <c r="BI87" s="224"/>
      <c r="BJ87" s="134"/>
      <c r="BK87" s="134"/>
      <c r="BL87" s="134"/>
      <c r="BM87" s="335"/>
      <c r="BN87" s="128"/>
      <c r="BO87" s="138"/>
      <c r="BP87" s="138"/>
      <c r="BQ87" s="138"/>
      <c r="BR87" s="138"/>
      <c r="BS87" s="138"/>
      <c r="BT87" s="138"/>
      <c r="BU87" s="138"/>
      <c r="BV87" s="138"/>
      <c r="BW87" s="128"/>
      <c r="BX87" s="138"/>
      <c r="BY87" s="138"/>
      <c r="BZ87" s="138"/>
      <c r="CA87" s="138"/>
      <c r="CB87" s="138"/>
      <c r="CC87" s="138"/>
      <c r="CD87" s="138"/>
      <c r="CE87" s="138"/>
      <c r="CF87" s="128"/>
      <c r="CG87" s="138"/>
      <c r="CH87" s="138"/>
      <c r="CI87" s="138"/>
      <c r="CJ87" s="138"/>
      <c r="CK87" s="138"/>
      <c r="CL87" s="138"/>
      <c r="CM87" s="138"/>
      <c r="CN87" s="138"/>
      <c r="CO87" s="128"/>
      <c r="CP87" s="138"/>
      <c r="CQ87" s="138"/>
      <c r="CR87" s="138"/>
      <c r="CS87" s="138"/>
      <c r="CT87" s="138"/>
      <c r="CU87" s="138"/>
      <c r="CV87" s="138"/>
      <c r="CW87" s="138"/>
      <c r="CX87" s="128"/>
      <c r="CY87" s="138"/>
      <c r="CZ87" s="138"/>
      <c r="DA87" s="138"/>
      <c r="DB87" s="138"/>
      <c r="DC87" s="138"/>
      <c r="DD87" s="138"/>
      <c r="DE87" s="138"/>
      <c r="DF87" s="138"/>
      <c r="DG87" s="128"/>
      <c r="DH87" s="138"/>
      <c r="DI87" s="138"/>
      <c r="DJ87" s="138"/>
      <c r="DK87" s="138"/>
      <c r="DL87" s="138"/>
      <c r="DM87" s="138"/>
      <c r="DN87" s="138"/>
      <c r="DO87" s="138"/>
      <c r="DP87" s="128"/>
      <c r="DQ87" s="138"/>
      <c r="DR87" s="138"/>
      <c r="DS87" s="138"/>
      <c r="DT87" s="138"/>
      <c r="DU87" s="138"/>
      <c r="DV87" s="138"/>
      <c r="DW87" s="138"/>
      <c r="DX87" s="138"/>
      <c r="DY87" s="128"/>
      <c r="DZ87" s="138"/>
      <c r="EA87" s="138"/>
      <c r="EB87" s="138"/>
      <c r="EC87" s="138"/>
      <c r="ED87" s="138"/>
      <c r="EE87" s="138"/>
      <c r="EF87" s="138"/>
      <c r="EG87" s="138"/>
      <c r="EH87" s="128"/>
      <c r="EI87" s="138"/>
      <c r="EJ87" s="138"/>
      <c r="EK87" s="138"/>
      <c r="EL87" s="138"/>
      <c r="EM87" s="138"/>
      <c r="EN87" s="138"/>
      <c r="EO87" s="138"/>
      <c r="EP87" s="138"/>
      <c r="EQ87" s="128"/>
      <c r="ER87" s="138"/>
      <c r="ES87" s="138"/>
      <c r="ET87" s="138"/>
      <c r="EU87" s="138"/>
      <c r="EV87" s="138"/>
      <c r="EW87" s="138"/>
      <c r="EX87" s="138"/>
      <c r="EY87" s="138"/>
      <c r="EZ87" s="128"/>
      <c r="FA87" s="138"/>
      <c r="FB87" s="138"/>
      <c r="FC87" s="138"/>
      <c r="FD87" s="138"/>
      <c r="FE87" s="138"/>
      <c r="FF87" s="138"/>
      <c r="FG87" s="138"/>
      <c r="FH87" s="138"/>
      <c r="FI87" s="128"/>
      <c r="FJ87" s="138"/>
      <c r="FK87" s="138"/>
      <c r="FL87" s="138"/>
      <c r="FM87" s="138"/>
      <c r="FN87" s="138"/>
      <c r="FO87" s="138"/>
      <c r="FP87" s="138"/>
      <c r="FQ87" s="138"/>
      <c r="FR87" s="138"/>
      <c r="FS87" s="128"/>
      <c r="FT87" s="131"/>
      <c r="FU87" s="131"/>
      <c r="FV87" s="131"/>
      <c r="FW87" s="132"/>
      <c r="FX87" s="131"/>
      <c r="FY87" s="138"/>
      <c r="FZ87" s="138"/>
      <c r="GA87" s="131"/>
      <c r="GB87" s="131"/>
      <c r="GC87" s="131"/>
      <c r="GD87" s="131"/>
      <c r="GE87" s="131"/>
      <c r="GF87" s="128"/>
      <c r="GG87" s="131"/>
      <c r="GH87" s="131"/>
      <c r="GI87" s="131"/>
      <c r="GJ87" s="132"/>
      <c r="GK87" s="131"/>
      <c r="GL87" s="138"/>
      <c r="GM87" s="138"/>
      <c r="GN87" s="131"/>
      <c r="GO87" s="131"/>
      <c r="GP87" s="131"/>
      <c r="GQ87" s="131"/>
      <c r="GR87" s="131"/>
      <c r="GS87" s="128"/>
      <c r="GT87" s="131"/>
      <c r="GU87" s="131"/>
      <c r="GV87" s="131"/>
      <c r="GW87" s="132"/>
      <c r="GX87" s="131"/>
      <c r="GY87" s="138"/>
      <c r="GZ87" s="138"/>
      <c r="HA87" s="131"/>
      <c r="HB87" s="131"/>
      <c r="HC87" s="131"/>
      <c r="HD87" s="131"/>
    </row>
    <row r="88" spans="1:212" ht="165.75" customHeight="1" x14ac:dyDescent="0.2">
      <c r="A88" s="312">
        <v>14</v>
      </c>
      <c r="B88" s="395" t="s">
        <v>511</v>
      </c>
      <c r="C88" s="399" t="str">
        <f>VLOOKUP(B88,[6]FORMULAS!$A$30:$B$46,2,0)</f>
        <v>Realizar mejoramiento integral de espacio público en ocho (8) territorios priorizados.</v>
      </c>
      <c r="D88" s="399" t="str">
        <f>VLOOKUP(B88,[6]FORMULAS!$A$30:$C$46,3,0)</f>
        <v>Director de Mejoramiento de Barrios</v>
      </c>
      <c r="E88" s="395" t="s">
        <v>151</v>
      </c>
      <c r="F88" s="319" t="s">
        <v>520</v>
      </c>
      <c r="G88" s="319" t="s">
        <v>521</v>
      </c>
      <c r="H88" s="319" t="s">
        <v>522</v>
      </c>
      <c r="I88" s="395" t="s">
        <v>261</v>
      </c>
      <c r="J88" s="397">
        <v>4</v>
      </c>
      <c r="K88" s="322" t="str">
        <f>VLOOKUP(L88,'Tabla probabilidad'!$D$3:$E$8,2,0)</f>
        <v>Baja</v>
      </c>
      <c r="L88" s="398">
        <v>0.4</v>
      </c>
      <c r="M88" s="326" t="s">
        <v>90</v>
      </c>
      <c r="N88" s="327" t="str">
        <f>VLOOKUP(M88,'Tabla Impacto'!$D$3:$F$8,3,0)</f>
        <v>Mayor</v>
      </c>
      <c r="O88" s="327">
        <f>VLOOKUP(M88,'Tabla Impacto'!$D$3:$F$8,2,0)</f>
        <v>0.8</v>
      </c>
      <c r="P88" s="361" t="str">
        <f t="shared" ref="P88" si="38">CONCATENATE(N88,K88)</f>
        <v>MayorBaja</v>
      </c>
      <c r="Q88" s="360" t="str">
        <f>VLOOKUP(P88,[6]FORMULAS!$K$17:$L$42,2,0)</f>
        <v>Alto</v>
      </c>
      <c r="R88" s="176">
        <v>1</v>
      </c>
      <c r="S88" s="177" t="s">
        <v>523</v>
      </c>
      <c r="T88" s="201" t="str">
        <f t="shared" si="30"/>
        <v>Preventivo</v>
      </c>
      <c r="U88" s="202" t="s">
        <v>13</v>
      </c>
      <c r="V88" s="203">
        <f>+IF(U88='[6]Tabla Valoración controles'!$D$4,'[6]Tabla Valoración controles'!$F$4,IF('[6]208-PLA-Ft-78 Mapa Gestión'!U88='[6]Tabla Valoración controles'!$D$5,'[6]Tabla Valoración controles'!$F$5,IF(U88=[6]FORMULAS!$A$10,0,'[6]Tabla Valoración controles'!$F$6)))</f>
        <v>0.25</v>
      </c>
      <c r="W88" s="202" t="s">
        <v>8</v>
      </c>
      <c r="X88" s="204">
        <f>+IF(W88='[6]Tabla Valoración controles'!$D$7,'[6]Tabla Valoración controles'!$F$7,IF(U88=[6]FORMULAS!$A$10,0,'[6]Tabla Valoración controles'!$F$8))</f>
        <v>0.15</v>
      </c>
      <c r="Y88" s="202" t="s">
        <v>18</v>
      </c>
      <c r="Z88" s="203">
        <f>+IF(Y88='[6]Tabla Valoración controles'!$D$9,'[6]Tabla Valoración controles'!$F$9,IF(U88=[6]FORMULAS!$A$10,0,'[6]Tabla Valoración controles'!$F$10))</f>
        <v>0</v>
      </c>
      <c r="AA88" s="202" t="s">
        <v>21</v>
      </c>
      <c r="AB88" s="203">
        <f>+IF(AA88='[6]Tabla Valoración controles'!$D$9,'[6]Tabla Valoración controles'!$F$9,IF(W88=[6]FORMULAS!$A$10,0,'[6]Tabla Valoración controles'!$F$10))</f>
        <v>0</v>
      </c>
      <c r="AC88" s="202" t="s">
        <v>100</v>
      </c>
      <c r="AD88" s="203">
        <f>+IF(AC88='[6]Tabla Valoración controles'!$D$13,'[6]Tabla Valoración controles'!$F$13,'[6]Tabla Valoración controles'!$F$14)</f>
        <v>0</v>
      </c>
      <c r="AE88" s="100">
        <f t="shared" si="28"/>
        <v>0.4</v>
      </c>
      <c r="AF88" s="100" t="e">
        <f>+IF(T88=[6]FORMULAS!$A$8,'[6]208-PLA-Ft-78 Mapa Gestión'!AE88*'[6]208-PLA-Ft-78 Mapa Gestión'!L88:L93,'[6]208-PLA-Ft-78 Mapa Gestión'!AE88*'[6]208-PLA-Ft-78 Mapa Gestión'!O88:O93)</f>
        <v>#N/A</v>
      </c>
      <c r="AG88" s="100">
        <f>+IF(T88=[6]FORMULAS!$A$8,'[6]208-PLA-Ft-78 Mapa Gestión'!L88:L93-'[6]208-PLA-Ft-78 Mapa Gestión'!AF88,0)</f>
        <v>0</v>
      </c>
      <c r="AH88" s="202" t="s">
        <v>351</v>
      </c>
      <c r="AI88" s="197">
        <f>+IF(AH88=[6]CONTROLES!$C$50,[6]CONTROLES!$D$50,[6]CONTROLES!$D$51)</f>
        <v>15</v>
      </c>
      <c r="AJ88" s="197" t="s">
        <v>357</v>
      </c>
      <c r="AK88" s="197">
        <f>+IF(AJ88=[6]CONTROLES!$C$52,[6]CONTROLES!$D$52,[6]CONTROLES!$D$53)</f>
        <v>15</v>
      </c>
      <c r="AL88" s="197" t="s">
        <v>360</v>
      </c>
      <c r="AM88" s="197">
        <f>+IF(AL88=[6]CONTROLES!$C$54,[6]CONTROLES!$D$54,[6]CONTROLES!$D$55)</f>
        <v>15</v>
      </c>
      <c r="AN88" s="197" t="s">
        <v>363</v>
      </c>
      <c r="AO88" s="197">
        <f>+IF(AN88=[6]CONTROLES!$C$56,[6]CONTROLES!$D$56,IF(AN88=[6]CONTROLES!$C$57,[6]CONTROLES!$D$57,[6]CONTROLES!$D$58))</f>
        <v>15</v>
      </c>
      <c r="AP88" s="197" t="s">
        <v>367</v>
      </c>
      <c r="AQ88" s="197">
        <f>+IF(AP88=[6]CONTROLES!$C$59,[6]CONTROLES!$D$59,[6]CONTROLES!$D$60)</f>
        <v>15</v>
      </c>
      <c r="AR88" s="197" t="s">
        <v>370</v>
      </c>
      <c r="AS88" s="197">
        <f>+IF(AR88=[6]CONTROLES!$C$61,[6]CONTROLES!$D$61,[6]CONTROLES!$D$62)</f>
        <v>15</v>
      </c>
      <c r="AT88" s="197" t="s">
        <v>373</v>
      </c>
      <c r="AU88" s="197">
        <f>+IF(AT88=[6]CONTROLES!$C$63,[6]CONTROLES!$D$63,IF(AT88=[6]CONTROLES!$C$64,[6]CONTROLES!$D$64,[6]CONTROLES!$D$65))</f>
        <v>10</v>
      </c>
      <c r="AV88" s="197">
        <f t="shared" si="31"/>
        <v>100</v>
      </c>
      <c r="AW88" s="197" t="str">
        <f t="shared" si="32"/>
        <v>Fuerte</v>
      </c>
      <c r="AX88" s="304">
        <f>+AG93</f>
        <v>0</v>
      </c>
      <c r="AY88" s="304" t="s">
        <v>98</v>
      </c>
      <c r="AZ88" s="304" t="s">
        <v>74</v>
      </c>
      <c r="BA88" s="304">
        <f>+IF(T88=[4]FORMULAS!B87,'[4]208-PLA-Ft-78 Mapa Gestión'!AG93,'[4]208-PLA-Ft-78 Mapa Gestión'!O88:O93)</f>
        <v>0</v>
      </c>
      <c r="BB88" s="307" t="str">
        <f>CONCATENATE(AZ88,AY88)</f>
        <v>ModeradoMedia</v>
      </c>
      <c r="BC88" s="306" t="str">
        <f>VLOOKUP(BB88,[4]FORMULAS!$K$17:$L$42,2,0)</f>
        <v>Moderado</v>
      </c>
      <c r="BD88" s="335" t="s">
        <v>164</v>
      </c>
      <c r="BE88" s="134" t="s">
        <v>524</v>
      </c>
      <c r="BF88" s="134" t="s">
        <v>503</v>
      </c>
      <c r="BG88" s="179" t="s">
        <v>326</v>
      </c>
      <c r="BH88" s="227">
        <v>45444</v>
      </c>
      <c r="BI88" s="227">
        <v>45656</v>
      </c>
      <c r="BJ88" s="186" t="s">
        <v>525</v>
      </c>
      <c r="BK88" s="186" t="s">
        <v>526</v>
      </c>
      <c r="BL88" s="134" t="s">
        <v>236</v>
      </c>
      <c r="BM88" s="335" t="s">
        <v>506</v>
      </c>
      <c r="BN88" s="128"/>
      <c r="BO88" s="139"/>
      <c r="BP88" s="134"/>
      <c r="BQ88" s="139"/>
      <c r="BR88" s="140"/>
      <c r="BS88" s="140"/>
      <c r="BT88" s="140"/>
      <c r="BU88" s="140"/>
      <c r="BV88" s="140"/>
      <c r="BW88" s="128"/>
      <c r="BX88" s="139"/>
      <c r="BY88" s="134"/>
      <c r="BZ88" s="139"/>
      <c r="CA88" s="140"/>
      <c r="CB88" s="140"/>
      <c r="CC88" s="140"/>
      <c r="CD88" s="140"/>
      <c r="CE88" s="140"/>
      <c r="CF88" s="128"/>
      <c r="CG88" s="139"/>
      <c r="CH88" s="134"/>
      <c r="CI88" s="139"/>
      <c r="CJ88" s="140"/>
      <c r="CK88" s="140"/>
      <c r="CL88" s="140"/>
      <c r="CM88" s="140"/>
      <c r="CN88" s="140"/>
      <c r="CO88" s="128"/>
      <c r="CP88" s="139"/>
      <c r="CQ88" s="134"/>
      <c r="CR88" s="139"/>
      <c r="CS88" s="140"/>
      <c r="CT88" s="140"/>
      <c r="CU88" s="140"/>
      <c r="CV88" s="140"/>
      <c r="CW88" s="140"/>
      <c r="CX88" s="128"/>
      <c r="CY88" s="139"/>
      <c r="CZ88" s="134"/>
      <c r="DA88" s="139"/>
      <c r="DB88" s="140"/>
      <c r="DC88" s="140"/>
      <c r="DD88" s="140"/>
      <c r="DE88" s="140"/>
      <c r="DF88" s="140"/>
      <c r="DG88" s="128"/>
      <c r="DH88" s="139"/>
      <c r="DI88" s="134"/>
      <c r="DJ88" s="139"/>
      <c r="DK88" s="140"/>
      <c r="DL88" s="140"/>
      <c r="DM88" s="140"/>
      <c r="DN88" s="140"/>
      <c r="DO88" s="140"/>
      <c r="DP88" s="128"/>
      <c r="DQ88" s="139"/>
      <c r="DR88" s="134"/>
      <c r="DS88" s="139"/>
      <c r="DT88" s="140"/>
      <c r="DU88" s="140"/>
      <c r="DV88" s="140"/>
      <c r="DW88" s="140"/>
      <c r="DX88" s="140"/>
      <c r="DY88" s="128"/>
      <c r="DZ88" s="139"/>
      <c r="EA88" s="134"/>
      <c r="EB88" s="139"/>
      <c r="EC88" s="140"/>
      <c r="ED88" s="140"/>
      <c r="EE88" s="140"/>
      <c r="EF88" s="140"/>
      <c r="EG88" s="140"/>
      <c r="EH88" s="128"/>
      <c r="EI88" s="139"/>
      <c r="EJ88" s="134"/>
      <c r="EK88" s="139"/>
      <c r="EL88" s="140"/>
      <c r="EM88" s="140"/>
      <c r="EN88" s="140"/>
      <c r="EO88" s="140"/>
      <c r="EP88" s="140"/>
      <c r="EQ88" s="128"/>
      <c r="ER88" s="139"/>
      <c r="ES88" s="134"/>
      <c r="ET88" s="139"/>
      <c r="EU88" s="140"/>
      <c r="EV88" s="140"/>
      <c r="EW88" s="140"/>
      <c r="EX88" s="140"/>
      <c r="EY88" s="140"/>
      <c r="EZ88" s="128"/>
      <c r="FA88" s="139"/>
      <c r="FB88" s="134"/>
      <c r="FC88" s="139"/>
      <c r="FD88" s="140"/>
      <c r="FE88" s="140"/>
      <c r="FF88" s="140"/>
      <c r="FG88" s="140"/>
      <c r="FH88" s="140"/>
      <c r="FI88" s="128"/>
      <c r="FJ88" s="139"/>
      <c r="FK88" s="134"/>
      <c r="FL88" s="139"/>
      <c r="FM88" s="140"/>
      <c r="FN88" s="140"/>
      <c r="FO88" s="140"/>
      <c r="FP88" s="140"/>
      <c r="FQ88" s="140"/>
      <c r="FR88" s="140"/>
      <c r="FS88" s="128"/>
      <c r="FT88" s="131"/>
      <c r="FU88" s="131"/>
      <c r="FV88" s="131"/>
      <c r="FW88" s="132"/>
      <c r="FX88" s="131"/>
      <c r="FY88" s="140"/>
      <c r="FZ88" s="140"/>
      <c r="GA88" s="131"/>
      <c r="GB88" s="131"/>
      <c r="GC88" s="131"/>
      <c r="GD88" s="131"/>
      <c r="GE88" s="131"/>
      <c r="GF88" s="128"/>
      <c r="GG88" s="131"/>
      <c r="GH88" s="131"/>
      <c r="GI88" s="131"/>
      <c r="GJ88" s="132"/>
      <c r="GK88" s="131"/>
      <c r="GL88" s="140"/>
      <c r="GM88" s="140"/>
      <c r="GN88" s="131"/>
      <c r="GO88" s="131"/>
      <c r="GP88" s="131"/>
      <c r="GQ88" s="131"/>
      <c r="GR88" s="131"/>
      <c r="GS88" s="128"/>
      <c r="GT88" s="131"/>
      <c r="GU88" s="131"/>
      <c r="GV88" s="131"/>
      <c r="GW88" s="132"/>
      <c r="GX88" s="131"/>
      <c r="GY88" s="140"/>
      <c r="GZ88" s="140"/>
      <c r="HA88" s="131"/>
      <c r="HB88" s="131"/>
      <c r="HC88" s="131"/>
      <c r="HD88" s="131"/>
    </row>
    <row r="89" spans="1:212" ht="153" customHeight="1" x14ac:dyDescent="0.2">
      <c r="A89" s="312"/>
      <c r="B89" s="395"/>
      <c r="C89" s="399"/>
      <c r="D89" s="399"/>
      <c r="E89" s="395"/>
      <c r="F89" s="319"/>
      <c r="G89" s="319"/>
      <c r="H89" s="319"/>
      <c r="I89" s="395"/>
      <c r="J89" s="397"/>
      <c r="K89" s="322"/>
      <c r="L89" s="398"/>
      <c r="M89" s="326"/>
      <c r="N89" s="327"/>
      <c r="O89" s="327"/>
      <c r="P89" s="361"/>
      <c r="Q89" s="360"/>
      <c r="R89" s="176">
        <v>2</v>
      </c>
      <c r="S89" s="177" t="s">
        <v>527</v>
      </c>
      <c r="T89" s="201" t="str">
        <f t="shared" si="30"/>
        <v>Preventivo</v>
      </c>
      <c r="U89" s="202" t="s">
        <v>13</v>
      </c>
      <c r="V89" s="203">
        <f>+IF(U89='[6]Tabla Valoración controles'!$D$4,'[6]Tabla Valoración controles'!$F$4,IF('[6]208-PLA-Ft-78 Mapa Gestión'!U89='[6]Tabla Valoración controles'!$D$5,'[6]Tabla Valoración controles'!$F$5,IF(U89=[6]FORMULAS!$A$10,0,'[6]Tabla Valoración controles'!$F$6)))</f>
        <v>0.25</v>
      </c>
      <c r="W89" s="202" t="s">
        <v>8</v>
      </c>
      <c r="X89" s="204">
        <f>+IF(W89='[6]Tabla Valoración controles'!$D$7,'[6]Tabla Valoración controles'!$F$7,IF(U89=[6]FORMULAS!$A$10,0,'[6]Tabla Valoración controles'!$F$8))</f>
        <v>0.15</v>
      </c>
      <c r="Y89" s="202" t="s">
        <v>18</v>
      </c>
      <c r="Z89" s="203">
        <f>+IF(Y89='[6]Tabla Valoración controles'!$D$9,'[6]Tabla Valoración controles'!$F$9,IF(U89=[6]FORMULAS!$A$10,0,'[6]Tabla Valoración controles'!$F$10))</f>
        <v>0</v>
      </c>
      <c r="AA89" s="202" t="s">
        <v>21</v>
      </c>
      <c r="AB89" s="203">
        <f>+IF(AA89='[6]Tabla Valoración controles'!$D$9,'[6]Tabla Valoración controles'!$F$9,IF(W89=[6]FORMULAS!$A$10,0,'[6]Tabla Valoración controles'!$F$10))</f>
        <v>0</v>
      </c>
      <c r="AC89" s="202" t="s">
        <v>100</v>
      </c>
      <c r="AD89" s="203">
        <f>+IF(AC89='[6]Tabla Valoración controles'!$D$13,'[6]Tabla Valoración controles'!$F$13,'[6]Tabla Valoración controles'!$F$14)</f>
        <v>0</v>
      </c>
      <c r="AE89" s="100">
        <f t="shared" si="28"/>
        <v>0.4</v>
      </c>
      <c r="AF89" s="100">
        <f>+AE89*AG88</f>
        <v>0</v>
      </c>
      <c r="AG89" s="100">
        <f>+AG88-AF89</f>
        <v>0</v>
      </c>
      <c r="AH89" s="202" t="s">
        <v>351</v>
      </c>
      <c r="AI89" s="197">
        <f>+IF(AH89=[6]CONTROLES!$C$50,[6]CONTROLES!$D$50,[6]CONTROLES!$D$51)</f>
        <v>15</v>
      </c>
      <c r="AJ89" s="197" t="s">
        <v>357</v>
      </c>
      <c r="AK89" s="197">
        <f>+IF(AJ89=[6]CONTROLES!$C$52,[6]CONTROLES!$D$52,[6]CONTROLES!$D$53)</f>
        <v>15</v>
      </c>
      <c r="AL89" s="197" t="s">
        <v>360</v>
      </c>
      <c r="AM89" s="197">
        <f>+IF(AL89=[6]CONTROLES!$C$54,[6]CONTROLES!$D$54,[6]CONTROLES!$D$55)</f>
        <v>15</v>
      </c>
      <c r="AN89" s="197" t="s">
        <v>363</v>
      </c>
      <c r="AO89" s="197">
        <f>+IF(AN89=[6]CONTROLES!$C$56,[6]CONTROLES!$D$56,IF(AN89=[6]CONTROLES!$C$57,[6]CONTROLES!$D$57,[6]CONTROLES!$D$58))</f>
        <v>15</v>
      </c>
      <c r="AP89" s="197" t="s">
        <v>367</v>
      </c>
      <c r="AQ89" s="197">
        <f>+IF(AP89=[6]CONTROLES!$C$59,[6]CONTROLES!$D$59,[6]CONTROLES!$D$60)</f>
        <v>15</v>
      </c>
      <c r="AR89" s="197" t="s">
        <v>370</v>
      </c>
      <c r="AS89" s="197">
        <f>+IF(AR89=[6]CONTROLES!$C$61,[6]CONTROLES!$D$61,[6]CONTROLES!$D$62)</f>
        <v>15</v>
      </c>
      <c r="AT89" s="197" t="s">
        <v>373</v>
      </c>
      <c r="AU89" s="197">
        <f>+IF(AT89=[6]CONTROLES!$C$63,[6]CONTROLES!$D$63,IF(AT89=[6]CONTROLES!$C$64,[6]CONTROLES!$D$64,[6]CONTROLES!$D$65))</f>
        <v>10</v>
      </c>
      <c r="AV89" s="197">
        <f t="shared" si="31"/>
        <v>100</v>
      </c>
      <c r="AW89" s="197" t="str">
        <f t="shared" si="32"/>
        <v>Fuerte</v>
      </c>
      <c r="AX89" s="305"/>
      <c r="AY89" s="305"/>
      <c r="AZ89" s="305"/>
      <c r="BA89" s="305"/>
      <c r="BB89" s="307"/>
      <c r="BC89" s="306"/>
      <c r="BD89" s="335"/>
      <c r="BE89" s="134" t="s">
        <v>528</v>
      </c>
      <c r="BF89" s="134" t="s">
        <v>503</v>
      </c>
      <c r="BG89" s="179" t="s">
        <v>328</v>
      </c>
      <c r="BH89" s="227">
        <v>45352</v>
      </c>
      <c r="BI89" s="227">
        <v>45656</v>
      </c>
      <c r="BJ89" s="186" t="s">
        <v>525</v>
      </c>
      <c r="BK89" s="186" t="s">
        <v>505</v>
      </c>
      <c r="BL89" s="134" t="s">
        <v>236</v>
      </c>
      <c r="BM89" s="335"/>
      <c r="BN89" s="128"/>
      <c r="BO89" s="134"/>
      <c r="BP89" s="139"/>
      <c r="BQ89" s="139"/>
      <c r="BR89" s="140"/>
      <c r="BS89" s="140"/>
      <c r="BT89" s="140"/>
      <c r="BU89" s="140"/>
      <c r="BV89" s="140"/>
      <c r="BW89" s="128"/>
      <c r="BX89" s="134"/>
      <c r="BY89" s="139"/>
      <c r="BZ89" s="139"/>
      <c r="CA89" s="140"/>
      <c r="CB89" s="140"/>
      <c r="CC89" s="140"/>
      <c r="CD89" s="140"/>
      <c r="CE89" s="140"/>
      <c r="CF89" s="128"/>
      <c r="CG89" s="134"/>
      <c r="CH89" s="139"/>
      <c r="CI89" s="139"/>
      <c r="CJ89" s="140"/>
      <c r="CK89" s="140"/>
      <c r="CL89" s="140"/>
      <c r="CM89" s="140"/>
      <c r="CN89" s="140"/>
      <c r="CO89" s="128"/>
      <c r="CP89" s="134"/>
      <c r="CQ89" s="139"/>
      <c r="CR89" s="139"/>
      <c r="CS89" s="140"/>
      <c r="CT89" s="140"/>
      <c r="CU89" s="140"/>
      <c r="CV89" s="140"/>
      <c r="CW89" s="140"/>
      <c r="CX89" s="128"/>
      <c r="CY89" s="134"/>
      <c r="CZ89" s="139"/>
      <c r="DA89" s="139"/>
      <c r="DB89" s="140"/>
      <c r="DC89" s="140"/>
      <c r="DD89" s="140"/>
      <c r="DE89" s="140"/>
      <c r="DF89" s="140"/>
      <c r="DG89" s="128"/>
      <c r="DH89" s="134"/>
      <c r="DI89" s="139"/>
      <c r="DJ89" s="139"/>
      <c r="DK89" s="140"/>
      <c r="DL89" s="140"/>
      <c r="DM89" s="140"/>
      <c r="DN89" s="140"/>
      <c r="DO89" s="140"/>
      <c r="DP89" s="128"/>
      <c r="DQ89" s="134"/>
      <c r="DR89" s="139"/>
      <c r="DS89" s="139"/>
      <c r="DT89" s="140"/>
      <c r="DU89" s="140"/>
      <c r="DV89" s="140"/>
      <c r="DW89" s="140"/>
      <c r="DX89" s="140"/>
      <c r="DY89" s="128"/>
      <c r="DZ89" s="134"/>
      <c r="EA89" s="139"/>
      <c r="EB89" s="139"/>
      <c r="EC89" s="140"/>
      <c r="ED89" s="140"/>
      <c r="EE89" s="140"/>
      <c r="EF89" s="140"/>
      <c r="EG89" s="140"/>
      <c r="EH89" s="128"/>
      <c r="EI89" s="134"/>
      <c r="EJ89" s="139"/>
      <c r="EK89" s="139"/>
      <c r="EL89" s="140"/>
      <c r="EM89" s="140"/>
      <c r="EN89" s="140"/>
      <c r="EO89" s="140"/>
      <c r="EP89" s="140"/>
      <c r="EQ89" s="128"/>
      <c r="ER89" s="134"/>
      <c r="ES89" s="139"/>
      <c r="ET89" s="139"/>
      <c r="EU89" s="140"/>
      <c r="EV89" s="140"/>
      <c r="EW89" s="140"/>
      <c r="EX89" s="140"/>
      <c r="EY89" s="140"/>
      <c r="EZ89" s="128"/>
      <c r="FA89" s="134"/>
      <c r="FB89" s="139"/>
      <c r="FC89" s="139"/>
      <c r="FD89" s="140"/>
      <c r="FE89" s="140"/>
      <c r="FF89" s="140"/>
      <c r="FG89" s="140"/>
      <c r="FH89" s="140"/>
      <c r="FI89" s="128"/>
      <c r="FJ89" s="134"/>
      <c r="FK89" s="139"/>
      <c r="FL89" s="139"/>
      <c r="FM89" s="140"/>
      <c r="FN89" s="140"/>
      <c r="FO89" s="140"/>
      <c r="FP89" s="140"/>
      <c r="FQ89" s="140"/>
      <c r="FR89" s="140"/>
      <c r="FS89" s="128"/>
      <c r="FT89" s="131"/>
      <c r="FU89" s="131"/>
      <c r="FV89" s="131"/>
      <c r="FW89" s="132"/>
      <c r="FX89" s="131"/>
      <c r="FY89" s="140"/>
      <c r="FZ89" s="140"/>
      <c r="GA89" s="131"/>
      <c r="GB89" s="131"/>
      <c r="GC89" s="131"/>
      <c r="GD89" s="131"/>
      <c r="GE89" s="131"/>
      <c r="GF89" s="128"/>
      <c r="GG89" s="131"/>
      <c r="GH89" s="131"/>
      <c r="GI89" s="131"/>
      <c r="GJ89" s="132"/>
      <c r="GK89" s="131"/>
      <c r="GL89" s="140"/>
      <c r="GM89" s="140"/>
      <c r="GN89" s="131"/>
      <c r="GO89" s="131"/>
      <c r="GP89" s="131"/>
      <c r="GQ89" s="131"/>
      <c r="GR89" s="131"/>
      <c r="GS89" s="128"/>
      <c r="GT89" s="131"/>
      <c r="GU89" s="131"/>
      <c r="GV89" s="131"/>
      <c r="GW89" s="132"/>
      <c r="GX89" s="131"/>
      <c r="GY89" s="140"/>
      <c r="GZ89" s="140"/>
      <c r="HA89" s="131"/>
      <c r="HB89" s="131"/>
      <c r="HC89" s="131"/>
      <c r="HD89" s="131"/>
    </row>
    <row r="90" spans="1:212" ht="17.25" customHeight="1" x14ac:dyDescent="0.2">
      <c r="A90" s="312"/>
      <c r="B90" s="395"/>
      <c r="C90" s="399"/>
      <c r="D90" s="399"/>
      <c r="E90" s="395"/>
      <c r="F90" s="319"/>
      <c r="G90" s="319"/>
      <c r="H90" s="319"/>
      <c r="I90" s="395"/>
      <c r="J90" s="397"/>
      <c r="K90" s="322"/>
      <c r="L90" s="398"/>
      <c r="M90" s="326"/>
      <c r="N90" s="327"/>
      <c r="O90" s="327"/>
      <c r="P90" s="361"/>
      <c r="Q90" s="360"/>
      <c r="R90" s="155"/>
      <c r="S90" s="206"/>
      <c r="T90" s="201" t="str">
        <f t="shared" si="30"/>
        <v>Tipo Control</v>
      </c>
      <c r="U90" s="202" t="s">
        <v>158</v>
      </c>
      <c r="V90" s="203">
        <f>+IF(U90='[6]Tabla Valoración controles'!$D$4,'[6]Tabla Valoración controles'!$F$4,IF('[6]208-PLA-Ft-78 Mapa Gestión'!U90='[6]Tabla Valoración controles'!$D$5,'[6]Tabla Valoración controles'!$F$5,IF(U90=[6]FORMULAS!$A$10,0,'[6]Tabla Valoración controles'!$F$6)))</f>
        <v>0</v>
      </c>
      <c r="W90" s="202"/>
      <c r="X90" s="204">
        <f>+IF(W90='[6]Tabla Valoración controles'!$D$7,'[6]Tabla Valoración controles'!$F$7,IF(U90=[6]FORMULAS!$A$10,0,'[6]Tabla Valoración controles'!$F$8))</f>
        <v>0</v>
      </c>
      <c r="Y90" s="202"/>
      <c r="Z90" s="203">
        <f>+IF(Y90='[6]Tabla Valoración controles'!$D$9,'[6]Tabla Valoración controles'!$F$9,IF(U90=[6]FORMULAS!$A$10,0,'[6]Tabla Valoración controles'!$F$10))</f>
        <v>0</v>
      </c>
      <c r="AA90" s="202"/>
      <c r="AB90" s="203">
        <f>+IF(AA90='[6]Tabla Valoración controles'!$D$9,'[6]Tabla Valoración controles'!$F$9,IF(W90=[6]FORMULAS!$A$10,0,'[6]Tabla Valoración controles'!$F$10))</f>
        <v>0</v>
      </c>
      <c r="AC90" s="202"/>
      <c r="AD90" s="203">
        <f>+IF(AC90='[6]Tabla Valoración controles'!$D$13,'[6]Tabla Valoración controles'!$F$13,'[6]Tabla Valoración controles'!$F$14)</f>
        <v>0</v>
      </c>
      <c r="AE90" s="100">
        <f t="shared" si="28"/>
        <v>0</v>
      </c>
      <c r="AF90" s="100">
        <f>+AF89*AE90</f>
        <v>0</v>
      </c>
      <c r="AG90" s="100">
        <f t="shared" ref="AG90:AG93" si="39">+AG89-AF90</f>
        <v>0</v>
      </c>
      <c r="AH90" s="202"/>
      <c r="AI90" s="197">
        <f>+IF(AH90=[6]CONTROLES!$C$50,[6]CONTROLES!$D$50,[6]CONTROLES!$D$51)</f>
        <v>0</v>
      </c>
      <c r="AJ90" s="197"/>
      <c r="AK90" s="197">
        <f>+IF(AJ90=[6]CONTROLES!$C$52,[6]CONTROLES!$D$52,[6]CONTROLES!$D$53)</f>
        <v>0</v>
      </c>
      <c r="AL90" s="197"/>
      <c r="AM90" s="197">
        <f>+IF(AL90=[6]CONTROLES!$C$54,[6]CONTROLES!$D$54,[6]CONTROLES!$D$55)</f>
        <v>0</v>
      </c>
      <c r="AN90" s="197"/>
      <c r="AO90" s="197">
        <f>+IF(AN90=[6]CONTROLES!$C$56,[6]CONTROLES!$D$56,IF(AN90=[6]CONTROLES!$C$57,[6]CONTROLES!$D$57,[6]CONTROLES!$D$58))</f>
        <v>0</v>
      </c>
      <c r="AP90" s="197"/>
      <c r="AQ90" s="197">
        <f>+IF(AP90=[6]CONTROLES!$C$59,[6]CONTROLES!$D$59,[6]CONTROLES!$D$60)</f>
        <v>0</v>
      </c>
      <c r="AR90" s="197"/>
      <c r="AS90" s="197">
        <f>+IF(AR90=[6]CONTROLES!$C$61,[6]CONTROLES!$D$61,[6]CONTROLES!$D$62)</f>
        <v>0</v>
      </c>
      <c r="AT90" s="197"/>
      <c r="AU90" s="197">
        <f>+IF(AT90=[6]CONTROLES!$C$63,[6]CONTROLES!$D$63,IF(AT90=[6]CONTROLES!$C$64,[6]CONTROLES!$D$64,[6]CONTROLES!$D$65))</f>
        <v>0</v>
      </c>
      <c r="AV90" s="197">
        <f t="shared" si="31"/>
        <v>0</v>
      </c>
      <c r="AW90" s="197" t="str">
        <f t="shared" si="32"/>
        <v>Débil</v>
      </c>
      <c r="AX90" s="305"/>
      <c r="AY90" s="305"/>
      <c r="AZ90" s="305"/>
      <c r="BA90" s="305"/>
      <c r="BB90" s="307"/>
      <c r="BC90" s="306"/>
      <c r="BD90" s="335"/>
      <c r="BE90" s="134"/>
      <c r="BF90" s="134"/>
      <c r="BG90" s="217"/>
      <c r="BH90" s="224"/>
      <c r="BI90" s="224"/>
      <c r="BJ90" s="134"/>
      <c r="BK90" s="134"/>
      <c r="BL90" s="134"/>
      <c r="BM90" s="335"/>
      <c r="BN90" s="128"/>
      <c r="BO90" s="134"/>
      <c r="BP90" s="134"/>
      <c r="BQ90" s="134"/>
      <c r="BR90" s="132"/>
      <c r="BS90" s="132"/>
      <c r="BT90" s="132"/>
      <c r="BU90" s="132"/>
      <c r="BV90" s="132"/>
      <c r="BW90" s="128"/>
      <c r="BX90" s="134"/>
      <c r="BY90" s="134"/>
      <c r="BZ90" s="134"/>
      <c r="CA90" s="132"/>
      <c r="CB90" s="132"/>
      <c r="CC90" s="132"/>
      <c r="CD90" s="132"/>
      <c r="CE90" s="132"/>
      <c r="CF90" s="128"/>
      <c r="CG90" s="134"/>
      <c r="CH90" s="134"/>
      <c r="CI90" s="134"/>
      <c r="CJ90" s="132"/>
      <c r="CK90" s="132"/>
      <c r="CL90" s="132"/>
      <c r="CM90" s="132"/>
      <c r="CN90" s="132"/>
      <c r="CO90" s="128"/>
      <c r="CP90" s="134"/>
      <c r="CQ90" s="134"/>
      <c r="CR90" s="134"/>
      <c r="CS90" s="132"/>
      <c r="CT90" s="132"/>
      <c r="CU90" s="132"/>
      <c r="CV90" s="132"/>
      <c r="CW90" s="132"/>
      <c r="CX90" s="128"/>
      <c r="CY90" s="134"/>
      <c r="CZ90" s="134"/>
      <c r="DA90" s="134"/>
      <c r="DB90" s="132"/>
      <c r="DC90" s="132"/>
      <c r="DD90" s="132"/>
      <c r="DE90" s="132"/>
      <c r="DF90" s="132"/>
      <c r="DG90" s="128"/>
      <c r="DH90" s="134"/>
      <c r="DI90" s="134"/>
      <c r="DJ90" s="134"/>
      <c r="DK90" s="132"/>
      <c r="DL90" s="132"/>
      <c r="DM90" s="132"/>
      <c r="DN90" s="132"/>
      <c r="DO90" s="132"/>
      <c r="DP90" s="128"/>
      <c r="DQ90" s="134"/>
      <c r="DR90" s="134"/>
      <c r="DS90" s="134"/>
      <c r="DT90" s="132"/>
      <c r="DU90" s="132"/>
      <c r="DV90" s="132"/>
      <c r="DW90" s="132"/>
      <c r="DX90" s="132"/>
      <c r="DY90" s="128"/>
      <c r="DZ90" s="134"/>
      <c r="EA90" s="134"/>
      <c r="EB90" s="134"/>
      <c r="EC90" s="132"/>
      <c r="ED90" s="132"/>
      <c r="EE90" s="132"/>
      <c r="EF90" s="132"/>
      <c r="EG90" s="132"/>
      <c r="EH90" s="128"/>
      <c r="EI90" s="134"/>
      <c r="EJ90" s="134"/>
      <c r="EK90" s="134"/>
      <c r="EL90" s="132"/>
      <c r="EM90" s="132"/>
      <c r="EN90" s="132"/>
      <c r="EO90" s="132"/>
      <c r="EP90" s="132"/>
      <c r="EQ90" s="128"/>
      <c r="ER90" s="134"/>
      <c r="ES90" s="134"/>
      <c r="ET90" s="134"/>
      <c r="EU90" s="132"/>
      <c r="EV90" s="132"/>
      <c r="EW90" s="132"/>
      <c r="EX90" s="132"/>
      <c r="EY90" s="132"/>
      <c r="EZ90" s="128"/>
      <c r="FA90" s="134"/>
      <c r="FB90" s="134"/>
      <c r="FC90" s="134"/>
      <c r="FD90" s="132"/>
      <c r="FE90" s="132"/>
      <c r="FF90" s="132"/>
      <c r="FG90" s="132"/>
      <c r="FH90" s="132"/>
      <c r="FI90" s="128"/>
      <c r="FJ90" s="134"/>
      <c r="FK90" s="134"/>
      <c r="FL90" s="134"/>
      <c r="FM90" s="132"/>
      <c r="FN90" s="132"/>
      <c r="FO90" s="132"/>
      <c r="FP90" s="132"/>
      <c r="FQ90" s="132"/>
      <c r="FR90" s="132"/>
      <c r="FS90" s="128"/>
      <c r="FT90" s="131"/>
      <c r="FU90" s="131"/>
      <c r="FV90" s="131"/>
      <c r="FW90" s="132"/>
      <c r="FX90" s="131"/>
      <c r="FY90" s="132"/>
      <c r="FZ90" s="132"/>
      <c r="GA90" s="131"/>
      <c r="GB90" s="131"/>
      <c r="GC90" s="131"/>
      <c r="GD90" s="131"/>
      <c r="GE90" s="131"/>
      <c r="GF90" s="128"/>
      <c r="GG90" s="131"/>
      <c r="GH90" s="131"/>
      <c r="GI90" s="131"/>
      <c r="GJ90" s="132"/>
      <c r="GK90" s="131"/>
      <c r="GL90" s="132"/>
      <c r="GM90" s="132"/>
      <c r="GN90" s="131"/>
      <c r="GO90" s="131"/>
      <c r="GP90" s="131"/>
      <c r="GQ90" s="131"/>
      <c r="GR90" s="131"/>
      <c r="GS90" s="128"/>
      <c r="GT90" s="131"/>
      <c r="GU90" s="131"/>
      <c r="GV90" s="131"/>
      <c r="GW90" s="132"/>
      <c r="GX90" s="131"/>
      <c r="GY90" s="132"/>
      <c r="GZ90" s="132"/>
      <c r="HA90" s="131"/>
      <c r="HB90" s="131"/>
      <c r="HC90" s="131"/>
      <c r="HD90" s="131"/>
    </row>
    <row r="91" spans="1:212" ht="17.25" customHeight="1" x14ac:dyDescent="0.2">
      <c r="A91" s="312"/>
      <c r="B91" s="395"/>
      <c r="C91" s="399"/>
      <c r="D91" s="399"/>
      <c r="E91" s="395"/>
      <c r="F91" s="319"/>
      <c r="G91" s="319"/>
      <c r="H91" s="319"/>
      <c r="I91" s="395"/>
      <c r="J91" s="397"/>
      <c r="K91" s="322"/>
      <c r="L91" s="398"/>
      <c r="M91" s="326"/>
      <c r="N91" s="327"/>
      <c r="O91" s="327"/>
      <c r="P91" s="361"/>
      <c r="Q91" s="360"/>
      <c r="R91" s="155"/>
      <c r="S91" s="197"/>
      <c r="T91" s="201" t="str">
        <f t="shared" si="30"/>
        <v>Tipo Control</v>
      </c>
      <c r="U91" s="202" t="s">
        <v>158</v>
      </c>
      <c r="V91" s="203">
        <f>+IF(U91='[6]Tabla Valoración controles'!$D$4,'[6]Tabla Valoración controles'!$F$4,IF('[6]208-PLA-Ft-78 Mapa Gestión'!U91='[6]Tabla Valoración controles'!$D$5,'[6]Tabla Valoración controles'!$F$5,IF(U91=[6]FORMULAS!$A$10,0,'[6]Tabla Valoración controles'!$F$6)))</f>
        <v>0</v>
      </c>
      <c r="W91" s="202"/>
      <c r="X91" s="204">
        <f>+IF(W91='[6]Tabla Valoración controles'!$D$7,'[6]Tabla Valoración controles'!$F$7,IF(U91=[6]FORMULAS!$A$10,0,'[6]Tabla Valoración controles'!$F$8))</f>
        <v>0</v>
      </c>
      <c r="Y91" s="202"/>
      <c r="Z91" s="203">
        <f>+IF(Y91='[6]Tabla Valoración controles'!$D$9,'[6]Tabla Valoración controles'!$F$9,IF(U91=[6]FORMULAS!$A$10,0,'[6]Tabla Valoración controles'!$F$10))</f>
        <v>0</v>
      </c>
      <c r="AA91" s="202"/>
      <c r="AB91" s="203">
        <f>+IF(AA91='[6]Tabla Valoración controles'!$D$9,'[6]Tabla Valoración controles'!$F$9,IF(W91=[6]FORMULAS!$A$10,0,'[6]Tabla Valoración controles'!$F$10))</f>
        <v>0</v>
      </c>
      <c r="AC91" s="202"/>
      <c r="AD91" s="203">
        <f>+IF(AC91='[6]Tabla Valoración controles'!$D$13,'[6]Tabla Valoración controles'!$F$13,'[6]Tabla Valoración controles'!$F$14)</f>
        <v>0</v>
      </c>
      <c r="AE91" s="100">
        <f t="shared" si="28"/>
        <v>0</v>
      </c>
      <c r="AF91" s="100">
        <f>+AF90*AE91</f>
        <v>0</v>
      </c>
      <c r="AG91" s="100">
        <f t="shared" si="39"/>
        <v>0</v>
      </c>
      <c r="AH91" s="202"/>
      <c r="AI91" s="197">
        <f>+IF(AH91=[6]CONTROLES!$C$50,[6]CONTROLES!$D$50,[6]CONTROLES!$D$51)</f>
        <v>0</v>
      </c>
      <c r="AJ91" s="197"/>
      <c r="AK91" s="197">
        <f>+IF(AJ91=[6]CONTROLES!$C$52,[6]CONTROLES!$D$52,[6]CONTROLES!$D$53)</f>
        <v>0</v>
      </c>
      <c r="AL91" s="197"/>
      <c r="AM91" s="197">
        <f>+IF(AL91=[6]CONTROLES!$C$54,[6]CONTROLES!$D$54,[6]CONTROLES!$D$55)</f>
        <v>0</v>
      </c>
      <c r="AN91" s="197"/>
      <c r="AO91" s="197">
        <f>+IF(AN91=[6]CONTROLES!$C$56,[6]CONTROLES!$D$56,IF(AN91=[6]CONTROLES!$C$57,[6]CONTROLES!$D$57,[6]CONTROLES!$D$58))</f>
        <v>0</v>
      </c>
      <c r="AP91" s="197"/>
      <c r="AQ91" s="197">
        <f>+IF(AP91=[6]CONTROLES!$C$59,[6]CONTROLES!$D$59,[6]CONTROLES!$D$60)</f>
        <v>0</v>
      </c>
      <c r="AR91" s="197"/>
      <c r="AS91" s="197">
        <f>+IF(AR91=[6]CONTROLES!$C$61,[6]CONTROLES!$D$61,[6]CONTROLES!$D$62)</f>
        <v>0</v>
      </c>
      <c r="AT91" s="197"/>
      <c r="AU91" s="197">
        <f>+IF(AT91=[6]CONTROLES!$C$63,[6]CONTROLES!$D$63,IF(AT91=[6]CONTROLES!$C$64,[6]CONTROLES!$D$64,[6]CONTROLES!$D$65))</f>
        <v>0</v>
      </c>
      <c r="AV91" s="197">
        <f t="shared" si="31"/>
        <v>0</v>
      </c>
      <c r="AW91" s="197" t="str">
        <f t="shared" si="32"/>
        <v>Débil</v>
      </c>
      <c r="AX91" s="305"/>
      <c r="AY91" s="305"/>
      <c r="AZ91" s="305"/>
      <c r="BA91" s="305"/>
      <c r="BB91" s="307"/>
      <c r="BC91" s="306"/>
      <c r="BD91" s="335"/>
      <c r="BE91" s="134"/>
      <c r="BF91" s="134"/>
      <c r="BG91" s="217"/>
      <c r="BH91" s="224"/>
      <c r="BI91" s="224"/>
      <c r="BJ91" s="134"/>
      <c r="BK91" s="134"/>
      <c r="BL91" s="134"/>
      <c r="BM91" s="335"/>
      <c r="BN91" s="128"/>
      <c r="BO91" s="134"/>
      <c r="BP91" s="134"/>
      <c r="BQ91" s="134"/>
      <c r="BR91" s="132"/>
      <c r="BS91" s="132"/>
      <c r="BT91" s="132"/>
      <c r="BU91" s="132"/>
      <c r="BV91" s="132"/>
      <c r="BW91" s="128"/>
      <c r="BX91" s="134"/>
      <c r="BY91" s="134"/>
      <c r="BZ91" s="134"/>
      <c r="CA91" s="132"/>
      <c r="CB91" s="132"/>
      <c r="CC91" s="132"/>
      <c r="CD91" s="132"/>
      <c r="CE91" s="132"/>
      <c r="CF91" s="128"/>
      <c r="CG91" s="134"/>
      <c r="CH91" s="134"/>
      <c r="CI91" s="134"/>
      <c r="CJ91" s="132"/>
      <c r="CK91" s="132"/>
      <c r="CL91" s="132"/>
      <c r="CM91" s="132"/>
      <c r="CN91" s="132"/>
      <c r="CO91" s="128"/>
      <c r="CP91" s="134"/>
      <c r="CQ91" s="134"/>
      <c r="CR91" s="134"/>
      <c r="CS91" s="132"/>
      <c r="CT91" s="132"/>
      <c r="CU91" s="132"/>
      <c r="CV91" s="132"/>
      <c r="CW91" s="132"/>
      <c r="CX91" s="128"/>
      <c r="CY91" s="134"/>
      <c r="CZ91" s="134"/>
      <c r="DA91" s="134"/>
      <c r="DB91" s="132"/>
      <c r="DC91" s="132"/>
      <c r="DD91" s="132"/>
      <c r="DE91" s="132"/>
      <c r="DF91" s="132"/>
      <c r="DG91" s="128"/>
      <c r="DH91" s="134"/>
      <c r="DI91" s="134"/>
      <c r="DJ91" s="134"/>
      <c r="DK91" s="132"/>
      <c r="DL91" s="132"/>
      <c r="DM91" s="132"/>
      <c r="DN91" s="132"/>
      <c r="DO91" s="132"/>
      <c r="DP91" s="128"/>
      <c r="DQ91" s="134"/>
      <c r="DR91" s="134"/>
      <c r="DS91" s="134"/>
      <c r="DT91" s="132"/>
      <c r="DU91" s="132"/>
      <c r="DV91" s="132"/>
      <c r="DW91" s="132"/>
      <c r="DX91" s="132"/>
      <c r="DY91" s="128"/>
      <c r="DZ91" s="134"/>
      <c r="EA91" s="134"/>
      <c r="EB91" s="134"/>
      <c r="EC91" s="132"/>
      <c r="ED91" s="132"/>
      <c r="EE91" s="132"/>
      <c r="EF91" s="132"/>
      <c r="EG91" s="132"/>
      <c r="EH91" s="128"/>
      <c r="EI91" s="134"/>
      <c r="EJ91" s="134"/>
      <c r="EK91" s="134"/>
      <c r="EL91" s="132"/>
      <c r="EM91" s="132"/>
      <c r="EN91" s="132"/>
      <c r="EO91" s="132"/>
      <c r="EP91" s="132"/>
      <c r="EQ91" s="128"/>
      <c r="ER91" s="134"/>
      <c r="ES91" s="134"/>
      <c r="ET91" s="134"/>
      <c r="EU91" s="132"/>
      <c r="EV91" s="132"/>
      <c r="EW91" s="132"/>
      <c r="EX91" s="132"/>
      <c r="EY91" s="132"/>
      <c r="EZ91" s="128"/>
      <c r="FA91" s="134"/>
      <c r="FB91" s="134"/>
      <c r="FC91" s="134"/>
      <c r="FD91" s="132"/>
      <c r="FE91" s="132"/>
      <c r="FF91" s="132"/>
      <c r="FG91" s="132"/>
      <c r="FH91" s="132"/>
      <c r="FI91" s="128"/>
      <c r="FJ91" s="134"/>
      <c r="FK91" s="134"/>
      <c r="FL91" s="134"/>
      <c r="FM91" s="132"/>
      <c r="FN91" s="132"/>
      <c r="FO91" s="132"/>
      <c r="FP91" s="132"/>
      <c r="FQ91" s="132"/>
      <c r="FR91" s="132"/>
      <c r="FS91" s="128"/>
      <c r="FT91" s="131"/>
      <c r="FU91" s="131"/>
      <c r="FV91" s="131"/>
      <c r="FW91" s="132"/>
      <c r="FX91" s="131"/>
      <c r="FY91" s="132"/>
      <c r="FZ91" s="132"/>
      <c r="GA91" s="131"/>
      <c r="GB91" s="131"/>
      <c r="GC91" s="131"/>
      <c r="GD91" s="131"/>
      <c r="GE91" s="131"/>
      <c r="GF91" s="128"/>
      <c r="GG91" s="131"/>
      <c r="GH91" s="131"/>
      <c r="GI91" s="131"/>
      <c r="GJ91" s="132"/>
      <c r="GK91" s="131"/>
      <c r="GL91" s="132"/>
      <c r="GM91" s="132"/>
      <c r="GN91" s="131"/>
      <c r="GO91" s="131"/>
      <c r="GP91" s="131"/>
      <c r="GQ91" s="131"/>
      <c r="GR91" s="131"/>
      <c r="GS91" s="128"/>
      <c r="GT91" s="131"/>
      <c r="GU91" s="131"/>
      <c r="GV91" s="131"/>
      <c r="GW91" s="132"/>
      <c r="GX91" s="131"/>
      <c r="GY91" s="132"/>
      <c r="GZ91" s="132"/>
      <c r="HA91" s="131"/>
      <c r="HB91" s="131"/>
      <c r="HC91" s="131"/>
      <c r="HD91" s="131"/>
    </row>
    <row r="92" spans="1:212" ht="17.25" customHeight="1" x14ac:dyDescent="0.2">
      <c r="A92" s="312"/>
      <c r="B92" s="395"/>
      <c r="C92" s="399"/>
      <c r="D92" s="399"/>
      <c r="E92" s="395"/>
      <c r="F92" s="319"/>
      <c r="G92" s="319"/>
      <c r="H92" s="319"/>
      <c r="I92" s="395"/>
      <c r="J92" s="397"/>
      <c r="K92" s="322"/>
      <c r="L92" s="398"/>
      <c r="M92" s="326"/>
      <c r="N92" s="327"/>
      <c r="O92" s="327"/>
      <c r="P92" s="361"/>
      <c r="Q92" s="360"/>
      <c r="R92" s="155"/>
      <c r="S92" s="197"/>
      <c r="T92" s="201" t="str">
        <f t="shared" si="30"/>
        <v>Tipo Control</v>
      </c>
      <c r="U92" s="202" t="s">
        <v>158</v>
      </c>
      <c r="V92" s="203">
        <f>+IF(U92='[6]Tabla Valoración controles'!$D$4,'[6]Tabla Valoración controles'!$F$4,IF('[6]208-PLA-Ft-78 Mapa Gestión'!U92='[6]Tabla Valoración controles'!$D$5,'[6]Tabla Valoración controles'!$F$5,IF(U92=[6]FORMULAS!$A$10,0,'[6]Tabla Valoración controles'!$F$6)))</f>
        <v>0</v>
      </c>
      <c r="W92" s="202"/>
      <c r="X92" s="204">
        <f>+IF(W92='[6]Tabla Valoración controles'!$D$7,'[6]Tabla Valoración controles'!$F$7,IF(U92=[6]FORMULAS!$A$10,0,'[6]Tabla Valoración controles'!$F$8))</f>
        <v>0</v>
      </c>
      <c r="Y92" s="202"/>
      <c r="Z92" s="203">
        <f>+IF(Y92='[6]Tabla Valoración controles'!$D$9,'[6]Tabla Valoración controles'!$F$9,IF(U92=[6]FORMULAS!$A$10,0,'[6]Tabla Valoración controles'!$F$10))</f>
        <v>0</v>
      </c>
      <c r="AA92" s="202"/>
      <c r="AB92" s="203">
        <f>+IF(AA92='[6]Tabla Valoración controles'!$D$9,'[6]Tabla Valoración controles'!$F$9,IF(W92=[6]FORMULAS!$A$10,0,'[6]Tabla Valoración controles'!$F$10))</f>
        <v>0</v>
      </c>
      <c r="AC92" s="202"/>
      <c r="AD92" s="203">
        <f>+IF(AC92='[6]Tabla Valoración controles'!$D$13,'[6]Tabla Valoración controles'!$F$13,'[6]Tabla Valoración controles'!$F$14)</f>
        <v>0</v>
      </c>
      <c r="AE92" s="100">
        <f t="shared" si="28"/>
        <v>0</v>
      </c>
      <c r="AF92" s="100">
        <f t="shared" ref="AF92:AF93" si="40">+AF91*AE92</f>
        <v>0</v>
      </c>
      <c r="AG92" s="100">
        <f t="shared" si="39"/>
        <v>0</v>
      </c>
      <c r="AH92" s="202"/>
      <c r="AI92" s="197">
        <f>+IF(AH92=[6]CONTROLES!$C$50,[6]CONTROLES!$D$50,[6]CONTROLES!$D$51)</f>
        <v>0</v>
      </c>
      <c r="AJ92" s="197"/>
      <c r="AK92" s="197">
        <f>+IF(AJ92=[6]CONTROLES!$C$52,[6]CONTROLES!$D$52,[6]CONTROLES!$D$53)</f>
        <v>0</v>
      </c>
      <c r="AL92" s="197"/>
      <c r="AM92" s="197">
        <f>+IF(AL92=[6]CONTROLES!$C$54,[6]CONTROLES!$D$54,[6]CONTROLES!$D$55)</f>
        <v>0</v>
      </c>
      <c r="AN92" s="197"/>
      <c r="AO92" s="197">
        <f>+IF(AN92=[6]CONTROLES!$C$56,[6]CONTROLES!$D$56,IF(AN92=[6]CONTROLES!$C$57,[6]CONTROLES!$D$57,[6]CONTROLES!$D$58))</f>
        <v>0</v>
      </c>
      <c r="AP92" s="197"/>
      <c r="AQ92" s="197">
        <f>+IF(AP92=[6]CONTROLES!$C$59,[6]CONTROLES!$D$59,[6]CONTROLES!$D$60)</f>
        <v>0</v>
      </c>
      <c r="AR92" s="197"/>
      <c r="AS92" s="197">
        <f>+IF(AR92=[6]CONTROLES!$C$61,[6]CONTROLES!$D$61,[6]CONTROLES!$D$62)</f>
        <v>0</v>
      </c>
      <c r="AT92" s="197"/>
      <c r="AU92" s="197">
        <f>+IF(AT92=[6]CONTROLES!$C$63,[6]CONTROLES!$D$63,IF(AT92=[6]CONTROLES!$C$64,[6]CONTROLES!$D$64,[6]CONTROLES!$D$65))</f>
        <v>0</v>
      </c>
      <c r="AV92" s="197">
        <f t="shared" si="31"/>
        <v>0</v>
      </c>
      <c r="AW92" s="197" t="str">
        <f t="shared" si="32"/>
        <v>Débil</v>
      </c>
      <c r="AX92" s="305"/>
      <c r="AY92" s="305"/>
      <c r="AZ92" s="305"/>
      <c r="BA92" s="305"/>
      <c r="BB92" s="307"/>
      <c r="BC92" s="306"/>
      <c r="BD92" s="335"/>
      <c r="BE92" s="134"/>
      <c r="BF92" s="134"/>
      <c r="BG92" s="217"/>
      <c r="BH92" s="224"/>
      <c r="BI92" s="224"/>
      <c r="BJ92" s="134"/>
      <c r="BK92" s="134"/>
      <c r="BL92" s="134"/>
      <c r="BM92" s="335"/>
      <c r="BN92" s="128"/>
      <c r="BO92" s="134"/>
      <c r="BP92" s="134"/>
      <c r="BQ92" s="134"/>
      <c r="BR92" s="132"/>
      <c r="BS92" s="132"/>
      <c r="BT92" s="132"/>
      <c r="BU92" s="132"/>
      <c r="BV92" s="132"/>
      <c r="BW92" s="128"/>
      <c r="BX92" s="134"/>
      <c r="BY92" s="134"/>
      <c r="BZ92" s="134"/>
      <c r="CA92" s="132"/>
      <c r="CB92" s="132"/>
      <c r="CC92" s="132"/>
      <c r="CD92" s="132"/>
      <c r="CE92" s="132"/>
      <c r="CF92" s="128"/>
      <c r="CG92" s="134"/>
      <c r="CH92" s="134"/>
      <c r="CI92" s="134"/>
      <c r="CJ92" s="132"/>
      <c r="CK92" s="132"/>
      <c r="CL92" s="132"/>
      <c r="CM92" s="132"/>
      <c r="CN92" s="132"/>
      <c r="CO92" s="128"/>
      <c r="CP92" s="134"/>
      <c r="CQ92" s="134"/>
      <c r="CR92" s="134"/>
      <c r="CS92" s="132"/>
      <c r="CT92" s="132"/>
      <c r="CU92" s="132"/>
      <c r="CV92" s="132"/>
      <c r="CW92" s="132"/>
      <c r="CX92" s="128"/>
      <c r="CY92" s="134"/>
      <c r="CZ92" s="134"/>
      <c r="DA92" s="134"/>
      <c r="DB92" s="132"/>
      <c r="DC92" s="132"/>
      <c r="DD92" s="132"/>
      <c r="DE92" s="132"/>
      <c r="DF92" s="132"/>
      <c r="DG92" s="128"/>
      <c r="DH92" s="134"/>
      <c r="DI92" s="134"/>
      <c r="DJ92" s="134"/>
      <c r="DK92" s="132"/>
      <c r="DL92" s="132"/>
      <c r="DM92" s="132"/>
      <c r="DN92" s="132"/>
      <c r="DO92" s="132"/>
      <c r="DP92" s="128"/>
      <c r="DQ92" s="134"/>
      <c r="DR92" s="134"/>
      <c r="DS92" s="134"/>
      <c r="DT92" s="132"/>
      <c r="DU92" s="132"/>
      <c r="DV92" s="132"/>
      <c r="DW92" s="132"/>
      <c r="DX92" s="132"/>
      <c r="DY92" s="128"/>
      <c r="DZ92" s="134"/>
      <c r="EA92" s="134"/>
      <c r="EB92" s="134"/>
      <c r="EC92" s="132"/>
      <c r="ED92" s="132"/>
      <c r="EE92" s="132"/>
      <c r="EF92" s="132"/>
      <c r="EG92" s="132"/>
      <c r="EH92" s="128"/>
      <c r="EI92" s="134"/>
      <c r="EJ92" s="134"/>
      <c r="EK92" s="134"/>
      <c r="EL92" s="132"/>
      <c r="EM92" s="132"/>
      <c r="EN92" s="132"/>
      <c r="EO92" s="132"/>
      <c r="EP92" s="132"/>
      <c r="EQ92" s="128"/>
      <c r="ER92" s="134"/>
      <c r="ES92" s="134"/>
      <c r="ET92" s="134"/>
      <c r="EU92" s="132"/>
      <c r="EV92" s="132"/>
      <c r="EW92" s="132"/>
      <c r="EX92" s="132"/>
      <c r="EY92" s="132"/>
      <c r="EZ92" s="128"/>
      <c r="FA92" s="134"/>
      <c r="FB92" s="134"/>
      <c r="FC92" s="134"/>
      <c r="FD92" s="132"/>
      <c r="FE92" s="132"/>
      <c r="FF92" s="132"/>
      <c r="FG92" s="132"/>
      <c r="FH92" s="132"/>
      <c r="FI92" s="128"/>
      <c r="FJ92" s="134"/>
      <c r="FK92" s="134"/>
      <c r="FL92" s="134"/>
      <c r="FM92" s="132"/>
      <c r="FN92" s="132"/>
      <c r="FO92" s="132"/>
      <c r="FP92" s="132"/>
      <c r="FQ92" s="132"/>
      <c r="FR92" s="132"/>
      <c r="FS92" s="128"/>
      <c r="FT92" s="131"/>
      <c r="FU92" s="131"/>
      <c r="FV92" s="131"/>
      <c r="FW92" s="132"/>
      <c r="FX92" s="131"/>
      <c r="FY92" s="132"/>
      <c r="FZ92" s="132"/>
      <c r="GA92" s="131"/>
      <c r="GB92" s="131"/>
      <c r="GC92" s="131"/>
      <c r="GD92" s="131"/>
      <c r="GE92" s="131"/>
      <c r="GF92" s="128"/>
      <c r="GG92" s="131"/>
      <c r="GH92" s="131"/>
      <c r="GI92" s="131"/>
      <c r="GJ92" s="132"/>
      <c r="GK92" s="131"/>
      <c r="GL92" s="132"/>
      <c r="GM92" s="132"/>
      <c r="GN92" s="131"/>
      <c r="GO92" s="131"/>
      <c r="GP92" s="131"/>
      <c r="GQ92" s="131"/>
      <c r="GR92" s="131"/>
      <c r="GS92" s="128"/>
      <c r="GT92" s="131"/>
      <c r="GU92" s="131"/>
      <c r="GV92" s="131"/>
      <c r="GW92" s="132"/>
      <c r="GX92" s="131"/>
      <c r="GY92" s="132"/>
      <c r="GZ92" s="132"/>
      <c r="HA92" s="131"/>
      <c r="HB92" s="131"/>
      <c r="HC92" s="131"/>
      <c r="HD92" s="131"/>
    </row>
    <row r="93" spans="1:212" ht="17.25" customHeight="1" x14ac:dyDescent="0.2">
      <c r="A93" s="312"/>
      <c r="B93" s="395"/>
      <c r="C93" s="399"/>
      <c r="D93" s="399"/>
      <c r="E93" s="395"/>
      <c r="F93" s="319"/>
      <c r="G93" s="319"/>
      <c r="H93" s="319"/>
      <c r="I93" s="395"/>
      <c r="J93" s="397"/>
      <c r="K93" s="322"/>
      <c r="L93" s="398"/>
      <c r="M93" s="326"/>
      <c r="N93" s="327"/>
      <c r="O93" s="327"/>
      <c r="P93" s="361"/>
      <c r="Q93" s="360"/>
      <c r="R93" s="155"/>
      <c r="S93" s="197"/>
      <c r="T93" s="201" t="str">
        <f t="shared" si="30"/>
        <v>Tipo Control</v>
      </c>
      <c r="U93" s="202" t="s">
        <v>158</v>
      </c>
      <c r="V93" s="203">
        <f>+IF(U93='[6]Tabla Valoración controles'!$D$4,'[6]Tabla Valoración controles'!$F$4,IF('[6]208-PLA-Ft-78 Mapa Gestión'!U93='[6]Tabla Valoración controles'!$D$5,'[6]Tabla Valoración controles'!$F$5,IF(U93=[6]FORMULAS!$A$10,0,'[6]Tabla Valoración controles'!$F$6)))</f>
        <v>0</v>
      </c>
      <c r="W93" s="202"/>
      <c r="X93" s="204">
        <f>+IF(W93='[6]Tabla Valoración controles'!$D$7,'[6]Tabla Valoración controles'!$F$7,IF(U93=[6]FORMULAS!$A$10,0,'[6]Tabla Valoración controles'!$F$8))</f>
        <v>0</v>
      </c>
      <c r="Y93" s="202"/>
      <c r="Z93" s="203">
        <f>+IF(Y93='[6]Tabla Valoración controles'!$D$9,'[6]Tabla Valoración controles'!$F$9,IF(U93=[6]FORMULAS!$A$10,0,'[6]Tabla Valoración controles'!$F$10))</f>
        <v>0</v>
      </c>
      <c r="AA93" s="202"/>
      <c r="AB93" s="203">
        <f>+IF(AA93='[6]Tabla Valoración controles'!$D$9,'[6]Tabla Valoración controles'!$F$9,IF(W93=[6]FORMULAS!$A$10,0,'[6]Tabla Valoración controles'!$F$10))</f>
        <v>0</v>
      </c>
      <c r="AC93" s="202"/>
      <c r="AD93" s="203">
        <f>+IF(AC93='[6]Tabla Valoración controles'!$D$13,'[6]Tabla Valoración controles'!$F$13,'[6]Tabla Valoración controles'!$F$14)</f>
        <v>0</v>
      </c>
      <c r="AE93" s="100">
        <f t="shared" si="28"/>
        <v>0</v>
      </c>
      <c r="AF93" s="100">
        <f t="shared" si="40"/>
        <v>0</v>
      </c>
      <c r="AG93" s="100">
        <f t="shared" si="39"/>
        <v>0</v>
      </c>
      <c r="AH93" s="202"/>
      <c r="AI93" s="197">
        <f>+IF(AH93=[6]CONTROLES!$C$50,[6]CONTROLES!$D$50,[6]CONTROLES!$D$51)</f>
        <v>0</v>
      </c>
      <c r="AJ93" s="197"/>
      <c r="AK93" s="197">
        <f>+IF(AJ93=[6]CONTROLES!$C$52,[6]CONTROLES!$D$52,[6]CONTROLES!$D$53)</f>
        <v>0</v>
      </c>
      <c r="AL93" s="197"/>
      <c r="AM93" s="197">
        <f>+IF(AL93=[6]CONTROLES!$C$54,[6]CONTROLES!$D$54,[6]CONTROLES!$D$55)</f>
        <v>0</v>
      </c>
      <c r="AN93" s="197"/>
      <c r="AO93" s="197">
        <f>+IF(AN93=[6]CONTROLES!$C$56,[6]CONTROLES!$D$56,IF(AN93=[6]CONTROLES!$C$57,[6]CONTROLES!$D$57,[6]CONTROLES!$D$58))</f>
        <v>0</v>
      </c>
      <c r="AP93" s="197"/>
      <c r="AQ93" s="197">
        <f>+IF(AP93=[6]CONTROLES!$C$59,[6]CONTROLES!$D$59,[6]CONTROLES!$D$60)</f>
        <v>0</v>
      </c>
      <c r="AR93" s="197"/>
      <c r="AS93" s="197">
        <f>+IF(AR93=[6]CONTROLES!$C$61,[6]CONTROLES!$D$61,[6]CONTROLES!$D$62)</f>
        <v>0</v>
      </c>
      <c r="AT93" s="197"/>
      <c r="AU93" s="197">
        <f>+IF(AT93=[6]CONTROLES!$C$63,[6]CONTROLES!$D$63,IF(AT93=[6]CONTROLES!$C$64,[6]CONTROLES!$D$64,[6]CONTROLES!$D$65))</f>
        <v>0</v>
      </c>
      <c r="AV93" s="197">
        <f t="shared" si="31"/>
        <v>0</v>
      </c>
      <c r="AW93" s="197" t="str">
        <f t="shared" si="32"/>
        <v>Débil</v>
      </c>
      <c r="AX93" s="305"/>
      <c r="AY93" s="305"/>
      <c r="AZ93" s="305"/>
      <c r="BA93" s="305"/>
      <c r="BB93" s="307"/>
      <c r="BC93" s="306"/>
      <c r="BD93" s="335"/>
      <c r="BE93" s="134"/>
      <c r="BF93" s="134"/>
      <c r="BG93" s="217"/>
      <c r="BH93" s="224"/>
      <c r="BI93" s="224"/>
      <c r="BJ93" s="134"/>
      <c r="BK93" s="134"/>
      <c r="BL93" s="134"/>
      <c r="BM93" s="335"/>
      <c r="BN93" s="128"/>
      <c r="BO93" s="134"/>
      <c r="BP93" s="134"/>
      <c r="BQ93" s="134"/>
      <c r="BR93" s="132"/>
      <c r="BS93" s="132"/>
      <c r="BT93" s="132"/>
      <c r="BU93" s="132"/>
      <c r="BV93" s="132"/>
      <c r="BW93" s="128"/>
      <c r="BX93" s="134"/>
      <c r="BY93" s="134"/>
      <c r="BZ93" s="134"/>
      <c r="CA93" s="132"/>
      <c r="CB93" s="132"/>
      <c r="CC93" s="132"/>
      <c r="CD93" s="132"/>
      <c r="CE93" s="132"/>
      <c r="CF93" s="128"/>
      <c r="CG93" s="134"/>
      <c r="CH93" s="134"/>
      <c r="CI93" s="134"/>
      <c r="CJ93" s="132"/>
      <c r="CK93" s="132"/>
      <c r="CL93" s="132"/>
      <c r="CM93" s="132"/>
      <c r="CN93" s="132"/>
      <c r="CO93" s="128"/>
      <c r="CP93" s="134"/>
      <c r="CQ93" s="134"/>
      <c r="CR93" s="134"/>
      <c r="CS93" s="132"/>
      <c r="CT93" s="132"/>
      <c r="CU93" s="132"/>
      <c r="CV93" s="132"/>
      <c r="CW93" s="132"/>
      <c r="CX93" s="128"/>
      <c r="CY93" s="134"/>
      <c r="CZ93" s="134"/>
      <c r="DA93" s="134"/>
      <c r="DB93" s="132"/>
      <c r="DC93" s="132"/>
      <c r="DD93" s="132"/>
      <c r="DE93" s="132"/>
      <c r="DF93" s="132"/>
      <c r="DG93" s="128"/>
      <c r="DH93" s="134"/>
      <c r="DI93" s="134"/>
      <c r="DJ93" s="134"/>
      <c r="DK93" s="132"/>
      <c r="DL93" s="132"/>
      <c r="DM93" s="132"/>
      <c r="DN93" s="132"/>
      <c r="DO93" s="132"/>
      <c r="DP93" s="128"/>
      <c r="DQ93" s="134"/>
      <c r="DR93" s="134"/>
      <c r="DS93" s="134"/>
      <c r="DT93" s="132"/>
      <c r="DU93" s="132"/>
      <c r="DV93" s="132"/>
      <c r="DW93" s="132"/>
      <c r="DX93" s="132"/>
      <c r="DY93" s="128"/>
      <c r="DZ93" s="134"/>
      <c r="EA93" s="134"/>
      <c r="EB93" s="134"/>
      <c r="EC93" s="132"/>
      <c r="ED93" s="132"/>
      <c r="EE93" s="132"/>
      <c r="EF93" s="132"/>
      <c r="EG93" s="132"/>
      <c r="EH93" s="128"/>
      <c r="EI93" s="134"/>
      <c r="EJ93" s="134"/>
      <c r="EK93" s="134"/>
      <c r="EL93" s="132"/>
      <c r="EM93" s="132"/>
      <c r="EN93" s="132"/>
      <c r="EO93" s="132"/>
      <c r="EP93" s="132"/>
      <c r="EQ93" s="128"/>
      <c r="ER93" s="134"/>
      <c r="ES93" s="134"/>
      <c r="ET93" s="134"/>
      <c r="EU93" s="132"/>
      <c r="EV93" s="132"/>
      <c r="EW93" s="132"/>
      <c r="EX93" s="132"/>
      <c r="EY93" s="132"/>
      <c r="EZ93" s="128"/>
      <c r="FA93" s="134"/>
      <c r="FB93" s="134"/>
      <c r="FC93" s="134"/>
      <c r="FD93" s="132"/>
      <c r="FE93" s="132"/>
      <c r="FF93" s="132"/>
      <c r="FG93" s="132"/>
      <c r="FH93" s="132"/>
      <c r="FI93" s="128"/>
      <c r="FJ93" s="134"/>
      <c r="FK93" s="134"/>
      <c r="FL93" s="134"/>
      <c r="FM93" s="132"/>
      <c r="FN93" s="132"/>
      <c r="FO93" s="132"/>
      <c r="FP93" s="132"/>
      <c r="FQ93" s="132"/>
      <c r="FR93" s="132"/>
      <c r="FS93" s="128"/>
      <c r="FT93" s="131"/>
      <c r="FU93" s="131"/>
      <c r="FV93" s="131"/>
      <c r="FW93" s="132"/>
      <c r="FX93" s="131"/>
      <c r="FY93" s="132"/>
      <c r="FZ93" s="132"/>
      <c r="GA93" s="131"/>
      <c r="GB93" s="131"/>
      <c r="GC93" s="131"/>
      <c r="GD93" s="131"/>
      <c r="GE93" s="131"/>
      <c r="GF93" s="128"/>
      <c r="GG93" s="131"/>
      <c r="GH93" s="131"/>
      <c r="GI93" s="131"/>
      <c r="GJ93" s="132"/>
      <c r="GK93" s="131"/>
      <c r="GL93" s="132"/>
      <c r="GM93" s="132"/>
      <c r="GN93" s="131"/>
      <c r="GO93" s="131"/>
      <c r="GP93" s="131"/>
      <c r="GQ93" s="131"/>
      <c r="GR93" s="131"/>
      <c r="GS93" s="128"/>
      <c r="GT93" s="131"/>
      <c r="GU93" s="131"/>
      <c r="GV93" s="131"/>
      <c r="GW93" s="132"/>
      <c r="GX93" s="131"/>
      <c r="GY93" s="132"/>
      <c r="GZ93" s="132"/>
      <c r="HA93" s="131"/>
      <c r="HB93" s="131"/>
      <c r="HC93" s="131"/>
      <c r="HD93" s="131"/>
    </row>
    <row r="94" spans="1:212" ht="76.5" x14ac:dyDescent="0.2">
      <c r="A94" s="312">
        <v>15</v>
      </c>
      <c r="B94" s="395" t="s">
        <v>186</v>
      </c>
      <c r="C94" s="399" t="str">
        <f>VLOOKUP(B94,[7]FORMULAS!$A$30:$B$52,2,0)</f>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
      <c r="D94" s="399" t="str">
        <f>VLOOKUP(B94,[7]FORMULAS!$A$30:$C$52,3,0)</f>
        <v xml:space="preserve">Asesor de Control Interno </v>
      </c>
      <c r="E94" s="395" t="s">
        <v>260</v>
      </c>
      <c r="F94" s="410" t="s">
        <v>529</v>
      </c>
      <c r="G94" s="410" t="s">
        <v>530</v>
      </c>
      <c r="H94" s="410" t="s">
        <v>531</v>
      </c>
      <c r="I94" s="395" t="s">
        <v>261</v>
      </c>
      <c r="J94" s="321">
        <v>110</v>
      </c>
      <c r="K94" s="322" t="str">
        <f>VLOOKUP(L94,'Tabla probabilidad'!$D$3:$E$8,2,0)</f>
        <v>Baja</v>
      </c>
      <c r="L94" s="398">
        <v>0.4</v>
      </c>
      <c r="M94" s="326" t="s">
        <v>91</v>
      </c>
      <c r="N94" s="327" t="str">
        <f>VLOOKUP(M94,'Tabla Impacto'!$D$3:$F$8,3,0)</f>
        <v>Moderado</v>
      </c>
      <c r="O94" s="327">
        <f>VLOOKUP(M94,'Tabla Impacto'!$D$3:$F$8,2,0)</f>
        <v>0.6</v>
      </c>
      <c r="P94" s="361" t="str">
        <f t="shared" ref="P94" si="41">CONCATENATE(N94,K94)</f>
        <v>ModeradoBaja</v>
      </c>
      <c r="Q94" s="360" t="str">
        <f>VLOOKUP(P94,[7]FORMULAS!$K$17:$L$42,2,0)</f>
        <v>Moderado</v>
      </c>
      <c r="R94" s="187">
        <v>1</v>
      </c>
      <c r="S94" s="177" t="s">
        <v>532</v>
      </c>
      <c r="T94" s="201" t="str">
        <f t="shared" si="30"/>
        <v>Preventivo</v>
      </c>
      <c r="U94" s="202" t="s">
        <v>13</v>
      </c>
      <c r="V94" s="203">
        <f>+IF(U94='[6]Tabla Valoración controles'!$D$4,'[6]Tabla Valoración controles'!$F$4,IF('[6]208-PLA-Ft-78 Mapa Gestión'!U94='[6]Tabla Valoración controles'!$D$5,'[6]Tabla Valoración controles'!$F$5,IF(U94=[6]FORMULAS!$A$10,0,'[6]Tabla Valoración controles'!$F$6)))</f>
        <v>0.25</v>
      </c>
      <c r="W94" s="202" t="s">
        <v>8</v>
      </c>
      <c r="X94" s="204">
        <f>+IF(W94='[6]Tabla Valoración controles'!$D$7,'[6]Tabla Valoración controles'!$F$7,IF(U94=[6]FORMULAS!$A$10,0,'[6]Tabla Valoración controles'!$F$8))</f>
        <v>0.15</v>
      </c>
      <c r="Y94" s="202" t="s">
        <v>18</v>
      </c>
      <c r="Z94" s="203">
        <f>+IF(Y94='[6]Tabla Valoración controles'!$D$9,'[6]Tabla Valoración controles'!$F$9,IF(U94=[6]FORMULAS!$A$10,0,'[6]Tabla Valoración controles'!$F$10))</f>
        <v>0</v>
      </c>
      <c r="AA94" s="202" t="s">
        <v>21</v>
      </c>
      <c r="AB94" s="203">
        <f>+IF(AA94='[6]Tabla Valoración controles'!$D$9,'[6]Tabla Valoración controles'!$F$9,IF(W94=[6]FORMULAS!$A$10,0,'[6]Tabla Valoración controles'!$F$10))</f>
        <v>0</v>
      </c>
      <c r="AC94" s="190" t="s">
        <v>100</v>
      </c>
      <c r="AD94" s="191">
        <f>+IF(AC94='[8]Tabla Valoración controles'!$D$13,'[8]Tabla Valoración controles'!$F$13,'[8]Tabla Valoración controles'!$F$14)</f>
        <v>0</v>
      </c>
      <c r="AE94" s="154">
        <f t="shared" si="28"/>
        <v>0.4</v>
      </c>
      <c r="AF94" s="154" t="e">
        <f>+IF(T94=[8]FORMULAS!$A$8,'[8]208-PLA-Ft-78 Mapa Gestión'!AE94*'[8]208-PLA-Ft-78 Mapa Gestión'!L94:L99,'[8]208-PLA-Ft-78 Mapa Gestión'!AE94*'[8]208-PLA-Ft-78 Mapa Gestión'!O94:O99)</f>
        <v>#N/A</v>
      </c>
      <c r="AG94" s="154">
        <f>+IF(T94=[8]FORMULAS!$A$8,'[8]208-PLA-Ft-78 Mapa Gestión'!L94:L99-'[8]208-PLA-Ft-78 Mapa Gestión'!AF94,0)</f>
        <v>0</v>
      </c>
      <c r="AH94" s="190" t="s">
        <v>351</v>
      </c>
      <c r="AI94" s="193">
        <f>+IF(AH94=[8]CONTROLES!$C$50,[8]CONTROLES!$D$50,[8]CONTROLES!$D$51)</f>
        <v>15</v>
      </c>
      <c r="AJ94" s="193" t="s">
        <v>357</v>
      </c>
      <c r="AK94" s="193">
        <f>+IF(AJ94=[8]CONTROLES!$C$52,[8]CONTROLES!$D$52,[8]CONTROLES!$D$53)</f>
        <v>15</v>
      </c>
      <c r="AL94" s="193" t="s">
        <v>360</v>
      </c>
      <c r="AM94" s="193">
        <f>+IF(AL94=[8]CONTROLES!$C$54,[8]CONTROLES!$D$54,[8]CONTROLES!$D$55)</f>
        <v>15</v>
      </c>
      <c r="AN94" s="193" t="s">
        <v>363</v>
      </c>
      <c r="AO94" s="193">
        <f>+IF(AN94=[8]CONTROLES!$C$56,[8]CONTROLES!$D$56,IF(AN94=[8]CONTROLES!$C$57,[8]CONTROLES!$D$57,[8]CONTROLES!$D$58))</f>
        <v>15</v>
      </c>
      <c r="AP94" s="193" t="s">
        <v>367</v>
      </c>
      <c r="AQ94" s="193">
        <f>+IF(AP94=[8]CONTROLES!$C$59,[8]CONTROLES!$D$59,[8]CONTROLES!$D$60)</f>
        <v>15</v>
      </c>
      <c r="AR94" s="193" t="s">
        <v>370</v>
      </c>
      <c r="AS94" s="193">
        <f>+IF(AR94=[8]CONTROLES!$C$61,[8]CONTROLES!$D$61,[8]CONTROLES!$D$62)</f>
        <v>15</v>
      </c>
      <c r="AT94" s="193" t="s">
        <v>373</v>
      </c>
      <c r="AU94" s="193">
        <f>+IF(AT94=[8]CONTROLES!$C$63,[8]CONTROLES!$D$63,IF(AT94=[8]CONTROLES!$C$64,[8]CONTROLES!$D$64,[8]CONTROLES!$D$65))</f>
        <v>10</v>
      </c>
      <c r="AV94" s="193">
        <f t="shared" si="31"/>
        <v>100</v>
      </c>
      <c r="AW94" s="193" t="str">
        <f t="shared" si="32"/>
        <v>Fuerte</v>
      </c>
      <c r="AX94" s="50" t="str">
        <f t="shared" ref="AX94:AX99" si="42">IF(ISERROR(AW94)=TRUE,"",IF(AND(AW94&lt;=85),"Débil",IF(AND(AW94&gt;=85.01,AW94&lt;=95),"Moderado",IF(AND(AW94&gt;=95.1,AW94&lt;=100),"Fuerte",""))))</f>
        <v/>
      </c>
      <c r="AY94" s="304" t="s">
        <v>47</v>
      </c>
      <c r="AZ94" s="304" t="s">
        <v>153</v>
      </c>
      <c r="BA94" s="304">
        <f>+IF(T94=[4]FORMULAS!B93,'[4]208-PLA-Ft-78 Mapa Gestión'!AG99,'[4]208-PLA-Ft-78 Mapa Gestión'!O94:O99)</f>
        <v>0</v>
      </c>
      <c r="BB94" s="307" t="str">
        <f>CONCATENATE(AZ94,AY94)</f>
        <v>LeveBaja</v>
      </c>
      <c r="BC94" s="306" t="str">
        <f>VLOOKUP(BB94,[4]FORMULAS!$K$17:$L$42,2,0)</f>
        <v>Bajo</v>
      </c>
      <c r="BD94" s="335" t="s">
        <v>306</v>
      </c>
      <c r="BE94" s="138" t="s">
        <v>787</v>
      </c>
      <c r="BF94" s="128"/>
      <c r="BG94" s="128"/>
      <c r="BH94" s="228"/>
      <c r="BI94" s="226"/>
      <c r="BJ94" s="128"/>
      <c r="BK94" s="128"/>
      <c r="BL94" s="128"/>
      <c r="BM94" s="335" t="s">
        <v>533</v>
      </c>
      <c r="BN94" s="134"/>
      <c r="BO94" s="128"/>
      <c r="BP94" s="128"/>
      <c r="BQ94" s="128"/>
      <c r="BR94" s="128"/>
      <c r="BS94" s="128"/>
      <c r="BT94" s="128"/>
      <c r="BU94" s="128"/>
      <c r="BV94" s="128"/>
      <c r="BW94" s="128"/>
      <c r="BX94" s="128"/>
      <c r="BY94" s="128"/>
      <c r="BZ94" s="128"/>
      <c r="CA94" s="128"/>
      <c r="CB94" s="128"/>
      <c r="CC94" s="128"/>
      <c r="CD94" s="128"/>
      <c r="CE94" s="128"/>
      <c r="CF94" s="128"/>
      <c r="CG94" s="128"/>
      <c r="CH94" s="128"/>
      <c r="CI94" s="128"/>
      <c r="CJ94" s="128"/>
      <c r="CK94" s="128"/>
      <c r="CL94" s="128"/>
      <c r="CM94" s="128"/>
      <c r="CN94" s="128"/>
      <c r="CO94" s="128"/>
      <c r="CP94" s="128"/>
      <c r="CQ94" s="128"/>
      <c r="CR94" s="128"/>
      <c r="CS94" s="128"/>
      <c r="CT94" s="128"/>
      <c r="CU94" s="128"/>
      <c r="CV94" s="128"/>
      <c r="CW94" s="128"/>
      <c r="CX94" s="128"/>
      <c r="CY94" s="128"/>
      <c r="CZ94" s="128"/>
      <c r="DA94" s="128"/>
      <c r="DB94" s="128"/>
      <c r="DC94" s="128"/>
      <c r="DD94" s="128"/>
      <c r="DE94" s="128"/>
      <c r="DF94" s="128"/>
      <c r="DG94" s="128"/>
      <c r="DH94" s="128"/>
      <c r="DI94" s="128"/>
      <c r="DJ94" s="128"/>
      <c r="DK94" s="128"/>
      <c r="DL94" s="128"/>
      <c r="DM94" s="128"/>
      <c r="DN94" s="128"/>
      <c r="DO94" s="128"/>
      <c r="DP94" s="128"/>
      <c r="DQ94" s="128"/>
      <c r="DR94" s="128"/>
      <c r="DS94" s="128"/>
      <c r="DT94" s="128"/>
      <c r="DU94" s="128"/>
      <c r="DV94" s="128"/>
      <c r="DW94" s="128"/>
      <c r="DX94" s="128"/>
      <c r="DY94" s="128"/>
      <c r="DZ94" s="128"/>
      <c r="EA94" s="128"/>
      <c r="EB94" s="128"/>
      <c r="EC94" s="128"/>
      <c r="ED94" s="128"/>
      <c r="EE94" s="128"/>
      <c r="EF94" s="128"/>
      <c r="EG94" s="128"/>
      <c r="EH94" s="128"/>
      <c r="EI94" s="128"/>
      <c r="EJ94" s="128"/>
      <c r="EK94" s="128"/>
      <c r="EL94" s="128"/>
      <c r="EM94" s="128"/>
      <c r="EN94" s="128"/>
      <c r="EO94" s="128"/>
      <c r="EP94" s="128"/>
      <c r="EQ94" s="128"/>
      <c r="ER94" s="128"/>
      <c r="ES94" s="128"/>
      <c r="ET94" s="128"/>
      <c r="EU94" s="128"/>
      <c r="EV94" s="128"/>
      <c r="EW94" s="128"/>
      <c r="EX94" s="128"/>
      <c r="EY94" s="128"/>
      <c r="EZ94" s="128"/>
      <c r="FA94" s="128"/>
      <c r="FB94" s="128"/>
      <c r="FC94" s="128"/>
      <c r="FD94" s="128"/>
      <c r="FE94" s="128"/>
      <c r="FF94" s="128"/>
      <c r="FG94" s="128"/>
      <c r="FH94" s="128"/>
      <c r="FI94" s="128"/>
      <c r="FJ94" s="128"/>
      <c r="FK94" s="128"/>
      <c r="FL94" s="128"/>
      <c r="FM94" s="128"/>
      <c r="FN94" s="128"/>
      <c r="FO94" s="128"/>
      <c r="FP94" s="128"/>
      <c r="FQ94" s="128"/>
      <c r="FR94" s="128"/>
      <c r="FS94" s="128"/>
      <c r="FT94" s="131"/>
      <c r="FU94" s="131"/>
      <c r="FV94" s="131"/>
      <c r="FW94" s="132"/>
      <c r="FX94" s="131"/>
      <c r="FY94" s="128"/>
      <c r="FZ94" s="128"/>
      <c r="GA94" s="131"/>
      <c r="GB94" s="131"/>
      <c r="GC94" s="131"/>
      <c r="GD94" s="131"/>
      <c r="GE94" s="131"/>
      <c r="GF94" s="128"/>
      <c r="GG94" s="131"/>
      <c r="GH94" s="131"/>
      <c r="GI94" s="131"/>
      <c r="GJ94" s="132"/>
      <c r="GK94" s="131"/>
      <c r="GL94" s="128"/>
      <c r="GM94" s="128"/>
      <c r="GN94" s="131"/>
      <c r="GO94" s="131"/>
      <c r="GP94" s="131"/>
      <c r="GQ94" s="131"/>
      <c r="GR94" s="131"/>
      <c r="GS94" s="128"/>
      <c r="GT94" s="131"/>
      <c r="GU94" s="131"/>
      <c r="GV94" s="131"/>
      <c r="GW94" s="132"/>
      <c r="GX94" s="131"/>
      <c r="GY94" s="128"/>
      <c r="GZ94" s="128"/>
      <c r="HA94" s="131"/>
      <c r="HB94" s="131"/>
      <c r="HC94" s="131"/>
      <c r="HD94" s="131"/>
    </row>
    <row r="95" spans="1:212" ht="204" x14ac:dyDescent="0.2">
      <c r="A95" s="312"/>
      <c r="B95" s="395"/>
      <c r="C95" s="399"/>
      <c r="D95" s="399"/>
      <c r="E95" s="395"/>
      <c r="F95" s="410"/>
      <c r="G95" s="410"/>
      <c r="H95" s="410"/>
      <c r="I95" s="395"/>
      <c r="J95" s="321"/>
      <c r="K95" s="322"/>
      <c r="L95" s="398"/>
      <c r="M95" s="326"/>
      <c r="N95" s="327"/>
      <c r="O95" s="327"/>
      <c r="P95" s="361"/>
      <c r="Q95" s="360"/>
      <c r="R95" s="187">
        <v>2</v>
      </c>
      <c r="S95" s="177" t="s">
        <v>534</v>
      </c>
      <c r="T95" s="201" t="str">
        <f t="shared" si="30"/>
        <v>Detectivo</v>
      </c>
      <c r="U95" s="54" t="s">
        <v>14</v>
      </c>
      <c r="V95" s="55">
        <f>+IF(U95='[7]Tabla Valoración controles'!$D$4,'[7]Tabla Valoración controles'!$F$4,IF('[7]208-PLA-Ft-78 Mapa Gestión'!U95='[7]Tabla Valoración controles'!$D$5,'[7]Tabla Valoración controles'!$F$5,IF(U95=[7]FORMULAS!$A$10,0,'[7]Tabla Valoración controles'!$F$6)))</f>
        <v>0.1</v>
      </c>
      <c r="W95" s="54" t="s">
        <v>8</v>
      </c>
      <c r="X95" s="56">
        <f>+IF(W95='[7]Tabla Valoración controles'!$D$7,'[7]Tabla Valoración controles'!$F$7,IF(U95=[7]FORMULAS!$A$10,0,'[7]Tabla Valoración controles'!$F$8))</f>
        <v>0.15</v>
      </c>
      <c r="Y95" s="54" t="s">
        <v>18</v>
      </c>
      <c r="Z95" s="55">
        <f>+IF(Y95='[7]Tabla Valoración controles'!$D$9,'[7]Tabla Valoración controles'!$F$9,IF(U95=[7]FORMULAS!$A$10,0,'[7]Tabla Valoración controles'!$F$10))</f>
        <v>0</v>
      </c>
      <c r="AA95" s="54" t="s">
        <v>21</v>
      </c>
      <c r="AB95" s="55">
        <f>+IF(AA95='[7]Tabla Valoración controles'!$D$9,'[7]Tabla Valoración controles'!$F$9,IF(W95=[7]FORMULAS!$A$10,0,'[7]Tabla Valoración controles'!$F$10))</f>
        <v>0</v>
      </c>
      <c r="AC95" s="190" t="s">
        <v>100</v>
      </c>
      <c r="AD95" s="191">
        <f>+IF(AC95='[8]Tabla Valoración controles'!$D$13,'[8]Tabla Valoración controles'!$F$13,'[8]Tabla Valoración controles'!$F$14)</f>
        <v>0</v>
      </c>
      <c r="AE95" s="154">
        <f t="shared" si="28"/>
        <v>0.25</v>
      </c>
      <c r="AF95" s="154">
        <f>+IF(T95=[8]FORMULAS!$A$8,'[8]208-PLA-Ft-78 Mapa Gestión'!AE95*'[8]208-PLA-Ft-78 Mapa Gestión'!L95:L100,'[8]208-PLA-Ft-78 Mapa Gestión'!AE95*'[8]208-PLA-Ft-78 Mapa Gestión'!O95:O100)</f>
        <v>0</v>
      </c>
      <c r="AG95" s="154">
        <f>+IF(T95=[8]FORMULAS!$A$8,'[8]208-PLA-Ft-78 Mapa Gestión'!L95:L100-'[8]208-PLA-Ft-78 Mapa Gestión'!AF95,0)</f>
        <v>0</v>
      </c>
      <c r="AH95" s="190" t="s">
        <v>351</v>
      </c>
      <c r="AI95" s="193">
        <f>+IF(AH95=[8]CONTROLES!$C$50,[8]CONTROLES!$D$50,[8]CONTROLES!$D$51)</f>
        <v>15</v>
      </c>
      <c r="AJ95" s="193" t="s">
        <v>357</v>
      </c>
      <c r="AK95" s="193">
        <f>+IF(AJ95=[8]CONTROLES!$C$52,[8]CONTROLES!$D$52,[8]CONTROLES!$D$53)</f>
        <v>15</v>
      </c>
      <c r="AL95" s="193" t="s">
        <v>360</v>
      </c>
      <c r="AM95" s="193">
        <f>+IF(AL95=[8]CONTROLES!$C$54,[8]CONTROLES!$D$54,[8]CONTROLES!$D$55)</f>
        <v>15</v>
      </c>
      <c r="AN95" s="193" t="s">
        <v>363</v>
      </c>
      <c r="AO95" s="193">
        <f>+IF(AN95=[8]CONTROLES!$C$56,[8]CONTROLES!$D$56,IF(AN95=[8]CONTROLES!$C$57,[8]CONTROLES!$D$57,[8]CONTROLES!$D$58))</f>
        <v>15</v>
      </c>
      <c r="AP95" s="193" t="s">
        <v>367</v>
      </c>
      <c r="AQ95" s="193">
        <f>+IF(AP95=[8]CONTROLES!$C$59,[8]CONTROLES!$D$59,[8]CONTROLES!$D$60)</f>
        <v>15</v>
      </c>
      <c r="AR95" s="193" t="s">
        <v>370</v>
      </c>
      <c r="AS95" s="193">
        <f>+IF(AR95=[8]CONTROLES!$C$61,[8]CONTROLES!$D$61,[8]CONTROLES!$D$62)</f>
        <v>15</v>
      </c>
      <c r="AT95" s="193" t="s">
        <v>373</v>
      </c>
      <c r="AU95" s="193">
        <f>+IF(AT95=[8]CONTROLES!$C$63,[8]CONTROLES!$D$63,IF(AT95=[8]CONTROLES!$C$64,[8]CONTROLES!$D$64,[8]CONTROLES!$D$65))</f>
        <v>10</v>
      </c>
      <c r="AV95" s="193">
        <f t="shared" si="31"/>
        <v>100</v>
      </c>
      <c r="AW95" s="193" t="str">
        <f t="shared" si="32"/>
        <v>Fuerte</v>
      </c>
      <c r="AX95" s="50" t="str">
        <f t="shared" si="42"/>
        <v/>
      </c>
      <c r="AY95" s="305"/>
      <c r="AZ95" s="305"/>
      <c r="BA95" s="305"/>
      <c r="BB95" s="307"/>
      <c r="BC95" s="306"/>
      <c r="BD95" s="335"/>
      <c r="BE95" s="134"/>
      <c r="BF95" s="134"/>
      <c r="BG95" s="134"/>
      <c r="BH95" s="228"/>
      <c r="BI95" s="224"/>
      <c r="BJ95" s="134"/>
      <c r="BK95" s="134"/>
      <c r="BL95" s="134"/>
      <c r="BM95" s="335"/>
      <c r="BN95" s="134"/>
      <c r="BO95" s="134"/>
      <c r="BP95" s="134"/>
      <c r="BQ95" s="134"/>
      <c r="BR95" s="132"/>
      <c r="BS95" s="132"/>
      <c r="BT95" s="132"/>
      <c r="BU95" s="132"/>
      <c r="BV95" s="132"/>
      <c r="BW95" s="128"/>
      <c r="BX95" s="134"/>
      <c r="BY95" s="134"/>
      <c r="BZ95" s="134"/>
      <c r="CA95" s="132"/>
      <c r="CB95" s="132"/>
      <c r="CC95" s="132"/>
      <c r="CD95" s="132"/>
      <c r="CE95" s="132"/>
      <c r="CF95" s="128"/>
      <c r="CG95" s="134"/>
      <c r="CH95" s="134"/>
      <c r="CI95" s="134"/>
      <c r="CJ95" s="132"/>
      <c r="CK95" s="132"/>
      <c r="CL95" s="132"/>
      <c r="CM95" s="132"/>
      <c r="CN95" s="132"/>
      <c r="CO95" s="128"/>
      <c r="CP95" s="134"/>
      <c r="CQ95" s="134"/>
      <c r="CR95" s="134"/>
      <c r="CS95" s="132"/>
      <c r="CT95" s="132"/>
      <c r="CU95" s="132"/>
      <c r="CV95" s="132"/>
      <c r="CW95" s="132"/>
      <c r="CX95" s="128"/>
      <c r="CY95" s="134"/>
      <c r="CZ95" s="134"/>
      <c r="DA95" s="134"/>
      <c r="DB95" s="132"/>
      <c r="DC95" s="132"/>
      <c r="DD95" s="132"/>
      <c r="DE95" s="132"/>
      <c r="DF95" s="132"/>
      <c r="DG95" s="128"/>
      <c r="DH95" s="134"/>
      <c r="DI95" s="134"/>
      <c r="DJ95" s="134"/>
      <c r="DK95" s="132"/>
      <c r="DL95" s="132"/>
      <c r="DM95" s="132"/>
      <c r="DN95" s="132"/>
      <c r="DO95" s="132"/>
      <c r="DP95" s="128"/>
      <c r="DQ95" s="134"/>
      <c r="DR95" s="134"/>
      <c r="DS95" s="134"/>
      <c r="DT95" s="132"/>
      <c r="DU95" s="132"/>
      <c r="DV95" s="132"/>
      <c r="DW95" s="132"/>
      <c r="DX95" s="132"/>
      <c r="DY95" s="128"/>
      <c r="DZ95" s="134"/>
      <c r="EA95" s="134"/>
      <c r="EB95" s="134"/>
      <c r="EC95" s="132"/>
      <c r="ED95" s="132"/>
      <c r="EE95" s="132"/>
      <c r="EF95" s="132"/>
      <c r="EG95" s="132"/>
      <c r="EH95" s="128"/>
      <c r="EI95" s="134"/>
      <c r="EJ95" s="134"/>
      <c r="EK95" s="134"/>
      <c r="EL95" s="132"/>
      <c r="EM95" s="132"/>
      <c r="EN95" s="132"/>
      <c r="EO95" s="132"/>
      <c r="EP95" s="132"/>
      <c r="EQ95" s="128"/>
      <c r="ER95" s="134"/>
      <c r="ES95" s="134"/>
      <c r="ET95" s="134"/>
      <c r="EU95" s="132"/>
      <c r="EV95" s="132"/>
      <c r="EW95" s="132"/>
      <c r="EX95" s="132"/>
      <c r="EY95" s="132"/>
      <c r="EZ95" s="128"/>
      <c r="FA95" s="134"/>
      <c r="FB95" s="134"/>
      <c r="FC95" s="134"/>
      <c r="FD95" s="132"/>
      <c r="FE95" s="132"/>
      <c r="FF95" s="132"/>
      <c r="FG95" s="132"/>
      <c r="FH95" s="132"/>
      <c r="FI95" s="128"/>
      <c r="FJ95" s="134"/>
      <c r="FK95" s="134"/>
      <c r="FL95" s="134"/>
      <c r="FM95" s="132"/>
      <c r="FN95" s="132"/>
      <c r="FO95" s="132"/>
      <c r="FP95" s="132"/>
      <c r="FQ95" s="132"/>
      <c r="FR95" s="132"/>
      <c r="FS95" s="128"/>
      <c r="FT95" s="131"/>
      <c r="FU95" s="131"/>
      <c r="FV95" s="131"/>
      <c r="FW95" s="132"/>
      <c r="FX95" s="131"/>
      <c r="FY95" s="132"/>
      <c r="FZ95" s="132"/>
      <c r="GA95" s="131"/>
      <c r="GB95" s="131"/>
      <c r="GC95" s="131"/>
      <c r="GD95" s="131"/>
      <c r="GE95" s="131"/>
      <c r="GF95" s="128"/>
      <c r="GG95" s="131"/>
      <c r="GH95" s="131"/>
      <c r="GI95" s="131"/>
      <c r="GJ95" s="132"/>
      <c r="GK95" s="131"/>
      <c r="GL95" s="132"/>
      <c r="GM95" s="132"/>
      <c r="GN95" s="131"/>
      <c r="GO95" s="131"/>
      <c r="GP95" s="131"/>
      <c r="GQ95" s="131"/>
      <c r="GR95" s="131"/>
      <c r="GS95" s="128"/>
      <c r="GT95" s="131"/>
      <c r="GU95" s="131"/>
      <c r="GV95" s="131"/>
      <c r="GW95" s="132"/>
      <c r="GX95" s="131"/>
      <c r="GY95" s="132"/>
      <c r="GZ95" s="132"/>
      <c r="HA95" s="131"/>
      <c r="HB95" s="131"/>
      <c r="HC95" s="131"/>
      <c r="HD95" s="131"/>
    </row>
    <row r="96" spans="1:212" ht="65.25" x14ac:dyDescent="0.2">
      <c r="A96" s="312"/>
      <c r="B96" s="395"/>
      <c r="C96" s="399"/>
      <c r="D96" s="399"/>
      <c r="E96" s="395"/>
      <c r="F96" s="410"/>
      <c r="G96" s="410"/>
      <c r="H96" s="410"/>
      <c r="I96" s="395"/>
      <c r="J96" s="321"/>
      <c r="K96" s="322"/>
      <c r="L96" s="398"/>
      <c r="M96" s="326"/>
      <c r="N96" s="327"/>
      <c r="O96" s="327"/>
      <c r="P96" s="361"/>
      <c r="Q96" s="360"/>
      <c r="R96" s="187">
        <v>3</v>
      </c>
      <c r="S96" s="177" t="s">
        <v>535</v>
      </c>
      <c r="T96" s="201" t="str">
        <f t="shared" si="30"/>
        <v>Preventivo</v>
      </c>
      <c r="U96" s="202" t="s">
        <v>13</v>
      </c>
      <c r="V96" s="203">
        <f>+IF(U96='[6]Tabla Valoración controles'!$D$4,'[6]Tabla Valoración controles'!$F$4,IF('[6]208-PLA-Ft-78 Mapa Gestión'!U96='[6]Tabla Valoración controles'!$D$5,'[6]Tabla Valoración controles'!$F$5,IF(U96=[6]FORMULAS!$A$10,0,'[6]Tabla Valoración controles'!$F$6)))</f>
        <v>0.25</v>
      </c>
      <c r="W96" s="202" t="s">
        <v>8</v>
      </c>
      <c r="X96" s="204">
        <f>+IF(W96='[6]Tabla Valoración controles'!$D$7,'[6]Tabla Valoración controles'!$F$7,IF(U96=[6]FORMULAS!$A$10,0,'[6]Tabla Valoración controles'!$F$8))</f>
        <v>0.15</v>
      </c>
      <c r="Y96" s="202" t="s">
        <v>18</v>
      </c>
      <c r="Z96" s="203">
        <f>+IF(Y96='[6]Tabla Valoración controles'!$D$9,'[6]Tabla Valoración controles'!$F$9,IF(U96=[6]FORMULAS!$A$10,0,'[6]Tabla Valoración controles'!$F$10))</f>
        <v>0</v>
      </c>
      <c r="AA96" s="202" t="s">
        <v>21</v>
      </c>
      <c r="AB96" s="203">
        <f>+IF(AA96='[6]Tabla Valoración controles'!$D$9,'[6]Tabla Valoración controles'!$F$9,IF(W96=[6]FORMULAS!$A$10,0,'[6]Tabla Valoración controles'!$F$10))</f>
        <v>0</v>
      </c>
      <c r="AC96" s="190" t="s">
        <v>100</v>
      </c>
      <c r="AD96" s="191">
        <f>+IF(AC96='[8]Tabla Valoración controles'!$D$13,'[8]Tabla Valoración controles'!$F$13,'[8]Tabla Valoración controles'!$F$14)</f>
        <v>0</v>
      </c>
      <c r="AE96" s="154">
        <f t="shared" ref="AE96" si="43">+V96+X96+Z96</f>
        <v>0.4</v>
      </c>
      <c r="AF96" s="154">
        <f>+IF(T96=[8]FORMULAS!$A$8,'[8]208-PLA-Ft-78 Mapa Gestión'!AE96*'[8]208-PLA-Ft-78 Mapa Gestión'!L96:L101,'[8]208-PLA-Ft-78 Mapa Gestión'!AE96*'[8]208-PLA-Ft-78 Mapa Gestión'!O96:O101)</f>
        <v>0</v>
      </c>
      <c r="AG96" s="154">
        <f>+IF(T96=[8]FORMULAS!$A$8,'[8]208-PLA-Ft-78 Mapa Gestión'!L96:L101-'[8]208-PLA-Ft-78 Mapa Gestión'!AF96,0)</f>
        <v>0</v>
      </c>
      <c r="AH96" s="190" t="s">
        <v>351</v>
      </c>
      <c r="AI96" s="193">
        <f>+IF(AH96=[8]CONTROLES!$C$50,[8]CONTROLES!$D$50,[8]CONTROLES!$D$51)</f>
        <v>15</v>
      </c>
      <c r="AJ96" s="193" t="s">
        <v>357</v>
      </c>
      <c r="AK96" s="193">
        <f>+IF(AJ96=[8]CONTROLES!$C$52,[8]CONTROLES!$D$52,[8]CONTROLES!$D$53)</f>
        <v>15</v>
      </c>
      <c r="AL96" s="193" t="s">
        <v>360</v>
      </c>
      <c r="AM96" s="193">
        <f>+IF(AL96=[8]CONTROLES!$C$54,[8]CONTROLES!$D$54,[8]CONTROLES!$D$55)</f>
        <v>15</v>
      </c>
      <c r="AN96" s="193" t="s">
        <v>363</v>
      </c>
      <c r="AO96" s="193">
        <f>+IF(AN96=[8]CONTROLES!$C$56,[8]CONTROLES!$D$56,IF(AN96=[8]CONTROLES!$C$57,[8]CONTROLES!$D$57,[8]CONTROLES!$D$58))</f>
        <v>15</v>
      </c>
      <c r="AP96" s="193" t="s">
        <v>367</v>
      </c>
      <c r="AQ96" s="193">
        <f>+IF(AP96=[8]CONTROLES!$C$59,[8]CONTROLES!$D$59,[8]CONTROLES!$D$60)</f>
        <v>15</v>
      </c>
      <c r="AR96" s="193" t="s">
        <v>370</v>
      </c>
      <c r="AS96" s="193">
        <f>+IF(AR96=[8]CONTROLES!$C$61,[8]CONTROLES!$D$61,[8]CONTROLES!$D$62)</f>
        <v>15</v>
      </c>
      <c r="AT96" s="193" t="s">
        <v>373</v>
      </c>
      <c r="AU96" s="193">
        <f>+IF(AT96=[8]CONTROLES!$C$63,[8]CONTROLES!$D$63,IF(AT96=[8]CONTROLES!$C$64,[8]CONTROLES!$D$64,[8]CONTROLES!$D$65))</f>
        <v>10</v>
      </c>
      <c r="AV96" s="193">
        <f>+AI96+AK96+AM96+AO96+AQ96+AS96+AU96</f>
        <v>100</v>
      </c>
      <c r="AW96" s="193" t="str">
        <f>IF(ISERROR(AV96)=TRUE,"",IF(AND(AV96&lt;=85),"Débil",IF(AND(AV96&gt;=85.01,AV96&lt;=95),"Moderado",IF(AND(AV96&gt;=95.1,AV96&lt;=100),"Fuerte",""))))</f>
        <v>Fuerte</v>
      </c>
      <c r="AX96" s="50" t="str">
        <f>IF(ISERROR(AW96)=TRUE,"",IF(AND(AW96&lt;=85),"Débil",IF(AND(AW96&gt;=85.01,AW96&lt;=95),"Moderado",IF(AND(AW96&gt;=95.1,AW96&lt;=100),"Fuerte",""))))</f>
        <v/>
      </c>
      <c r="AY96" s="305"/>
      <c r="AZ96" s="305"/>
      <c r="BA96" s="305"/>
      <c r="BB96" s="307"/>
      <c r="BC96" s="306"/>
      <c r="BD96" s="335"/>
      <c r="BE96" s="134"/>
      <c r="BF96" s="134"/>
      <c r="BG96" s="134"/>
      <c r="BH96" s="228"/>
      <c r="BI96" s="224"/>
      <c r="BJ96" s="134"/>
      <c r="BK96" s="134"/>
      <c r="BL96" s="134"/>
      <c r="BM96" s="335"/>
      <c r="BN96" s="134"/>
      <c r="BO96" s="134"/>
      <c r="BP96" s="134"/>
      <c r="BQ96" s="134"/>
      <c r="BR96" s="132"/>
      <c r="BS96" s="132"/>
      <c r="BT96" s="132"/>
      <c r="BU96" s="132"/>
      <c r="BV96" s="132"/>
      <c r="BW96" s="128"/>
      <c r="BX96" s="134"/>
      <c r="BY96" s="134"/>
      <c r="BZ96" s="134"/>
      <c r="CA96" s="132"/>
      <c r="CB96" s="132"/>
      <c r="CC96" s="132"/>
      <c r="CD96" s="132"/>
      <c r="CE96" s="132"/>
      <c r="CF96" s="128"/>
      <c r="CG96" s="134"/>
      <c r="CH96" s="134"/>
      <c r="CI96" s="134"/>
      <c r="CJ96" s="132"/>
      <c r="CK96" s="132"/>
      <c r="CL96" s="132"/>
      <c r="CM96" s="132"/>
      <c r="CN96" s="132"/>
      <c r="CO96" s="128"/>
      <c r="CP96" s="134"/>
      <c r="CQ96" s="134"/>
      <c r="CR96" s="134"/>
      <c r="CS96" s="132"/>
      <c r="CT96" s="132"/>
      <c r="CU96" s="132"/>
      <c r="CV96" s="132"/>
      <c r="CW96" s="132"/>
      <c r="CX96" s="128"/>
      <c r="CY96" s="134"/>
      <c r="CZ96" s="134"/>
      <c r="DA96" s="134"/>
      <c r="DB96" s="132"/>
      <c r="DC96" s="132"/>
      <c r="DD96" s="132"/>
      <c r="DE96" s="132"/>
      <c r="DF96" s="132"/>
      <c r="DG96" s="128"/>
      <c r="DH96" s="134"/>
      <c r="DI96" s="134"/>
      <c r="DJ96" s="134"/>
      <c r="DK96" s="132"/>
      <c r="DL96" s="132"/>
      <c r="DM96" s="132"/>
      <c r="DN96" s="132"/>
      <c r="DO96" s="132"/>
      <c r="DP96" s="128"/>
      <c r="DQ96" s="134"/>
      <c r="DR96" s="134"/>
      <c r="DS96" s="134"/>
      <c r="DT96" s="132"/>
      <c r="DU96" s="132"/>
      <c r="DV96" s="132"/>
      <c r="DW96" s="132"/>
      <c r="DX96" s="132"/>
      <c r="DY96" s="128"/>
      <c r="DZ96" s="134"/>
      <c r="EA96" s="134"/>
      <c r="EB96" s="134"/>
      <c r="EC96" s="132"/>
      <c r="ED96" s="132"/>
      <c r="EE96" s="132"/>
      <c r="EF96" s="132"/>
      <c r="EG96" s="132"/>
      <c r="EH96" s="128"/>
      <c r="EI96" s="134"/>
      <c r="EJ96" s="134"/>
      <c r="EK96" s="134"/>
      <c r="EL96" s="132"/>
      <c r="EM96" s="132"/>
      <c r="EN96" s="132"/>
      <c r="EO96" s="132"/>
      <c r="EP96" s="132"/>
      <c r="EQ96" s="128"/>
      <c r="ER96" s="134"/>
      <c r="ES96" s="134"/>
      <c r="ET96" s="134"/>
      <c r="EU96" s="132"/>
      <c r="EV96" s="132"/>
      <c r="EW96" s="132"/>
      <c r="EX96" s="132"/>
      <c r="EY96" s="132"/>
      <c r="EZ96" s="128"/>
      <c r="FA96" s="134"/>
      <c r="FB96" s="134"/>
      <c r="FC96" s="134"/>
      <c r="FD96" s="132"/>
      <c r="FE96" s="132"/>
      <c r="FF96" s="132"/>
      <c r="FG96" s="132"/>
      <c r="FH96" s="132"/>
      <c r="FI96" s="128"/>
      <c r="FJ96" s="134"/>
      <c r="FK96" s="134"/>
      <c r="FL96" s="134"/>
      <c r="FM96" s="132"/>
      <c r="FN96" s="132"/>
      <c r="FO96" s="132"/>
      <c r="FP96" s="132"/>
      <c r="FQ96" s="132"/>
      <c r="FR96" s="132"/>
      <c r="FS96" s="128"/>
      <c r="FT96" s="131"/>
      <c r="FU96" s="131"/>
      <c r="FV96" s="131"/>
      <c r="FW96" s="132"/>
      <c r="FX96" s="131"/>
      <c r="FY96" s="132"/>
      <c r="FZ96" s="132"/>
      <c r="GA96" s="131"/>
      <c r="GB96" s="131"/>
      <c r="GC96" s="131"/>
      <c r="GD96" s="131"/>
      <c r="GE96" s="131"/>
      <c r="GF96" s="128"/>
      <c r="GG96" s="131"/>
      <c r="GH96" s="131"/>
      <c r="GI96" s="131"/>
      <c r="GJ96" s="132"/>
      <c r="GK96" s="131"/>
      <c r="GL96" s="132"/>
      <c r="GM96" s="132"/>
      <c r="GN96" s="131"/>
      <c r="GO96" s="131"/>
      <c r="GP96" s="131"/>
      <c r="GQ96" s="131"/>
      <c r="GR96" s="131"/>
      <c r="GS96" s="128"/>
      <c r="GT96" s="131"/>
      <c r="GU96" s="131"/>
      <c r="GV96" s="131"/>
      <c r="GW96" s="132"/>
      <c r="GX96" s="131"/>
      <c r="GY96" s="132"/>
      <c r="GZ96" s="132"/>
      <c r="HA96" s="131"/>
      <c r="HB96" s="131"/>
      <c r="HC96" s="131"/>
      <c r="HD96" s="131"/>
    </row>
    <row r="97" spans="1:212" ht="17.25" customHeight="1" x14ac:dyDescent="0.2">
      <c r="A97" s="312"/>
      <c r="B97" s="395"/>
      <c r="C97" s="399"/>
      <c r="D97" s="399"/>
      <c r="E97" s="395"/>
      <c r="F97" s="410"/>
      <c r="G97" s="410"/>
      <c r="H97" s="410"/>
      <c r="I97" s="395"/>
      <c r="J97" s="321"/>
      <c r="K97" s="322"/>
      <c r="L97" s="398"/>
      <c r="M97" s="326"/>
      <c r="N97" s="327"/>
      <c r="O97" s="327"/>
      <c r="P97" s="361"/>
      <c r="Q97" s="360"/>
      <c r="R97" s="187"/>
      <c r="S97" s="177"/>
      <c r="T97" s="201" t="str">
        <f t="shared" si="30"/>
        <v>Tipo Control</v>
      </c>
      <c r="U97" s="54" t="s">
        <v>158</v>
      </c>
      <c r="V97" s="55">
        <f>+IF(U97='[7]Tabla Valoración controles'!$D$4,'[7]Tabla Valoración controles'!$F$4,IF('[7]208-PLA-Ft-78 Mapa Gestión'!U97='[7]Tabla Valoración controles'!$D$5,'[7]Tabla Valoración controles'!$F$5,IF(U97=[7]FORMULAS!$A$10,0,'[7]Tabla Valoración controles'!$F$6)))</f>
        <v>0</v>
      </c>
      <c r="W97" s="54"/>
      <c r="X97" s="56">
        <f>+IF(W97='[7]Tabla Valoración controles'!$D$7,'[7]Tabla Valoración controles'!$F$7,IF(U97=[7]FORMULAS!$A$10,0,'[7]Tabla Valoración controles'!$F$8))</f>
        <v>0</v>
      </c>
      <c r="Y97" s="54"/>
      <c r="Z97" s="55">
        <f>+IF(Y97='[7]Tabla Valoración controles'!$D$9,'[7]Tabla Valoración controles'!$F$9,IF(U97=[7]FORMULAS!$A$10,0,'[7]Tabla Valoración controles'!$F$10))</f>
        <v>0</v>
      </c>
      <c r="AA97" s="54"/>
      <c r="AB97" s="55">
        <f>+IF(AA97='[7]Tabla Valoración controles'!$D$9,'[7]Tabla Valoración controles'!$F$9,IF(W97=[7]FORMULAS!$A$10,0,'[7]Tabla Valoración controles'!$F$10))</f>
        <v>0</v>
      </c>
      <c r="AC97" s="54"/>
      <c r="AD97" s="55">
        <f>+IF(AC97='[7]Tabla Valoración controles'!$D$13,'[7]Tabla Valoración controles'!$F$13,'[7]Tabla Valoración controles'!$F$14)</f>
        <v>0</v>
      </c>
      <c r="AE97" s="100">
        <f t="shared" si="28"/>
        <v>0</v>
      </c>
      <c r="AF97" s="100">
        <f t="shared" ref="AF97:AF99" si="44">+AF96*AE97</f>
        <v>0</v>
      </c>
      <c r="AG97" s="100">
        <f t="shared" ref="AG97:AG99" si="45">+AG96-AF97</f>
        <v>0</v>
      </c>
      <c r="AH97" s="54"/>
      <c r="AI97" s="50">
        <f>+IF(AH97=[7]CONTROLES!$C$50,[7]CONTROLES!$D$50,[7]CONTROLES!$D$51)</f>
        <v>0</v>
      </c>
      <c r="AJ97" s="188"/>
      <c r="AK97" s="188">
        <f>+IF(AJ97=[7]CONTROLES!$C$52,[7]CONTROLES!$D$52,[7]CONTROLES!$D$53)</f>
        <v>0</v>
      </c>
      <c r="AL97" s="188"/>
      <c r="AM97" s="188">
        <f>+IF(AL97=[7]CONTROLES!$C$54,[7]CONTROLES!$D$54,[7]CONTROLES!$D$55)</f>
        <v>0</v>
      </c>
      <c r="AN97" s="189"/>
      <c r="AO97" s="189"/>
      <c r="AP97" s="188"/>
      <c r="AQ97" s="188"/>
      <c r="AR97" s="188"/>
      <c r="AS97" s="188"/>
      <c r="AT97" s="188"/>
      <c r="AU97" s="188"/>
      <c r="AV97" s="50">
        <f>+IF(AU97=[7]CONTROLES!$C$63,[7]CONTROLES!$D$63,IF(AU97=[7]CONTROLES!$C$64,[7]CONTROLES!$D$64,[7]CONTROLES!$D$65))</f>
        <v>0</v>
      </c>
      <c r="AW97" s="197" t="str">
        <f t="shared" si="32"/>
        <v>Débil</v>
      </c>
      <c r="AX97" s="50" t="str">
        <f t="shared" si="42"/>
        <v/>
      </c>
      <c r="AY97" s="305"/>
      <c r="AZ97" s="305"/>
      <c r="BA97" s="305"/>
      <c r="BB97" s="307"/>
      <c r="BC97" s="306"/>
      <c r="BD97" s="335"/>
      <c r="BE97" s="134"/>
      <c r="BF97" s="134"/>
      <c r="BG97" s="134"/>
      <c r="BH97" s="228"/>
      <c r="BI97" s="224"/>
      <c r="BJ97" s="134"/>
      <c r="BK97" s="134"/>
      <c r="BL97" s="134"/>
      <c r="BM97" s="335"/>
      <c r="BN97" s="134"/>
      <c r="BO97" s="134"/>
      <c r="BP97" s="134"/>
      <c r="BQ97" s="134"/>
      <c r="BR97" s="132"/>
      <c r="BS97" s="132"/>
      <c r="BT97" s="132"/>
      <c r="BU97" s="132"/>
      <c r="BV97" s="132"/>
      <c r="BW97" s="128"/>
      <c r="BX97" s="134"/>
      <c r="BY97" s="134"/>
      <c r="BZ97" s="134"/>
      <c r="CA97" s="132"/>
      <c r="CB97" s="132"/>
      <c r="CC97" s="132"/>
      <c r="CD97" s="132"/>
      <c r="CE97" s="132"/>
      <c r="CF97" s="128"/>
      <c r="CG97" s="134"/>
      <c r="CH97" s="134"/>
      <c r="CI97" s="134"/>
      <c r="CJ97" s="132"/>
      <c r="CK97" s="132"/>
      <c r="CL97" s="132"/>
      <c r="CM97" s="132"/>
      <c r="CN97" s="132"/>
      <c r="CO97" s="128"/>
      <c r="CP97" s="134"/>
      <c r="CQ97" s="134"/>
      <c r="CR97" s="134"/>
      <c r="CS97" s="132"/>
      <c r="CT97" s="132"/>
      <c r="CU97" s="132"/>
      <c r="CV97" s="132"/>
      <c r="CW97" s="132"/>
      <c r="CX97" s="128"/>
      <c r="CY97" s="134"/>
      <c r="CZ97" s="134"/>
      <c r="DA97" s="134"/>
      <c r="DB97" s="132"/>
      <c r="DC97" s="132"/>
      <c r="DD97" s="132"/>
      <c r="DE97" s="132"/>
      <c r="DF97" s="132"/>
      <c r="DG97" s="128"/>
      <c r="DH97" s="134"/>
      <c r="DI97" s="134"/>
      <c r="DJ97" s="134"/>
      <c r="DK97" s="132"/>
      <c r="DL97" s="132"/>
      <c r="DM97" s="132"/>
      <c r="DN97" s="132"/>
      <c r="DO97" s="132"/>
      <c r="DP97" s="128"/>
      <c r="DQ97" s="134"/>
      <c r="DR97" s="134"/>
      <c r="DS97" s="134"/>
      <c r="DT97" s="132"/>
      <c r="DU97" s="132"/>
      <c r="DV97" s="132"/>
      <c r="DW97" s="132"/>
      <c r="DX97" s="132"/>
      <c r="DY97" s="128"/>
      <c r="DZ97" s="134"/>
      <c r="EA97" s="134"/>
      <c r="EB97" s="134"/>
      <c r="EC97" s="132"/>
      <c r="ED97" s="132"/>
      <c r="EE97" s="132"/>
      <c r="EF97" s="132"/>
      <c r="EG97" s="132"/>
      <c r="EH97" s="128"/>
      <c r="EI97" s="134"/>
      <c r="EJ97" s="134"/>
      <c r="EK97" s="134"/>
      <c r="EL97" s="132"/>
      <c r="EM97" s="132"/>
      <c r="EN97" s="132"/>
      <c r="EO97" s="132"/>
      <c r="EP97" s="132"/>
      <c r="EQ97" s="128"/>
      <c r="ER97" s="134"/>
      <c r="ES97" s="134"/>
      <c r="ET97" s="134"/>
      <c r="EU97" s="132"/>
      <c r="EV97" s="132"/>
      <c r="EW97" s="132"/>
      <c r="EX97" s="132"/>
      <c r="EY97" s="132"/>
      <c r="EZ97" s="128"/>
      <c r="FA97" s="134"/>
      <c r="FB97" s="134"/>
      <c r="FC97" s="134"/>
      <c r="FD97" s="132"/>
      <c r="FE97" s="132"/>
      <c r="FF97" s="132"/>
      <c r="FG97" s="132"/>
      <c r="FH97" s="132"/>
      <c r="FI97" s="128"/>
      <c r="FJ97" s="134"/>
      <c r="FK97" s="134"/>
      <c r="FL97" s="134"/>
      <c r="FM97" s="132"/>
      <c r="FN97" s="132"/>
      <c r="FO97" s="132"/>
      <c r="FP97" s="132"/>
      <c r="FQ97" s="132"/>
      <c r="FR97" s="132"/>
      <c r="FS97" s="128"/>
      <c r="FT97" s="131"/>
      <c r="FU97" s="131"/>
      <c r="FV97" s="131"/>
      <c r="FW97" s="132"/>
      <c r="FX97" s="131"/>
      <c r="FY97" s="132"/>
      <c r="FZ97" s="132"/>
      <c r="GA97" s="131"/>
      <c r="GB97" s="131"/>
      <c r="GC97" s="131"/>
      <c r="GD97" s="131"/>
      <c r="GE97" s="131"/>
      <c r="GF97" s="128"/>
      <c r="GG97" s="131"/>
      <c r="GH97" s="131"/>
      <c r="GI97" s="131"/>
      <c r="GJ97" s="132"/>
      <c r="GK97" s="131"/>
      <c r="GL97" s="132"/>
      <c r="GM97" s="132"/>
      <c r="GN97" s="131"/>
      <c r="GO97" s="131"/>
      <c r="GP97" s="131"/>
      <c r="GQ97" s="131"/>
      <c r="GR97" s="131"/>
      <c r="GS97" s="128"/>
      <c r="GT97" s="131"/>
      <c r="GU97" s="131"/>
      <c r="GV97" s="131"/>
      <c r="GW97" s="132"/>
      <c r="GX97" s="131"/>
      <c r="GY97" s="132"/>
      <c r="GZ97" s="132"/>
      <c r="HA97" s="131"/>
      <c r="HB97" s="131"/>
      <c r="HC97" s="131"/>
      <c r="HD97" s="131"/>
    </row>
    <row r="98" spans="1:212" ht="17.25" customHeight="1" x14ac:dyDescent="0.2">
      <c r="A98" s="312"/>
      <c r="B98" s="395"/>
      <c r="C98" s="399"/>
      <c r="D98" s="399"/>
      <c r="E98" s="395"/>
      <c r="F98" s="410"/>
      <c r="G98" s="410"/>
      <c r="H98" s="410"/>
      <c r="I98" s="395"/>
      <c r="J98" s="321"/>
      <c r="K98" s="322"/>
      <c r="L98" s="398"/>
      <c r="M98" s="326"/>
      <c r="N98" s="327"/>
      <c r="O98" s="327"/>
      <c r="P98" s="361"/>
      <c r="Q98" s="360"/>
      <c r="R98" s="187"/>
      <c r="S98" s="177"/>
      <c r="T98" s="201" t="str">
        <f t="shared" si="30"/>
        <v>Tipo Control</v>
      </c>
      <c r="U98" s="54" t="s">
        <v>158</v>
      </c>
      <c r="V98" s="55">
        <f>+IF(U98='[7]Tabla Valoración controles'!$D$4,'[7]Tabla Valoración controles'!$F$4,IF('[7]208-PLA-Ft-78 Mapa Gestión'!U98='[7]Tabla Valoración controles'!$D$5,'[7]Tabla Valoración controles'!$F$5,IF(U98=[7]FORMULAS!$A$10,0,'[7]Tabla Valoración controles'!$F$6)))</f>
        <v>0</v>
      </c>
      <c r="W98" s="54"/>
      <c r="X98" s="56">
        <f>+IF(W98='[7]Tabla Valoración controles'!$D$7,'[7]Tabla Valoración controles'!$F$7,IF(U98=[7]FORMULAS!$A$10,0,'[7]Tabla Valoración controles'!$F$8))</f>
        <v>0</v>
      </c>
      <c r="Y98" s="54"/>
      <c r="Z98" s="55">
        <f>+IF(Y98='[7]Tabla Valoración controles'!$D$9,'[7]Tabla Valoración controles'!$F$9,IF(U98=[7]FORMULAS!$A$10,0,'[7]Tabla Valoración controles'!$F$10))</f>
        <v>0</v>
      </c>
      <c r="AA98" s="54"/>
      <c r="AB98" s="55">
        <f>+IF(AA98='[7]Tabla Valoración controles'!$D$9,'[7]Tabla Valoración controles'!$F$9,IF(W98=[7]FORMULAS!$A$10,0,'[7]Tabla Valoración controles'!$F$10))</f>
        <v>0</v>
      </c>
      <c r="AC98" s="54"/>
      <c r="AD98" s="55">
        <f>+IF(AC98='[7]Tabla Valoración controles'!$D$13,'[7]Tabla Valoración controles'!$F$13,'[7]Tabla Valoración controles'!$F$14)</f>
        <v>0</v>
      </c>
      <c r="AE98" s="100">
        <f t="shared" si="28"/>
        <v>0</v>
      </c>
      <c r="AF98" s="100">
        <f t="shared" si="44"/>
        <v>0</v>
      </c>
      <c r="AG98" s="100">
        <f t="shared" si="45"/>
        <v>0</v>
      </c>
      <c r="AH98" s="54"/>
      <c r="AI98" s="50">
        <f>+IF(AH98=[7]CONTROLES!$C$50,[7]CONTROLES!$D$50,[7]CONTROLES!$D$51)</f>
        <v>0</v>
      </c>
      <c r="AJ98" s="188"/>
      <c r="AK98" s="188">
        <f>+IF(AJ98=[7]CONTROLES!$C$52,[7]CONTROLES!$D$52,[7]CONTROLES!$D$53)</f>
        <v>0</v>
      </c>
      <c r="AL98" s="188"/>
      <c r="AM98" s="188">
        <f>+IF(AL98=[7]CONTROLES!$C$54,[7]CONTROLES!$D$54,[7]CONTROLES!$D$55)</f>
        <v>0</v>
      </c>
      <c r="AN98" s="189"/>
      <c r="AO98" s="189"/>
      <c r="AP98" s="188"/>
      <c r="AQ98" s="188"/>
      <c r="AR98" s="188"/>
      <c r="AS98" s="188"/>
      <c r="AT98" s="188"/>
      <c r="AU98" s="188"/>
      <c r="AV98" s="50">
        <f>+IF(AU98=[7]CONTROLES!$C$63,[7]CONTROLES!$D$63,IF(AU98=[7]CONTROLES!$C$64,[7]CONTROLES!$D$64,[7]CONTROLES!$D$65))</f>
        <v>0</v>
      </c>
      <c r="AW98" s="197" t="str">
        <f t="shared" si="32"/>
        <v>Débil</v>
      </c>
      <c r="AX98" s="50" t="str">
        <f t="shared" si="42"/>
        <v/>
      </c>
      <c r="AY98" s="305"/>
      <c r="AZ98" s="305"/>
      <c r="BA98" s="305"/>
      <c r="BB98" s="307"/>
      <c r="BC98" s="306"/>
      <c r="BD98" s="335"/>
      <c r="BE98" s="134"/>
      <c r="BF98" s="134"/>
      <c r="BG98" s="134"/>
      <c r="BH98" s="228"/>
      <c r="BI98" s="224"/>
      <c r="BJ98" s="134"/>
      <c r="BK98" s="134"/>
      <c r="BL98" s="134"/>
      <c r="BM98" s="335"/>
      <c r="BN98" s="134"/>
      <c r="BO98" s="134"/>
      <c r="BP98" s="134"/>
      <c r="BQ98" s="134"/>
      <c r="BR98" s="132"/>
      <c r="BS98" s="132"/>
      <c r="BT98" s="132"/>
      <c r="BU98" s="132"/>
      <c r="BV98" s="132"/>
      <c r="BW98" s="128"/>
      <c r="BX98" s="134"/>
      <c r="BY98" s="134"/>
      <c r="BZ98" s="134"/>
      <c r="CA98" s="132"/>
      <c r="CB98" s="132"/>
      <c r="CC98" s="132"/>
      <c r="CD98" s="132"/>
      <c r="CE98" s="132"/>
      <c r="CF98" s="128"/>
      <c r="CG98" s="134"/>
      <c r="CH98" s="134"/>
      <c r="CI98" s="134"/>
      <c r="CJ98" s="132"/>
      <c r="CK98" s="132"/>
      <c r="CL98" s="132"/>
      <c r="CM98" s="132"/>
      <c r="CN98" s="132"/>
      <c r="CO98" s="128"/>
      <c r="CP98" s="134"/>
      <c r="CQ98" s="134"/>
      <c r="CR98" s="134"/>
      <c r="CS98" s="132"/>
      <c r="CT98" s="132"/>
      <c r="CU98" s="132"/>
      <c r="CV98" s="132"/>
      <c r="CW98" s="132"/>
      <c r="CX98" s="128"/>
      <c r="CY98" s="134"/>
      <c r="CZ98" s="134"/>
      <c r="DA98" s="134"/>
      <c r="DB98" s="132"/>
      <c r="DC98" s="132"/>
      <c r="DD98" s="132"/>
      <c r="DE98" s="132"/>
      <c r="DF98" s="132"/>
      <c r="DG98" s="128"/>
      <c r="DH98" s="134"/>
      <c r="DI98" s="134"/>
      <c r="DJ98" s="134"/>
      <c r="DK98" s="132"/>
      <c r="DL98" s="132"/>
      <c r="DM98" s="132"/>
      <c r="DN98" s="132"/>
      <c r="DO98" s="132"/>
      <c r="DP98" s="128"/>
      <c r="DQ98" s="134"/>
      <c r="DR98" s="134"/>
      <c r="DS98" s="134"/>
      <c r="DT98" s="132"/>
      <c r="DU98" s="132"/>
      <c r="DV98" s="132"/>
      <c r="DW98" s="132"/>
      <c r="DX98" s="132"/>
      <c r="DY98" s="128"/>
      <c r="DZ98" s="134"/>
      <c r="EA98" s="134"/>
      <c r="EB98" s="134"/>
      <c r="EC98" s="132"/>
      <c r="ED98" s="132"/>
      <c r="EE98" s="132"/>
      <c r="EF98" s="132"/>
      <c r="EG98" s="132"/>
      <c r="EH98" s="128"/>
      <c r="EI98" s="134"/>
      <c r="EJ98" s="134"/>
      <c r="EK98" s="134"/>
      <c r="EL98" s="132"/>
      <c r="EM98" s="132"/>
      <c r="EN98" s="132"/>
      <c r="EO98" s="132"/>
      <c r="EP98" s="132"/>
      <c r="EQ98" s="128"/>
      <c r="ER98" s="134"/>
      <c r="ES98" s="134"/>
      <c r="ET98" s="134"/>
      <c r="EU98" s="132"/>
      <c r="EV98" s="132"/>
      <c r="EW98" s="132"/>
      <c r="EX98" s="132"/>
      <c r="EY98" s="132"/>
      <c r="EZ98" s="128"/>
      <c r="FA98" s="134"/>
      <c r="FB98" s="134"/>
      <c r="FC98" s="134"/>
      <c r="FD98" s="132"/>
      <c r="FE98" s="132"/>
      <c r="FF98" s="132"/>
      <c r="FG98" s="132"/>
      <c r="FH98" s="132"/>
      <c r="FI98" s="128"/>
      <c r="FJ98" s="134"/>
      <c r="FK98" s="134"/>
      <c r="FL98" s="134"/>
      <c r="FM98" s="132"/>
      <c r="FN98" s="132"/>
      <c r="FO98" s="132"/>
      <c r="FP98" s="132"/>
      <c r="FQ98" s="132"/>
      <c r="FR98" s="132"/>
      <c r="FS98" s="128"/>
      <c r="FT98" s="131"/>
      <c r="FU98" s="131"/>
      <c r="FV98" s="131"/>
      <c r="FW98" s="132"/>
      <c r="FX98" s="131"/>
      <c r="FY98" s="132"/>
      <c r="FZ98" s="132"/>
      <c r="GA98" s="131"/>
      <c r="GB98" s="131"/>
      <c r="GC98" s="131"/>
      <c r="GD98" s="131"/>
      <c r="GE98" s="131"/>
      <c r="GF98" s="128"/>
      <c r="GG98" s="131"/>
      <c r="GH98" s="131"/>
      <c r="GI98" s="131"/>
      <c r="GJ98" s="132"/>
      <c r="GK98" s="131"/>
      <c r="GL98" s="132"/>
      <c r="GM98" s="132"/>
      <c r="GN98" s="131"/>
      <c r="GO98" s="131"/>
      <c r="GP98" s="131"/>
      <c r="GQ98" s="131"/>
      <c r="GR98" s="131"/>
      <c r="GS98" s="128"/>
      <c r="GT98" s="131"/>
      <c r="GU98" s="131"/>
      <c r="GV98" s="131"/>
      <c r="GW98" s="132"/>
      <c r="GX98" s="131"/>
      <c r="GY98" s="132"/>
      <c r="GZ98" s="132"/>
      <c r="HA98" s="131"/>
      <c r="HB98" s="131"/>
      <c r="HC98" s="131"/>
      <c r="HD98" s="131"/>
    </row>
    <row r="99" spans="1:212" ht="17.25" customHeight="1" x14ac:dyDescent="0.2">
      <c r="A99" s="312"/>
      <c r="B99" s="395"/>
      <c r="C99" s="399"/>
      <c r="D99" s="399"/>
      <c r="E99" s="395"/>
      <c r="F99" s="410"/>
      <c r="G99" s="410"/>
      <c r="H99" s="410"/>
      <c r="I99" s="395"/>
      <c r="J99" s="321"/>
      <c r="K99" s="322"/>
      <c r="L99" s="398"/>
      <c r="M99" s="326"/>
      <c r="N99" s="327"/>
      <c r="O99" s="327"/>
      <c r="P99" s="361"/>
      <c r="Q99" s="360"/>
      <c r="R99" s="187"/>
      <c r="S99" s="177"/>
      <c r="T99" s="201" t="str">
        <f t="shared" si="30"/>
        <v>Tipo Control</v>
      </c>
      <c r="U99" s="54" t="s">
        <v>158</v>
      </c>
      <c r="V99" s="55">
        <f>+IF(U99='[7]Tabla Valoración controles'!$D$4,'[7]Tabla Valoración controles'!$F$4,IF('[7]208-PLA-Ft-78 Mapa Gestión'!U99='[7]Tabla Valoración controles'!$D$5,'[7]Tabla Valoración controles'!$F$5,IF(U99=[7]FORMULAS!$A$10,0,'[7]Tabla Valoración controles'!$F$6)))</f>
        <v>0</v>
      </c>
      <c r="W99" s="54"/>
      <c r="X99" s="56">
        <f>+IF(W99='[7]Tabla Valoración controles'!$D$7,'[7]Tabla Valoración controles'!$F$7,IF(U99=[7]FORMULAS!$A$10,0,'[7]Tabla Valoración controles'!$F$8))</f>
        <v>0</v>
      </c>
      <c r="Y99" s="54"/>
      <c r="Z99" s="55">
        <f>+IF(Y99='[7]Tabla Valoración controles'!$D$9,'[7]Tabla Valoración controles'!$F$9,IF(U99=[7]FORMULAS!$A$10,0,'[7]Tabla Valoración controles'!$F$10))</f>
        <v>0</v>
      </c>
      <c r="AA99" s="54"/>
      <c r="AB99" s="55">
        <f>+IF(AA99='[7]Tabla Valoración controles'!$D$9,'[7]Tabla Valoración controles'!$F$9,IF(W99=[7]FORMULAS!$A$10,0,'[7]Tabla Valoración controles'!$F$10))</f>
        <v>0</v>
      </c>
      <c r="AC99" s="54"/>
      <c r="AD99" s="55">
        <f>+IF(AC99='[7]Tabla Valoración controles'!$D$13,'[7]Tabla Valoración controles'!$F$13,'[7]Tabla Valoración controles'!$F$14)</f>
        <v>0</v>
      </c>
      <c r="AE99" s="100">
        <f t="shared" si="28"/>
        <v>0</v>
      </c>
      <c r="AF99" s="100">
        <f t="shared" si="44"/>
        <v>0</v>
      </c>
      <c r="AG99" s="100">
        <f t="shared" si="45"/>
        <v>0</v>
      </c>
      <c r="AH99" s="54"/>
      <c r="AI99" s="50">
        <f>+IF(AH99=[7]CONTROLES!$C$50,[7]CONTROLES!$D$50,[7]CONTROLES!$D$51)</f>
        <v>0</v>
      </c>
      <c r="AJ99" s="188"/>
      <c r="AK99" s="188">
        <f>+IF(AJ99=[7]CONTROLES!$C$52,[7]CONTROLES!$D$52,[7]CONTROLES!$D$53)</f>
        <v>0</v>
      </c>
      <c r="AL99" s="188"/>
      <c r="AM99" s="188">
        <f>+IF(AL99=[7]CONTROLES!$C$54,[7]CONTROLES!$D$54,[7]CONTROLES!$D$55)</f>
        <v>0</v>
      </c>
      <c r="AN99" s="189"/>
      <c r="AO99" s="189"/>
      <c r="AP99" s="188"/>
      <c r="AQ99" s="188"/>
      <c r="AR99" s="188"/>
      <c r="AS99" s="188"/>
      <c r="AT99" s="188"/>
      <c r="AU99" s="188"/>
      <c r="AV99" s="50">
        <f>+IF(AU99=[7]CONTROLES!$C$63,[7]CONTROLES!$D$63,IF(AU99=[7]CONTROLES!$C$64,[7]CONTROLES!$D$64,[7]CONTROLES!$D$65))</f>
        <v>0</v>
      </c>
      <c r="AW99" s="197" t="str">
        <f t="shared" si="32"/>
        <v>Débil</v>
      </c>
      <c r="AX99" s="50" t="str">
        <f t="shared" si="42"/>
        <v/>
      </c>
      <c r="AY99" s="305"/>
      <c r="AZ99" s="305"/>
      <c r="BA99" s="305"/>
      <c r="BB99" s="307"/>
      <c r="BC99" s="306"/>
      <c r="BD99" s="335"/>
      <c r="BE99" s="134"/>
      <c r="BF99" s="134"/>
      <c r="BG99" s="134"/>
      <c r="BH99" s="228"/>
      <c r="BI99" s="224"/>
      <c r="BJ99" s="134"/>
      <c r="BK99" s="134"/>
      <c r="BL99" s="134"/>
      <c r="BM99" s="335"/>
      <c r="BN99" s="134"/>
      <c r="BO99" s="134"/>
      <c r="BP99" s="134"/>
      <c r="BQ99" s="134"/>
      <c r="BR99" s="132"/>
      <c r="BS99" s="132"/>
      <c r="BT99" s="132"/>
      <c r="BU99" s="132"/>
      <c r="BV99" s="132"/>
      <c r="BW99" s="128"/>
      <c r="BX99" s="134"/>
      <c r="BY99" s="134"/>
      <c r="BZ99" s="134"/>
      <c r="CA99" s="132"/>
      <c r="CB99" s="132"/>
      <c r="CC99" s="132"/>
      <c r="CD99" s="132"/>
      <c r="CE99" s="132"/>
      <c r="CF99" s="128"/>
      <c r="CG99" s="134"/>
      <c r="CH99" s="134"/>
      <c r="CI99" s="134"/>
      <c r="CJ99" s="132"/>
      <c r="CK99" s="132"/>
      <c r="CL99" s="132"/>
      <c r="CM99" s="132"/>
      <c r="CN99" s="132"/>
      <c r="CO99" s="128"/>
      <c r="CP99" s="134"/>
      <c r="CQ99" s="134"/>
      <c r="CR99" s="134"/>
      <c r="CS99" s="132"/>
      <c r="CT99" s="132"/>
      <c r="CU99" s="132"/>
      <c r="CV99" s="132"/>
      <c r="CW99" s="132"/>
      <c r="CX99" s="128"/>
      <c r="CY99" s="134"/>
      <c r="CZ99" s="134"/>
      <c r="DA99" s="134"/>
      <c r="DB99" s="132"/>
      <c r="DC99" s="132"/>
      <c r="DD99" s="132"/>
      <c r="DE99" s="132"/>
      <c r="DF99" s="132"/>
      <c r="DG99" s="128"/>
      <c r="DH99" s="134"/>
      <c r="DI99" s="134"/>
      <c r="DJ99" s="134"/>
      <c r="DK99" s="132"/>
      <c r="DL99" s="132"/>
      <c r="DM99" s="132"/>
      <c r="DN99" s="132"/>
      <c r="DO99" s="132"/>
      <c r="DP99" s="128"/>
      <c r="DQ99" s="134"/>
      <c r="DR99" s="134"/>
      <c r="DS99" s="134"/>
      <c r="DT99" s="132"/>
      <c r="DU99" s="132"/>
      <c r="DV99" s="132"/>
      <c r="DW99" s="132"/>
      <c r="DX99" s="132"/>
      <c r="DY99" s="128"/>
      <c r="DZ99" s="134"/>
      <c r="EA99" s="134"/>
      <c r="EB99" s="134"/>
      <c r="EC99" s="132"/>
      <c r="ED99" s="132"/>
      <c r="EE99" s="132"/>
      <c r="EF99" s="132"/>
      <c r="EG99" s="132"/>
      <c r="EH99" s="128"/>
      <c r="EI99" s="134"/>
      <c r="EJ99" s="134"/>
      <c r="EK99" s="134"/>
      <c r="EL99" s="132"/>
      <c r="EM99" s="132"/>
      <c r="EN99" s="132"/>
      <c r="EO99" s="132"/>
      <c r="EP99" s="132"/>
      <c r="EQ99" s="128"/>
      <c r="ER99" s="134"/>
      <c r="ES99" s="134"/>
      <c r="ET99" s="134"/>
      <c r="EU99" s="132"/>
      <c r="EV99" s="132"/>
      <c r="EW99" s="132"/>
      <c r="EX99" s="132"/>
      <c r="EY99" s="132"/>
      <c r="EZ99" s="128"/>
      <c r="FA99" s="134"/>
      <c r="FB99" s="134"/>
      <c r="FC99" s="134"/>
      <c r="FD99" s="132"/>
      <c r="FE99" s="132"/>
      <c r="FF99" s="132"/>
      <c r="FG99" s="132"/>
      <c r="FH99" s="132"/>
      <c r="FI99" s="128"/>
      <c r="FJ99" s="134"/>
      <c r="FK99" s="134"/>
      <c r="FL99" s="134"/>
      <c r="FM99" s="132"/>
      <c r="FN99" s="132"/>
      <c r="FO99" s="132"/>
      <c r="FP99" s="132"/>
      <c r="FQ99" s="132"/>
      <c r="FR99" s="132"/>
      <c r="FS99" s="128"/>
      <c r="FT99" s="131"/>
      <c r="FU99" s="131"/>
      <c r="FV99" s="131"/>
      <c r="FW99" s="132"/>
      <c r="FX99" s="131"/>
      <c r="FY99" s="132"/>
      <c r="FZ99" s="132"/>
      <c r="GA99" s="131"/>
      <c r="GB99" s="131"/>
      <c r="GC99" s="131"/>
      <c r="GD99" s="131"/>
      <c r="GE99" s="131"/>
      <c r="GF99" s="128"/>
      <c r="GG99" s="131"/>
      <c r="GH99" s="131"/>
      <c r="GI99" s="131"/>
      <c r="GJ99" s="132"/>
      <c r="GK99" s="131"/>
      <c r="GL99" s="132"/>
      <c r="GM99" s="132"/>
      <c r="GN99" s="131"/>
      <c r="GO99" s="131"/>
      <c r="GP99" s="131"/>
      <c r="GQ99" s="131"/>
      <c r="GR99" s="131"/>
      <c r="GS99" s="128"/>
      <c r="GT99" s="131"/>
      <c r="GU99" s="131"/>
      <c r="GV99" s="131"/>
      <c r="GW99" s="132"/>
      <c r="GX99" s="131"/>
      <c r="GY99" s="132"/>
      <c r="GZ99" s="132"/>
      <c r="HA99" s="131"/>
      <c r="HB99" s="131"/>
      <c r="HC99" s="131"/>
      <c r="HD99" s="131"/>
    </row>
    <row r="100" spans="1:212" ht="67.5" customHeight="1" x14ac:dyDescent="0.2">
      <c r="A100" s="312">
        <v>16</v>
      </c>
      <c r="B100" s="395" t="s">
        <v>175</v>
      </c>
      <c r="C100" s="399" t="str">
        <f>VLOOKUP(B100,[8]FORMULAS!A$30:B$52,2,0)</f>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
      <c r="D100" s="399" t="str">
        <f>VLOOKUP(B100,[8]FORMULAS!A$30:C$52,3,0)</f>
        <v>Director de Gestión Corporativa</v>
      </c>
      <c r="E100" s="395" t="s">
        <v>260</v>
      </c>
      <c r="F100" s="395" t="s">
        <v>536</v>
      </c>
      <c r="G100" s="319" t="s">
        <v>537</v>
      </c>
      <c r="H100" s="320" t="s">
        <v>538</v>
      </c>
      <c r="I100" s="395" t="s">
        <v>264</v>
      </c>
      <c r="J100" s="397">
        <v>600</v>
      </c>
      <c r="K100" s="322" t="str">
        <f>VLOOKUP(L100,'Tabla probabilidad'!$D$3:$E$8,2,0)</f>
        <v>Alta</v>
      </c>
      <c r="L100" s="398">
        <v>0.8</v>
      </c>
      <c r="M100" s="326" t="s">
        <v>91</v>
      </c>
      <c r="N100" s="327" t="str">
        <f>VLOOKUP(M100,'Tabla Impacto'!$D$3:$F$8,3,0)</f>
        <v>Moderado</v>
      </c>
      <c r="O100" s="327">
        <f>VLOOKUP(M100,'Tabla Impacto'!$D$3:$F$8,2,0)</f>
        <v>0.6</v>
      </c>
      <c r="P100" s="361" t="str">
        <f>CONCATENATE(N100,K100)</f>
        <v>ModeradoAlta</v>
      </c>
      <c r="Q100" s="360" t="str">
        <f>VLOOKUP(P100,[8]FORMULAS!$K$17:$L$42,2,0)</f>
        <v>Alto</v>
      </c>
      <c r="R100" s="182">
        <v>1</v>
      </c>
      <c r="S100" s="177" t="s">
        <v>539</v>
      </c>
      <c r="T100" s="201" t="str">
        <f t="shared" si="30"/>
        <v>Preventivo</v>
      </c>
      <c r="U100" s="190" t="s">
        <v>13</v>
      </c>
      <c r="V100" s="191">
        <f>+IF(U100='[8]Tabla Valoración controles'!$D$4,'[8]Tabla Valoración controles'!$F$4,IF('[8]208-PLA-Ft-78 Mapa Gestión'!U100='[8]Tabla Valoración controles'!$D$5,'[8]Tabla Valoración controles'!$F$5,IF(U100=[8]FORMULAS!$A$10,0,'[8]Tabla Valoración controles'!$F$6)))</f>
        <v>0.25</v>
      </c>
      <c r="W100" s="190" t="s">
        <v>8</v>
      </c>
      <c r="X100" s="192">
        <f>+IF(W100='[8]Tabla Valoración controles'!$D$7,'[8]Tabla Valoración controles'!$F$7,IF(U100=[8]FORMULAS!$A$10,0,'[8]Tabla Valoración controles'!$F$8))</f>
        <v>0.15</v>
      </c>
      <c r="Y100" s="190" t="s">
        <v>18</v>
      </c>
      <c r="Z100" s="191">
        <f>+IF(Y100='[8]Tabla Valoración controles'!$D$9,'[8]Tabla Valoración controles'!$F$9,'[8]Tabla Valoración controles'!$F$10)</f>
        <v>0</v>
      </c>
      <c r="AA100" s="190" t="s">
        <v>21</v>
      </c>
      <c r="AB100" s="191">
        <f>+IF(AA100='[8]Tabla Valoración controles'!$D$11,'[8]Tabla Valoración controles'!$F$11,'[8]Tabla Valoración controles'!$F$12)</f>
        <v>0</v>
      </c>
      <c r="AC100" s="190" t="s">
        <v>100</v>
      </c>
      <c r="AD100" s="191">
        <f>+IF(AC100='[8]Tabla Valoración controles'!$D$13,'[8]Tabla Valoración controles'!$F$13,'[8]Tabla Valoración controles'!$F$14)</f>
        <v>0</v>
      </c>
      <c r="AE100" s="154">
        <f t="shared" si="28"/>
        <v>0.4</v>
      </c>
      <c r="AF100" s="154" t="e">
        <f>+IF(T100=[8]FORMULAS!$A$8,'[8]208-PLA-Ft-78 Mapa Gestión'!AE100*'[8]208-PLA-Ft-78 Mapa Gestión'!L100:L105,'[8]208-PLA-Ft-78 Mapa Gestión'!AE100*'[8]208-PLA-Ft-78 Mapa Gestión'!O100:O105)</f>
        <v>#N/A</v>
      </c>
      <c r="AG100" s="154">
        <f>+IF(T100=[8]FORMULAS!$A$8,'[8]208-PLA-Ft-78 Mapa Gestión'!L100:L105-'[8]208-PLA-Ft-78 Mapa Gestión'!AF100,0)</f>
        <v>0</v>
      </c>
      <c r="AH100" s="190" t="s">
        <v>351</v>
      </c>
      <c r="AI100" s="193">
        <f>+IF(AH100=[8]CONTROLES!$C$50,[8]CONTROLES!$D$50,[8]CONTROLES!$D$51)</f>
        <v>15</v>
      </c>
      <c r="AJ100" s="193" t="s">
        <v>357</v>
      </c>
      <c r="AK100" s="193">
        <f>+IF(AJ100=[8]CONTROLES!$C$52,[8]CONTROLES!$D$52,[8]CONTROLES!$D$53)</f>
        <v>15</v>
      </c>
      <c r="AL100" s="193" t="s">
        <v>360</v>
      </c>
      <c r="AM100" s="193">
        <f>+IF(AL100=[8]CONTROLES!$C$54,[8]CONTROLES!$D$54,[8]CONTROLES!$D$55)</f>
        <v>15</v>
      </c>
      <c r="AN100" s="193" t="s">
        <v>363</v>
      </c>
      <c r="AO100" s="193">
        <f>+IF(AN100=[8]CONTROLES!$C$56,[8]CONTROLES!$D$56,IF(AN100=[8]CONTROLES!$C$57,[8]CONTROLES!$D$57,[8]CONTROLES!$D$58))</f>
        <v>15</v>
      </c>
      <c r="AP100" s="193" t="s">
        <v>367</v>
      </c>
      <c r="AQ100" s="193">
        <f>+IF(AP100=[8]CONTROLES!$C$59,[8]CONTROLES!$D$59,[8]CONTROLES!$D$60)</f>
        <v>15</v>
      </c>
      <c r="AR100" s="193" t="s">
        <v>370</v>
      </c>
      <c r="AS100" s="193">
        <f>+IF(AR100=[8]CONTROLES!$C$61,[8]CONTROLES!$D$61,[8]CONTROLES!$D$62)</f>
        <v>15</v>
      </c>
      <c r="AT100" s="193" t="s">
        <v>373</v>
      </c>
      <c r="AU100" s="193">
        <f>+IF(AT100=[8]CONTROLES!$C$63,[8]CONTROLES!$D$63,IF(AT100=[8]CONTROLES!$C$64,[8]CONTROLES!$D$64,[8]CONTROLES!$D$65))</f>
        <v>10</v>
      </c>
      <c r="AV100" s="193">
        <f>+AI100+AK100+AM100+AO100+AQ100+AS100+AU100</f>
        <v>100</v>
      </c>
      <c r="AW100" s="193" t="str">
        <f>IF(ISERROR(AV100)=TRUE,"",IF(AND(AV100&lt;=85),"Débil",IF(AND(AV100&gt;=85.01,AV100&lt;=95),"Moderado",IF(AND(AV100&gt;=95.1,AV100&lt;=100),"Fuerte",""))))</f>
        <v>Fuerte</v>
      </c>
      <c r="AX100" s="304">
        <f>+AG105</f>
        <v>0</v>
      </c>
      <c r="AY100" s="304" t="s">
        <v>5</v>
      </c>
      <c r="AZ100" s="304" t="s">
        <v>74</v>
      </c>
      <c r="BA100" s="304">
        <f>+IF(T100=[4]FORMULAS!B99,'[4]208-PLA-Ft-78 Mapa Gestión'!AG105,'[4]208-PLA-Ft-78 Mapa Gestión'!O100:O105)</f>
        <v>0</v>
      </c>
      <c r="BB100" s="307" t="str">
        <f>CONCATENATE(AZ100,AY100)</f>
        <v>ModeradoAlta</v>
      </c>
      <c r="BC100" s="306" t="str">
        <f>VLOOKUP(BB100,[4]FORMULAS!$K$17:$L$42,2,0)</f>
        <v>Alto</v>
      </c>
      <c r="BD100" s="335" t="s">
        <v>164</v>
      </c>
      <c r="BE100" s="134" t="s">
        <v>540</v>
      </c>
      <c r="BF100" s="134" t="s">
        <v>541</v>
      </c>
      <c r="BG100" s="216" t="s">
        <v>322</v>
      </c>
      <c r="BH100" s="224">
        <v>45293</v>
      </c>
      <c r="BI100" s="224">
        <v>45657</v>
      </c>
      <c r="BJ100" s="134" t="s">
        <v>542</v>
      </c>
      <c r="BK100" s="134" t="s">
        <v>543</v>
      </c>
      <c r="BL100" s="134" t="s">
        <v>236</v>
      </c>
      <c r="BM100" s="335" t="s">
        <v>544</v>
      </c>
      <c r="BN100" s="134"/>
      <c r="BO100" s="128"/>
      <c r="BP100" s="128"/>
      <c r="BQ100" s="134"/>
      <c r="BR100" s="141"/>
      <c r="BS100" s="141"/>
      <c r="BT100" s="141"/>
      <c r="BU100" s="141"/>
      <c r="BV100" s="141"/>
      <c r="BW100" s="128"/>
      <c r="BX100" s="128"/>
      <c r="BY100" s="128"/>
      <c r="BZ100" s="134"/>
      <c r="CA100" s="141"/>
      <c r="CB100" s="141"/>
      <c r="CC100" s="141"/>
      <c r="CD100" s="141"/>
      <c r="CE100" s="141"/>
      <c r="CF100" s="128"/>
      <c r="CG100" s="128"/>
      <c r="CH100" s="128"/>
      <c r="CI100" s="134"/>
      <c r="CJ100" s="141"/>
      <c r="CK100" s="141"/>
      <c r="CL100" s="141"/>
      <c r="CM100" s="141"/>
      <c r="CN100" s="141"/>
      <c r="CO100" s="128"/>
      <c r="CP100" s="128"/>
      <c r="CQ100" s="128"/>
      <c r="CR100" s="134"/>
      <c r="CS100" s="141"/>
      <c r="CT100" s="141"/>
      <c r="CU100" s="141"/>
      <c r="CV100" s="141"/>
      <c r="CW100" s="141"/>
      <c r="CX100" s="128"/>
      <c r="CY100" s="128"/>
      <c r="CZ100" s="128"/>
      <c r="DA100" s="134"/>
      <c r="DB100" s="141"/>
      <c r="DC100" s="141"/>
      <c r="DD100" s="141"/>
      <c r="DE100" s="141"/>
      <c r="DF100" s="141"/>
      <c r="DG100" s="128"/>
      <c r="DH100" s="128"/>
      <c r="DI100" s="128"/>
      <c r="DJ100" s="134"/>
      <c r="DK100" s="141"/>
      <c r="DL100" s="141"/>
      <c r="DM100" s="141"/>
      <c r="DN100" s="141"/>
      <c r="DO100" s="141"/>
      <c r="DP100" s="128"/>
      <c r="DQ100" s="128"/>
      <c r="DR100" s="128"/>
      <c r="DS100" s="134"/>
      <c r="DT100" s="141"/>
      <c r="DU100" s="141"/>
      <c r="DV100" s="141"/>
      <c r="DW100" s="141"/>
      <c r="DX100" s="141"/>
      <c r="DY100" s="128"/>
      <c r="DZ100" s="128"/>
      <c r="EA100" s="128"/>
      <c r="EB100" s="134"/>
      <c r="EC100" s="141"/>
      <c r="ED100" s="141"/>
      <c r="EE100" s="141"/>
      <c r="EF100" s="141"/>
      <c r="EG100" s="141"/>
      <c r="EH100" s="128"/>
      <c r="EI100" s="128"/>
      <c r="EJ100" s="128"/>
      <c r="EK100" s="134"/>
      <c r="EL100" s="141"/>
      <c r="EM100" s="141"/>
      <c r="EN100" s="141"/>
      <c r="EO100" s="141"/>
      <c r="EP100" s="141"/>
      <c r="EQ100" s="128"/>
      <c r="ER100" s="128"/>
      <c r="ES100" s="128"/>
      <c r="ET100" s="134"/>
      <c r="EU100" s="141"/>
      <c r="EV100" s="141"/>
      <c r="EW100" s="141"/>
      <c r="EX100" s="141"/>
      <c r="EY100" s="141"/>
      <c r="EZ100" s="128"/>
      <c r="FA100" s="128"/>
      <c r="FB100" s="128"/>
      <c r="FC100" s="134"/>
      <c r="FD100" s="141"/>
      <c r="FE100" s="141"/>
      <c r="FF100" s="141"/>
      <c r="FG100" s="141"/>
      <c r="FH100" s="141"/>
      <c r="FI100" s="128"/>
      <c r="FJ100" s="128"/>
      <c r="FK100" s="128"/>
      <c r="FL100" s="134"/>
      <c r="FM100" s="141"/>
      <c r="FN100" s="141"/>
      <c r="FO100" s="141"/>
      <c r="FP100" s="141"/>
      <c r="FQ100" s="141"/>
      <c r="FR100" s="141"/>
      <c r="FS100" s="128"/>
      <c r="FT100" s="131"/>
      <c r="FU100" s="131"/>
      <c r="FV100" s="131"/>
      <c r="FW100" s="132"/>
      <c r="FX100" s="131"/>
      <c r="FY100" s="141"/>
      <c r="FZ100" s="141"/>
      <c r="GA100" s="131"/>
      <c r="GB100" s="131"/>
      <c r="GC100" s="131"/>
      <c r="GD100" s="131"/>
      <c r="GE100" s="131"/>
      <c r="GF100" s="128"/>
      <c r="GG100" s="131"/>
      <c r="GH100" s="131"/>
      <c r="GI100" s="131"/>
      <c r="GJ100" s="132"/>
      <c r="GK100" s="131"/>
      <c r="GL100" s="141"/>
      <c r="GM100" s="141"/>
      <c r="GN100" s="131"/>
      <c r="GO100" s="131"/>
      <c r="GP100" s="131"/>
      <c r="GQ100" s="131"/>
      <c r="GR100" s="131"/>
      <c r="GS100" s="128"/>
      <c r="GT100" s="131"/>
      <c r="GU100" s="131"/>
      <c r="GV100" s="131"/>
      <c r="GW100" s="132"/>
      <c r="GX100" s="131"/>
      <c r="GY100" s="141"/>
      <c r="GZ100" s="141"/>
      <c r="HA100" s="131"/>
      <c r="HB100" s="131"/>
      <c r="HC100" s="131"/>
      <c r="HD100" s="131"/>
    </row>
    <row r="101" spans="1:212" ht="17.25" customHeight="1" x14ac:dyDescent="0.2">
      <c r="A101" s="312"/>
      <c r="B101" s="395"/>
      <c r="C101" s="399"/>
      <c r="D101" s="399"/>
      <c r="E101" s="395"/>
      <c r="F101" s="395"/>
      <c r="G101" s="319"/>
      <c r="H101" s="320"/>
      <c r="I101" s="395"/>
      <c r="J101" s="397"/>
      <c r="K101" s="322"/>
      <c r="L101" s="398"/>
      <c r="M101" s="326"/>
      <c r="N101" s="327"/>
      <c r="O101" s="327"/>
      <c r="P101" s="361"/>
      <c r="Q101" s="360"/>
      <c r="R101" s="182"/>
      <c r="S101" s="193"/>
      <c r="T101" s="201" t="str">
        <f t="shared" si="30"/>
        <v>Tipo Control</v>
      </c>
      <c r="U101" s="190" t="s">
        <v>158</v>
      </c>
      <c r="V101" s="191">
        <f>+IF(U101='[8]Tabla Valoración controles'!$D$4,'[8]Tabla Valoración controles'!$F$4,IF('[8]208-PLA-Ft-78 Mapa Gestión'!U101='[8]Tabla Valoración controles'!$D$5,'[8]Tabla Valoración controles'!$F$5,IF(U101=[8]FORMULAS!$A$10,0,'[8]Tabla Valoración controles'!$F$6)))</f>
        <v>0</v>
      </c>
      <c r="W101" s="190"/>
      <c r="X101" s="192">
        <f>+IF(W101='[8]Tabla Valoración controles'!$D$7,'[8]Tabla Valoración controles'!$F$7,IF(U101=[8]FORMULAS!$A$10,0,'[8]Tabla Valoración controles'!$F$8))</f>
        <v>0</v>
      </c>
      <c r="Y101" s="190"/>
      <c r="Z101" s="191">
        <f>+IF(Y101='[8]Tabla Valoración controles'!$D$9,'[8]Tabla Valoración controles'!$F$9,'[8]Tabla Valoración controles'!$F$10)</f>
        <v>0</v>
      </c>
      <c r="AA101" s="190"/>
      <c r="AB101" s="191">
        <f>+IF(AA101='[8]Tabla Valoración controles'!$D$9,'[8]Tabla Valoración controles'!$F$9,IF(W101=[8]FORMULAS!$A$10,0,'[8]Tabla Valoración controles'!$F$10))</f>
        <v>0</v>
      </c>
      <c r="AC101" s="190"/>
      <c r="AD101" s="191">
        <f>+IF(AC101='[8]Tabla Valoración controles'!$D$13,'[8]Tabla Valoración controles'!$F$13,'[8]Tabla Valoración controles'!$F$14)</f>
        <v>0</v>
      </c>
      <c r="AE101" s="154">
        <f t="shared" si="28"/>
        <v>0</v>
      </c>
      <c r="AF101" s="154">
        <f>+AE101*AG100</f>
        <v>0</v>
      </c>
      <c r="AG101" s="154">
        <f>+AG100-AF101</f>
        <v>0</v>
      </c>
      <c r="AH101" s="190"/>
      <c r="AI101" s="193">
        <f>+IF(AH101=[8]CONTROLES!$C$50,[8]CONTROLES!$D$50,[8]CONTROLES!$D$51)</f>
        <v>0</v>
      </c>
      <c r="AJ101" s="193"/>
      <c r="AK101" s="193">
        <f>+IF(AJ101=[8]CONTROLES!$C$52,[8]CONTROLES!$D$52,[8]CONTROLES!$D$53)</f>
        <v>0</v>
      </c>
      <c r="AL101" s="193"/>
      <c r="AM101" s="193">
        <f>+IF(AL101=[8]CONTROLES!$C$54,[8]CONTROLES!$D$54,[8]CONTROLES!$D$55)</f>
        <v>0</v>
      </c>
      <c r="AN101" s="193"/>
      <c r="AO101" s="193">
        <f>+IF(AN101=[8]CONTROLES!$C$56,[8]CONTROLES!$D$56,IF(AN101=[8]CONTROLES!$C$57,[8]CONTROLES!$D$57,[8]CONTROLES!$D$58))</f>
        <v>0</v>
      </c>
      <c r="AP101" s="193"/>
      <c r="AQ101" s="193">
        <f>+IF(AP101=[8]CONTROLES!$C$59,[8]CONTROLES!$D$59,[8]CONTROLES!$D$60)</f>
        <v>0</v>
      </c>
      <c r="AR101" s="193"/>
      <c r="AS101" s="193">
        <f>+IF(AR101=[8]CONTROLES!$C$61,[8]CONTROLES!$D$61,[8]CONTROLES!$D$62)</f>
        <v>0</v>
      </c>
      <c r="AT101" s="193"/>
      <c r="AU101" s="193">
        <f>+IF(AT101=[8]CONTROLES!$C$63,[8]CONTROLES!$D$63,IF(AT101=[8]CONTROLES!$C$64,[8]CONTROLES!$D$64,[8]CONTROLES!$D$65))</f>
        <v>0</v>
      </c>
      <c r="AV101" s="193">
        <f t="shared" ref="AV101:AV123" si="46">+AI101+AK101+AM101+AO101+AQ101+AS101+AU101</f>
        <v>0</v>
      </c>
      <c r="AW101" s="193" t="str">
        <f t="shared" ref="AW101:AW123" si="47">IF(ISERROR(AV101)=TRUE,"",IF(AND(AV101&lt;=85),"Débil",IF(AND(AV101&gt;=85.01,AV101&lt;=95),"Moderado",IF(AND(AV101&gt;=95.1,AV101&lt;=100),"Fuerte",""))))</f>
        <v>Débil</v>
      </c>
      <c r="AX101" s="305"/>
      <c r="AY101" s="305"/>
      <c r="AZ101" s="305"/>
      <c r="BA101" s="305"/>
      <c r="BB101" s="307"/>
      <c r="BC101" s="306"/>
      <c r="BD101" s="335"/>
      <c r="BE101" s="134"/>
      <c r="BF101" s="134"/>
      <c r="BG101" s="216"/>
      <c r="BH101" s="224"/>
      <c r="BI101" s="224"/>
      <c r="BJ101" s="134"/>
      <c r="BK101" s="134"/>
      <c r="BL101" s="134"/>
      <c r="BM101" s="335"/>
      <c r="BN101" s="134"/>
      <c r="BO101" s="134"/>
      <c r="BP101" s="134"/>
      <c r="BQ101" s="134"/>
      <c r="BR101" s="141"/>
      <c r="BS101" s="141"/>
      <c r="BT101" s="141"/>
      <c r="BU101" s="141"/>
      <c r="BV101" s="141"/>
      <c r="BW101" s="128"/>
      <c r="BX101" s="134"/>
      <c r="BY101" s="134"/>
      <c r="BZ101" s="134"/>
      <c r="CA101" s="141"/>
      <c r="CB101" s="141"/>
      <c r="CC101" s="141"/>
      <c r="CD101" s="141"/>
      <c r="CE101" s="141"/>
      <c r="CF101" s="128"/>
      <c r="CG101" s="134"/>
      <c r="CH101" s="134"/>
      <c r="CI101" s="134"/>
      <c r="CJ101" s="141"/>
      <c r="CK101" s="141"/>
      <c r="CL101" s="141"/>
      <c r="CM101" s="141"/>
      <c r="CN101" s="141"/>
      <c r="CO101" s="128"/>
      <c r="CP101" s="134"/>
      <c r="CQ101" s="134"/>
      <c r="CR101" s="134"/>
      <c r="CS101" s="141"/>
      <c r="CT101" s="141"/>
      <c r="CU101" s="141"/>
      <c r="CV101" s="141"/>
      <c r="CW101" s="141"/>
      <c r="CX101" s="128"/>
      <c r="CY101" s="134"/>
      <c r="CZ101" s="134"/>
      <c r="DA101" s="134"/>
      <c r="DB101" s="141"/>
      <c r="DC101" s="141"/>
      <c r="DD101" s="141"/>
      <c r="DE101" s="141"/>
      <c r="DF101" s="141"/>
      <c r="DG101" s="128"/>
      <c r="DH101" s="134"/>
      <c r="DI101" s="134"/>
      <c r="DJ101" s="134"/>
      <c r="DK101" s="141"/>
      <c r="DL101" s="141"/>
      <c r="DM101" s="141"/>
      <c r="DN101" s="141"/>
      <c r="DO101" s="141"/>
      <c r="DP101" s="128"/>
      <c r="DQ101" s="134"/>
      <c r="DR101" s="134"/>
      <c r="DS101" s="134"/>
      <c r="DT101" s="141"/>
      <c r="DU101" s="141"/>
      <c r="DV101" s="141"/>
      <c r="DW101" s="141"/>
      <c r="DX101" s="141"/>
      <c r="DY101" s="128"/>
      <c r="DZ101" s="134"/>
      <c r="EA101" s="134"/>
      <c r="EB101" s="134"/>
      <c r="EC101" s="141"/>
      <c r="ED101" s="141"/>
      <c r="EE101" s="141"/>
      <c r="EF101" s="141"/>
      <c r="EG101" s="141"/>
      <c r="EH101" s="128"/>
      <c r="EI101" s="134"/>
      <c r="EJ101" s="134"/>
      <c r="EK101" s="134"/>
      <c r="EL101" s="141"/>
      <c r="EM101" s="141"/>
      <c r="EN101" s="141"/>
      <c r="EO101" s="141"/>
      <c r="EP101" s="141"/>
      <c r="EQ101" s="128"/>
      <c r="ER101" s="134"/>
      <c r="ES101" s="134"/>
      <c r="ET101" s="134"/>
      <c r="EU101" s="141"/>
      <c r="EV101" s="141"/>
      <c r="EW101" s="141"/>
      <c r="EX101" s="141"/>
      <c r="EY101" s="141"/>
      <c r="EZ101" s="128"/>
      <c r="FA101" s="134"/>
      <c r="FB101" s="134"/>
      <c r="FC101" s="134"/>
      <c r="FD101" s="141"/>
      <c r="FE101" s="141"/>
      <c r="FF101" s="141"/>
      <c r="FG101" s="141"/>
      <c r="FH101" s="141"/>
      <c r="FI101" s="128"/>
      <c r="FJ101" s="134"/>
      <c r="FK101" s="134"/>
      <c r="FL101" s="134"/>
      <c r="FM101" s="141"/>
      <c r="FN101" s="141"/>
      <c r="FO101" s="141"/>
      <c r="FP101" s="141"/>
      <c r="FQ101" s="141"/>
      <c r="FR101" s="141"/>
      <c r="FS101" s="128"/>
      <c r="FT101" s="131"/>
      <c r="FU101" s="131"/>
      <c r="FV101" s="131"/>
      <c r="FW101" s="132"/>
      <c r="FX101" s="131"/>
      <c r="FY101" s="141"/>
      <c r="FZ101" s="141"/>
      <c r="GA101" s="131"/>
      <c r="GB101" s="131"/>
      <c r="GC101" s="131"/>
      <c r="GD101" s="131"/>
      <c r="GE101" s="131"/>
      <c r="GF101" s="128"/>
      <c r="GG101" s="131"/>
      <c r="GH101" s="131"/>
      <c r="GI101" s="131"/>
      <c r="GJ101" s="132"/>
      <c r="GK101" s="131"/>
      <c r="GL101" s="141"/>
      <c r="GM101" s="141"/>
      <c r="GN101" s="131"/>
      <c r="GO101" s="131"/>
      <c r="GP101" s="131"/>
      <c r="GQ101" s="131"/>
      <c r="GR101" s="131"/>
      <c r="GS101" s="128"/>
      <c r="GT101" s="131"/>
      <c r="GU101" s="131"/>
      <c r="GV101" s="131"/>
      <c r="GW101" s="132"/>
      <c r="GX101" s="131"/>
      <c r="GY101" s="141"/>
      <c r="GZ101" s="141"/>
      <c r="HA101" s="131"/>
      <c r="HB101" s="131"/>
      <c r="HC101" s="131"/>
      <c r="HD101" s="131"/>
    </row>
    <row r="102" spans="1:212" ht="17.25" customHeight="1" x14ac:dyDescent="0.2">
      <c r="A102" s="312"/>
      <c r="B102" s="395"/>
      <c r="C102" s="399"/>
      <c r="D102" s="399"/>
      <c r="E102" s="395"/>
      <c r="F102" s="395"/>
      <c r="G102" s="319"/>
      <c r="H102" s="320"/>
      <c r="I102" s="395"/>
      <c r="J102" s="397"/>
      <c r="K102" s="322"/>
      <c r="L102" s="398"/>
      <c r="M102" s="326"/>
      <c r="N102" s="327"/>
      <c r="O102" s="327"/>
      <c r="P102" s="361"/>
      <c r="Q102" s="360"/>
      <c r="R102" s="182"/>
      <c r="S102" s="194"/>
      <c r="T102" s="201" t="str">
        <f t="shared" si="30"/>
        <v>Tipo Control</v>
      </c>
      <c r="U102" s="190" t="s">
        <v>158</v>
      </c>
      <c r="V102" s="191">
        <f>+IF(U102='[8]Tabla Valoración controles'!$D$4,'[8]Tabla Valoración controles'!$F$4,IF('[8]208-PLA-Ft-78 Mapa Gestión'!U102='[8]Tabla Valoración controles'!$D$5,'[8]Tabla Valoración controles'!$F$5,IF(U102=[8]FORMULAS!$A$10,0,'[8]Tabla Valoración controles'!$F$6)))</f>
        <v>0</v>
      </c>
      <c r="W102" s="190"/>
      <c r="X102" s="192">
        <f>+IF(W102='[8]Tabla Valoración controles'!$D$7,'[8]Tabla Valoración controles'!$F$7,IF(U102=[8]FORMULAS!$A$10,0,'[8]Tabla Valoración controles'!$F$8))</f>
        <v>0</v>
      </c>
      <c r="Y102" s="190"/>
      <c r="Z102" s="191">
        <f>+IF(Y102='[8]Tabla Valoración controles'!$D$9,'[8]Tabla Valoración controles'!$F$9,IF(U102=[8]FORMULAS!$A$10,0,'[8]Tabla Valoración controles'!$F$10))</f>
        <v>0</v>
      </c>
      <c r="AA102" s="190"/>
      <c r="AB102" s="191">
        <f>+IF(AA102='[8]Tabla Valoración controles'!$D$9,'[8]Tabla Valoración controles'!$F$9,IF(W102=[8]FORMULAS!$A$10,0,'[8]Tabla Valoración controles'!$F$10))</f>
        <v>0</v>
      </c>
      <c r="AC102" s="190"/>
      <c r="AD102" s="191">
        <f>+IF(AC102='[8]Tabla Valoración controles'!$D$13,'[8]Tabla Valoración controles'!$F$13,'[8]Tabla Valoración controles'!$F$14)</f>
        <v>0</v>
      </c>
      <c r="AE102" s="154">
        <f t="shared" si="28"/>
        <v>0</v>
      </c>
      <c r="AF102" s="154">
        <f>+AF101*AE102</f>
        <v>0</v>
      </c>
      <c r="AG102" s="154">
        <f t="shared" ref="AG102:AG104" si="48">+AG101-AF102</f>
        <v>0</v>
      </c>
      <c r="AH102" s="190"/>
      <c r="AI102" s="193">
        <f>+IF(AH102=[8]CONTROLES!$C$50,[8]CONTROLES!$D$50,[8]CONTROLES!$D$51)</f>
        <v>0</v>
      </c>
      <c r="AJ102" s="193"/>
      <c r="AK102" s="193">
        <f>+IF(AJ102=[8]CONTROLES!$C$52,[8]CONTROLES!$D$52,[8]CONTROLES!$D$53)</f>
        <v>0</v>
      </c>
      <c r="AL102" s="193"/>
      <c r="AM102" s="193">
        <f>+IF(AL102=[8]CONTROLES!$C$54,[8]CONTROLES!$D$54,[8]CONTROLES!$D$55)</f>
        <v>0</v>
      </c>
      <c r="AN102" s="193"/>
      <c r="AO102" s="193">
        <f>+IF(AN102=[8]CONTROLES!$C$56,[8]CONTROLES!$D$56,IF(AN102=[8]CONTROLES!$C$57,[8]CONTROLES!$D$57,[8]CONTROLES!$D$58))</f>
        <v>0</v>
      </c>
      <c r="AP102" s="193"/>
      <c r="AQ102" s="193">
        <f>+IF(AP102=[8]CONTROLES!$C$59,[8]CONTROLES!$D$59,[8]CONTROLES!$D$60)</f>
        <v>0</v>
      </c>
      <c r="AR102" s="193"/>
      <c r="AS102" s="193">
        <f>+IF(AR102=[8]CONTROLES!$C$61,[8]CONTROLES!$D$61,[8]CONTROLES!$D$62)</f>
        <v>0</v>
      </c>
      <c r="AT102" s="193"/>
      <c r="AU102" s="193">
        <f>+IF(AT102=[8]CONTROLES!$C$63,[8]CONTROLES!$D$63,IF(AT102=[8]CONTROLES!$C$64,[8]CONTROLES!$D$64,[8]CONTROLES!$D$65))</f>
        <v>0</v>
      </c>
      <c r="AV102" s="193">
        <f t="shared" si="46"/>
        <v>0</v>
      </c>
      <c r="AW102" s="193" t="str">
        <f t="shared" si="47"/>
        <v>Débil</v>
      </c>
      <c r="AX102" s="305"/>
      <c r="AY102" s="305"/>
      <c r="AZ102" s="305"/>
      <c r="BA102" s="305"/>
      <c r="BB102" s="307"/>
      <c r="BC102" s="306"/>
      <c r="BD102" s="335"/>
      <c r="BE102" s="134"/>
      <c r="BF102" s="134"/>
      <c r="BG102" s="216"/>
      <c r="BH102" s="224"/>
      <c r="BI102" s="224"/>
      <c r="BJ102" s="134"/>
      <c r="BK102" s="134"/>
      <c r="BL102" s="134"/>
      <c r="BM102" s="335"/>
      <c r="BN102" s="134"/>
      <c r="BO102" s="128"/>
      <c r="BP102" s="128"/>
      <c r="BQ102" s="128"/>
      <c r="BR102" s="128"/>
      <c r="BS102" s="128"/>
      <c r="BT102" s="128"/>
      <c r="BU102" s="128"/>
      <c r="BV102" s="128"/>
      <c r="BW102" s="128"/>
      <c r="BX102" s="128"/>
      <c r="BY102" s="128"/>
      <c r="BZ102" s="128"/>
      <c r="CA102" s="128"/>
      <c r="CB102" s="128"/>
      <c r="CC102" s="128"/>
      <c r="CD102" s="128"/>
      <c r="CE102" s="128"/>
      <c r="CF102" s="128"/>
      <c r="CG102" s="128"/>
      <c r="CH102" s="128"/>
      <c r="CI102" s="128"/>
      <c r="CJ102" s="128"/>
      <c r="CK102" s="128"/>
      <c r="CL102" s="128"/>
      <c r="CM102" s="128"/>
      <c r="CN102" s="128"/>
      <c r="CO102" s="128"/>
      <c r="CP102" s="128"/>
      <c r="CQ102" s="128"/>
      <c r="CR102" s="128"/>
      <c r="CS102" s="128"/>
      <c r="CT102" s="128"/>
      <c r="CU102" s="128"/>
      <c r="CV102" s="128"/>
      <c r="CW102" s="128"/>
      <c r="CX102" s="128"/>
      <c r="CY102" s="128"/>
      <c r="CZ102" s="128"/>
      <c r="DA102" s="128"/>
      <c r="DB102" s="128"/>
      <c r="DC102" s="128"/>
      <c r="DD102" s="128"/>
      <c r="DE102" s="128"/>
      <c r="DF102" s="128"/>
      <c r="DG102" s="128"/>
      <c r="DH102" s="128"/>
      <c r="DI102" s="128"/>
      <c r="DJ102" s="128"/>
      <c r="DK102" s="128"/>
      <c r="DL102" s="128"/>
      <c r="DM102" s="128"/>
      <c r="DN102" s="128"/>
      <c r="DO102" s="128"/>
      <c r="DP102" s="128"/>
      <c r="DQ102" s="128"/>
      <c r="DR102" s="128"/>
      <c r="DS102" s="128"/>
      <c r="DT102" s="128"/>
      <c r="DU102" s="128"/>
      <c r="DV102" s="128"/>
      <c r="DW102" s="128"/>
      <c r="DX102" s="128"/>
      <c r="DY102" s="128"/>
      <c r="DZ102" s="128"/>
      <c r="EA102" s="128"/>
      <c r="EB102" s="128"/>
      <c r="EC102" s="128"/>
      <c r="ED102" s="128"/>
      <c r="EE102" s="128"/>
      <c r="EF102" s="128"/>
      <c r="EG102" s="128"/>
      <c r="EH102" s="128"/>
      <c r="EI102" s="128"/>
      <c r="EJ102" s="128"/>
      <c r="EK102" s="128"/>
      <c r="EL102" s="128"/>
      <c r="EM102" s="128"/>
      <c r="EN102" s="128"/>
      <c r="EO102" s="128"/>
      <c r="EP102" s="128"/>
      <c r="EQ102" s="128"/>
      <c r="ER102" s="128"/>
      <c r="ES102" s="128"/>
      <c r="ET102" s="128"/>
      <c r="EU102" s="128"/>
      <c r="EV102" s="128"/>
      <c r="EW102" s="128"/>
      <c r="EX102" s="128"/>
      <c r="EY102" s="128"/>
      <c r="EZ102" s="128"/>
      <c r="FA102" s="128"/>
      <c r="FB102" s="128"/>
      <c r="FC102" s="128"/>
      <c r="FD102" s="128"/>
      <c r="FE102" s="128"/>
      <c r="FF102" s="128"/>
      <c r="FG102" s="128"/>
      <c r="FH102" s="128"/>
      <c r="FI102" s="128"/>
      <c r="FJ102" s="128"/>
      <c r="FK102" s="128"/>
      <c r="FL102" s="128"/>
      <c r="FM102" s="128"/>
      <c r="FN102" s="128"/>
      <c r="FO102" s="128"/>
      <c r="FP102" s="128"/>
      <c r="FQ102" s="128"/>
      <c r="FR102" s="128"/>
      <c r="FS102" s="128"/>
      <c r="FT102" s="131"/>
      <c r="FU102" s="131"/>
      <c r="FV102" s="131"/>
      <c r="FW102" s="132"/>
      <c r="FX102" s="131"/>
      <c r="FY102" s="128"/>
      <c r="FZ102" s="128"/>
      <c r="GA102" s="131"/>
      <c r="GB102" s="131"/>
      <c r="GC102" s="131"/>
      <c r="GD102" s="131"/>
      <c r="GE102" s="131"/>
      <c r="GF102" s="128"/>
      <c r="GG102" s="131"/>
      <c r="GH102" s="131"/>
      <c r="GI102" s="131"/>
      <c r="GJ102" s="132"/>
      <c r="GK102" s="131"/>
      <c r="GL102" s="128"/>
      <c r="GM102" s="128"/>
      <c r="GN102" s="131"/>
      <c r="GO102" s="131"/>
      <c r="GP102" s="131"/>
      <c r="GQ102" s="131"/>
      <c r="GR102" s="131"/>
      <c r="GS102" s="128"/>
      <c r="GT102" s="131"/>
      <c r="GU102" s="131"/>
      <c r="GV102" s="131"/>
      <c r="GW102" s="132"/>
      <c r="GX102" s="131"/>
      <c r="GY102" s="128"/>
      <c r="GZ102" s="128"/>
      <c r="HA102" s="131"/>
      <c r="HB102" s="131"/>
      <c r="HC102" s="131"/>
      <c r="HD102" s="131"/>
    </row>
    <row r="103" spans="1:212" ht="17.25" customHeight="1" x14ac:dyDescent="0.2">
      <c r="A103" s="312"/>
      <c r="B103" s="395"/>
      <c r="C103" s="399"/>
      <c r="D103" s="399"/>
      <c r="E103" s="395"/>
      <c r="F103" s="395"/>
      <c r="G103" s="319"/>
      <c r="H103" s="320"/>
      <c r="I103" s="395"/>
      <c r="J103" s="397"/>
      <c r="K103" s="322"/>
      <c r="L103" s="398"/>
      <c r="M103" s="326"/>
      <c r="N103" s="327"/>
      <c r="O103" s="327"/>
      <c r="P103" s="361"/>
      <c r="Q103" s="360"/>
      <c r="R103" s="182"/>
      <c r="S103" s="193"/>
      <c r="T103" s="201" t="str">
        <f t="shared" si="30"/>
        <v>Tipo Control</v>
      </c>
      <c r="U103" s="190" t="s">
        <v>158</v>
      </c>
      <c r="V103" s="191">
        <f>+IF(U103='[8]Tabla Valoración controles'!$D$4,'[8]Tabla Valoración controles'!$F$4,IF('[8]208-PLA-Ft-78 Mapa Gestión'!U103='[8]Tabla Valoración controles'!$D$5,'[8]Tabla Valoración controles'!$F$5,IF(U103=[8]FORMULAS!$A$10,0,'[8]Tabla Valoración controles'!$F$6)))</f>
        <v>0</v>
      </c>
      <c r="W103" s="190"/>
      <c r="X103" s="192">
        <f>+IF(W103='[8]Tabla Valoración controles'!$D$7,'[8]Tabla Valoración controles'!$F$7,IF(U103=[8]FORMULAS!$A$10,0,'[8]Tabla Valoración controles'!$F$8))</f>
        <v>0</v>
      </c>
      <c r="Y103" s="190"/>
      <c r="Z103" s="191">
        <f>+IF(Y103='[8]Tabla Valoración controles'!$D$9,'[8]Tabla Valoración controles'!$F$9,IF(U103=[8]FORMULAS!$A$10,0,'[8]Tabla Valoración controles'!$F$10))</f>
        <v>0</v>
      </c>
      <c r="AA103" s="190"/>
      <c r="AB103" s="191">
        <f>+IF(AA103='[8]Tabla Valoración controles'!$D$9,'[8]Tabla Valoración controles'!$F$9,IF(W103=[8]FORMULAS!$A$10,0,'[8]Tabla Valoración controles'!$F$10))</f>
        <v>0</v>
      </c>
      <c r="AC103" s="190"/>
      <c r="AD103" s="191">
        <f>+IF(AC103='[8]Tabla Valoración controles'!$D$13,'[8]Tabla Valoración controles'!$F$13,'[8]Tabla Valoración controles'!$F$14)</f>
        <v>0</v>
      </c>
      <c r="AE103" s="154">
        <f t="shared" si="28"/>
        <v>0</v>
      </c>
      <c r="AF103" s="154">
        <f>+AF102*AE103</f>
        <v>0</v>
      </c>
      <c r="AG103" s="154">
        <f t="shared" si="48"/>
        <v>0</v>
      </c>
      <c r="AH103" s="190"/>
      <c r="AI103" s="193">
        <f>+IF(AH103=[8]CONTROLES!$C$50,[8]CONTROLES!$D$50,[8]CONTROLES!$D$51)</f>
        <v>0</v>
      </c>
      <c r="AJ103" s="193"/>
      <c r="AK103" s="193">
        <f>+IF(AJ103=[8]CONTROLES!$C$52,[8]CONTROLES!$D$52,[8]CONTROLES!$D$53)</f>
        <v>0</v>
      </c>
      <c r="AL103" s="193"/>
      <c r="AM103" s="193">
        <f>+IF(AL103=[8]CONTROLES!$C$54,[8]CONTROLES!$D$54,[8]CONTROLES!$D$55)</f>
        <v>0</v>
      </c>
      <c r="AN103" s="193"/>
      <c r="AO103" s="193">
        <f>+IF(AN103=[8]CONTROLES!$C$56,[8]CONTROLES!$D$56,IF(AN103=[8]CONTROLES!$C$57,[8]CONTROLES!$D$57,[8]CONTROLES!$D$58))</f>
        <v>0</v>
      </c>
      <c r="AP103" s="193"/>
      <c r="AQ103" s="193">
        <f>+IF(AP103=[8]CONTROLES!$C$59,[8]CONTROLES!$D$59,[8]CONTROLES!$D$60)</f>
        <v>0</v>
      </c>
      <c r="AR103" s="193"/>
      <c r="AS103" s="193">
        <f>+IF(AR103=[8]CONTROLES!$C$61,[8]CONTROLES!$D$61,[8]CONTROLES!$D$62)</f>
        <v>0</v>
      </c>
      <c r="AT103" s="193"/>
      <c r="AU103" s="193">
        <f>+IF(AT103=[8]CONTROLES!$C$63,[8]CONTROLES!$D$63,IF(AT103=[8]CONTROLES!$C$64,[8]CONTROLES!$D$64,[8]CONTROLES!$D$65))</f>
        <v>0</v>
      </c>
      <c r="AV103" s="193">
        <f t="shared" si="46"/>
        <v>0</v>
      </c>
      <c r="AW103" s="193" t="str">
        <f t="shared" si="47"/>
        <v>Débil</v>
      </c>
      <c r="AX103" s="305"/>
      <c r="AY103" s="305"/>
      <c r="AZ103" s="305"/>
      <c r="BA103" s="305"/>
      <c r="BB103" s="307"/>
      <c r="BC103" s="306"/>
      <c r="BD103" s="335"/>
      <c r="BE103" s="134"/>
      <c r="BF103" s="134"/>
      <c r="BG103" s="216"/>
      <c r="BH103" s="224"/>
      <c r="BI103" s="224"/>
      <c r="BJ103" s="134"/>
      <c r="BK103" s="134"/>
      <c r="BL103" s="134"/>
      <c r="BM103" s="335"/>
      <c r="BN103" s="134"/>
      <c r="BO103" s="134"/>
      <c r="BP103" s="134"/>
      <c r="BQ103" s="134"/>
      <c r="BR103" s="132"/>
      <c r="BS103" s="132"/>
      <c r="BT103" s="132"/>
      <c r="BU103" s="132"/>
      <c r="BV103" s="132"/>
      <c r="BW103" s="128"/>
      <c r="BX103" s="134"/>
      <c r="BY103" s="134"/>
      <c r="BZ103" s="134"/>
      <c r="CA103" s="132"/>
      <c r="CB103" s="132"/>
      <c r="CC103" s="132"/>
      <c r="CD103" s="132"/>
      <c r="CE103" s="132"/>
      <c r="CF103" s="128"/>
      <c r="CG103" s="134"/>
      <c r="CH103" s="134"/>
      <c r="CI103" s="134"/>
      <c r="CJ103" s="132"/>
      <c r="CK103" s="132"/>
      <c r="CL103" s="132"/>
      <c r="CM103" s="132"/>
      <c r="CN103" s="132"/>
      <c r="CO103" s="128"/>
      <c r="CP103" s="134"/>
      <c r="CQ103" s="134"/>
      <c r="CR103" s="134"/>
      <c r="CS103" s="132"/>
      <c r="CT103" s="132"/>
      <c r="CU103" s="132"/>
      <c r="CV103" s="132"/>
      <c r="CW103" s="132"/>
      <c r="CX103" s="128"/>
      <c r="CY103" s="134"/>
      <c r="CZ103" s="134"/>
      <c r="DA103" s="134"/>
      <c r="DB103" s="132"/>
      <c r="DC103" s="132"/>
      <c r="DD103" s="132"/>
      <c r="DE103" s="132"/>
      <c r="DF103" s="132"/>
      <c r="DG103" s="128"/>
      <c r="DH103" s="134"/>
      <c r="DI103" s="134"/>
      <c r="DJ103" s="134"/>
      <c r="DK103" s="132"/>
      <c r="DL103" s="132"/>
      <c r="DM103" s="132"/>
      <c r="DN103" s="132"/>
      <c r="DO103" s="132"/>
      <c r="DP103" s="128"/>
      <c r="DQ103" s="134"/>
      <c r="DR103" s="134"/>
      <c r="DS103" s="134"/>
      <c r="DT103" s="132"/>
      <c r="DU103" s="132"/>
      <c r="DV103" s="132"/>
      <c r="DW103" s="132"/>
      <c r="DX103" s="132"/>
      <c r="DY103" s="128"/>
      <c r="DZ103" s="134"/>
      <c r="EA103" s="134"/>
      <c r="EB103" s="134"/>
      <c r="EC103" s="132"/>
      <c r="ED103" s="132"/>
      <c r="EE103" s="132"/>
      <c r="EF103" s="132"/>
      <c r="EG103" s="132"/>
      <c r="EH103" s="128"/>
      <c r="EI103" s="134"/>
      <c r="EJ103" s="134"/>
      <c r="EK103" s="134"/>
      <c r="EL103" s="132"/>
      <c r="EM103" s="132"/>
      <c r="EN103" s="132"/>
      <c r="EO103" s="132"/>
      <c r="EP103" s="132"/>
      <c r="EQ103" s="128"/>
      <c r="ER103" s="134"/>
      <c r="ES103" s="134"/>
      <c r="ET103" s="134"/>
      <c r="EU103" s="132"/>
      <c r="EV103" s="132"/>
      <c r="EW103" s="132"/>
      <c r="EX103" s="132"/>
      <c r="EY103" s="132"/>
      <c r="EZ103" s="128"/>
      <c r="FA103" s="134"/>
      <c r="FB103" s="134"/>
      <c r="FC103" s="134"/>
      <c r="FD103" s="132"/>
      <c r="FE103" s="132"/>
      <c r="FF103" s="132"/>
      <c r="FG103" s="132"/>
      <c r="FH103" s="132"/>
      <c r="FI103" s="128"/>
      <c r="FJ103" s="134"/>
      <c r="FK103" s="134"/>
      <c r="FL103" s="134"/>
      <c r="FM103" s="132"/>
      <c r="FN103" s="132"/>
      <c r="FO103" s="132"/>
      <c r="FP103" s="132"/>
      <c r="FQ103" s="132"/>
      <c r="FR103" s="132"/>
      <c r="FS103" s="128"/>
      <c r="FT103" s="131"/>
      <c r="FU103" s="131"/>
      <c r="FV103" s="131"/>
      <c r="FW103" s="132"/>
      <c r="FX103" s="131"/>
      <c r="FY103" s="132"/>
      <c r="FZ103" s="132"/>
      <c r="GA103" s="131"/>
      <c r="GB103" s="131"/>
      <c r="GC103" s="131"/>
      <c r="GD103" s="131"/>
      <c r="GE103" s="131"/>
      <c r="GF103" s="128"/>
      <c r="GG103" s="131"/>
      <c r="GH103" s="131"/>
      <c r="GI103" s="131"/>
      <c r="GJ103" s="132"/>
      <c r="GK103" s="131"/>
      <c r="GL103" s="132"/>
      <c r="GM103" s="132"/>
      <c r="GN103" s="131"/>
      <c r="GO103" s="131"/>
      <c r="GP103" s="131"/>
      <c r="GQ103" s="131"/>
      <c r="GR103" s="131"/>
      <c r="GS103" s="128"/>
      <c r="GT103" s="131"/>
      <c r="GU103" s="131"/>
      <c r="GV103" s="131"/>
      <c r="GW103" s="132"/>
      <c r="GX103" s="131"/>
      <c r="GY103" s="132"/>
      <c r="GZ103" s="132"/>
      <c r="HA103" s="131"/>
      <c r="HB103" s="131"/>
      <c r="HC103" s="131"/>
      <c r="HD103" s="131"/>
    </row>
    <row r="104" spans="1:212" ht="17.25" customHeight="1" x14ac:dyDescent="0.2">
      <c r="A104" s="312"/>
      <c r="B104" s="395"/>
      <c r="C104" s="399"/>
      <c r="D104" s="399"/>
      <c r="E104" s="395"/>
      <c r="F104" s="395"/>
      <c r="G104" s="319"/>
      <c r="H104" s="320"/>
      <c r="I104" s="395"/>
      <c r="J104" s="397"/>
      <c r="K104" s="322"/>
      <c r="L104" s="398"/>
      <c r="M104" s="326"/>
      <c r="N104" s="327"/>
      <c r="O104" s="327"/>
      <c r="P104" s="361"/>
      <c r="Q104" s="360"/>
      <c r="R104" s="182"/>
      <c r="S104" s="193"/>
      <c r="T104" s="201" t="str">
        <f t="shared" si="30"/>
        <v>Tipo Control</v>
      </c>
      <c r="U104" s="190" t="s">
        <v>158</v>
      </c>
      <c r="V104" s="191">
        <f>+IF(U104='[8]Tabla Valoración controles'!$D$4,'[8]Tabla Valoración controles'!$F$4,IF('[8]208-PLA-Ft-78 Mapa Gestión'!U104='[8]Tabla Valoración controles'!$D$5,'[8]Tabla Valoración controles'!$F$5,IF(U104=[8]FORMULAS!$A$10,0,'[8]Tabla Valoración controles'!$F$6)))</f>
        <v>0</v>
      </c>
      <c r="W104" s="190"/>
      <c r="X104" s="192">
        <f>+IF(W104='[8]Tabla Valoración controles'!$D$7,'[8]Tabla Valoración controles'!$F$7,IF(U104=[8]FORMULAS!$A$10,0,'[8]Tabla Valoración controles'!$F$8))</f>
        <v>0</v>
      </c>
      <c r="Y104" s="190"/>
      <c r="Z104" s="191">
        <f>+IF(Y104='[8]Tabla Valoración controles'!$D$9,'[8]Tabla Valoración controles'!$F$9,IF(U104=[8]FORMULAS!$A$10,0,'[8]Tabla Valoración controles'!$F$10))</f>
        <v>0</v>
      </c>
      <c r="AA104" s="190"/>
      <c r="AB104" s="191">
        <f>+IF(AA104='[8]Tabla Valoración controles'!$D$9,'[8]Tabla Valoración controles'!$F$9,IF(W104=[8]FORMULAS!$A$10,0,'[8]Tabla Valoración controles'!$F$10))</f>
        <v>0</v>
      </c>
      <c r="AC104" s="190"/>
      <c r="AD104" s="191">
        <f>+IF(AC104='[8]Tabla Valoración controles'!$D$13,'[8]Tabla Valoración controles'!$F$13,'[8]Tabla Valoración controles'!$F$14)</f>
        <v>0</v>
      </c>
      <c r="AE104" s="154">
        <f t="shared" si="28"/>
        <v>0</v>
      </c>
      <c r="AF104" s="154">
        <f t="shared" ref="AF104:AF105" si="49">+AF103*AE104</f>
        <v>0</v>
      </c>
      <c r="AG104" s="154">
        <f t="shared" si="48"/>
        <v>0</v>
      </c>
      <c r="AH104" s="190"/>
      <c r="AI104" s="193">
        <f>+IF(AH104=[8]CONTROLES!$C$50,[8]CONTROLES!$D$50,[8]CONTROLES!$D$51)</f>
        <v>0</v>
      </c>
      <c r="AJ104" s="193"/>
      <c r="AK104" s="193">
        <f>+IF(AJ104=[8]CONTROLES!$C$52,[8]CONTROLES!$D$52,[8]CONTROLES!$D$53)</f>
        <v>0</v>
      </c>
      <c r="AL104" s="193"/>
      <c r="AM104" s="193">
        <f>+IF(AL104=[8]CONTROLES!$C$54,[8]CONTROLES!$D$54,[8]CONTROLES!$D$55)</f>
        <v>0</v>
      </c>
      <c r="AN104" s="193"/>
      <c r="AO104" s="193">
        <f>+IF(AN104=[8]CONTROLES!$C$56,[8]CONTROLES!$D$56,IF(AN104=[8]CONTROLES!$C$57,[8]CONTROLES!$D$57,[8]CONTROLES!$D$58))</f>
        <v>0</v>
      </c>
      <c r="AP104" s="193"/>
      <c r="AQ104" s="193">
        <f>+IF(AP104=[8]CONTROLES!$C$59,[8]CONTROLES!$D$59,[8]CONTROLES!$D$60)</f>
        <v>0</v>
      </c>
      <c r="AR104" s="193"/>
      <c r="AS104" s="193">
        <f>+IF(AR104=[8]CONTROLES!$C$61,[8]CONTROLES!$D$61,[8]CONTROLES!$D$62)</f>
        <v>0</v>
      </c>
      <c r="AT104" s="193"/>
      <c r="AU104" s="193">
        <f>+IF(AT104=[8]CONTROLES!$C$63,[8]CONTROLES!$D$63,IF(AT104=[8]CONTROLES!$C$64,[8]CONTROLES!$D$64,[8]CONTROLES!$D$65))</f>
        <v>0</v>
      </c>
      <c r="AV104" s="193">
        <f t="shared" si="46"/>
        <v>0</v>
      </c>
      <c r="AW104" s="193" t="str">
        <f t="shared" si="47"/>
        <v>Débil</v>
      </c>
      <c r="AX104" s="305"/>
      <c r="AY104" s="305"/>
      <c r="AZ104" s="305"/>
      <c r="BA104" s="305"/>
      <c r="BB104" s="307"/>
      <c r="BC104" s="306"/>
      <c r="BD104" s="335"/>
      <c r="BE104" s="134"/>
      <c r="BF104" s="134"/>
      <c r="BG104" s="216"/>
      <c r="BH104" s="224"/>
      <c r="BI104" s="224"/>
      <c r="BJ104" s="134"/>
      <c r="BK104" s="134"/>
      <c r="BL104" s="134"/>
      <c r="BM104" s="335"/>
      <c r="BN104" s="134"/>
      <c r="BO104" s="134"/>
      <c r="BP104" s="134"/>
      <c r="BQ104" s="134"/>
      <c r="BR104" s="132"/>
      <c r="BS104" s="132"/>
      <c r="BT104" s="132"/>
      <c r="BU104" s="132"/>
      <c r="BV104" s="132"/>
      <c r="BW104" s="128"/>
      <c r="BX104" s="134"/>
      <c r="BY104" s="134"/>
      <c r="BZ104" s="134"/>
      <c r="CA104" s="132"/>
      <c r="CB104" s="132"/>
      <c r="CC104" s="132"/>
      <c r="CD104" s="132"/>
      <c r="CE104" s="132"/>
      <c r="CF104" s="128"/>
      <c r="CG104" s="134"/>
      <c r="CH104" s="134"/>
      <c r="CI104" s="134"/>
      <c r="CJ104" s="132"/>
      <c r="CK104" s="132"/>
      <c r="CL104" s="132"/>
      <c r="CM104" s="132"/>
      <c r="CN104" s="132"/>
      <c r="CO104" s="128"/>
      <c r="CP104" s="134"/>
      <c r="CQ104" s="134"/>
      <c r="CR104" s="134"/>
      <c r="CS104" s="132"/>
      <c r="CT104" s="132"/>
      <c r="CU104" s="132"/>
      <c r="CV104" s="132"/>
      <c r="CW104" s="132"/>
      <c r="CX104" s="128"/>
      <c r="CY104" s="134"/>
      <c r="CZ104" s="134"/>
      <c r="DA104" s="134"/>
      <c r="DB104" s="132"/>
      <c r="DC104" s="132"/>
      <c r="DD104" s="132"/>
      <c r="DE104" s="132"/>
      <c r="DF104" s="132"/>
      <c r="DG104" s="128"/>
      <c r="DH104" s="134"/>
      <c r="DI104" s="134"/>
      <c r="DJ104" s="134"/>
      <c r="DK104" s="132"/>
      <c r="DL104" s="132"/>
      <c r="DM104" s="132"/>
      <c r="DN104" s="132"/>
      <c r="DO104" s="132"/>
      <c r="DP104" s="128"/>
      <c r="DQ104" s="134"/>
      <c r="DR104" s="134"/>
      <c r="DS104" s="134"/>
      <c r="DT104" s="132"/>
      <c r="DU104" s="132"/>
      <c r="DV104" s="132"/>
      <c r="DW104" s="132"/>
      <c r="DX104" s="132"/>
      <c r="DY104" s="128"/>
      <c r="DZ104" s="134"/>
      <c r="EA104" s="134"/>
      <c r="EB104" s="134"/>
      <c r="EC104" s="132"/>
      <c r="ED104" s="132"/>
      <c r="EE104" s="132"/>
      <c r="EF104" s="132"/>
      <c r="EG104" s="132"/>
      <c r="EH104" s="128"/>
      <c r="EI104" s="134"/>
      <c r="EJ104" s="134"/>
      <c r="EK104" s="134"/>
      <c r="EL104" s="132"/>
      <c r="EM104" s="132"/>
      <c r="EN104" s="132"/>
      <c r="EO104" s="132"/>
      <c r="EP104" s="132"/>
      <c r="EQ104" s="128"/>
      <c r="ER104" s="134"/>
      <c r="ES104" s="134"/>
      <c r="ET104" s="134"/>
      <c r="EU104" s="132"/>
      <c r="EV104" s="132"/>
      <c r="EW104" s="132"/>
      <c r="EX104" s="132"/>
      <c r="EY104" s="132"/>
      <c r="EZ104" s="128"/>
      <c r="FA104" s="134"/>
      <c r="FB104" s="134"/>
      <c r="FC104" s="134"/>
      <c r="FD104" s="132"/>
      <c r="FE104" s="132"/>
      <c r="FF104" s="132"/>
      <c r="FG104" s="132"/>
      <c r="FH104" s="132"/>
      <c r="FI104" s="128"/>
      <c r="FJ104" s="134"/>
      <c r="FK104" s="134"/>
      <c r="FL104" s="134"/>
      <c r="FM104" s="132"/>
      <c r="FN104" s="132"/>
      <c r="FO104" s="132"/>
      <c r="FP104" s="132"/>
      <c r="FQ104" s="132"/>
      <c r="FR104" s="132"/>
      <c r="FS104" s="128"/>
      <c r="FT104" s="131"/>
      <c r="FU104" s="131"/>
      <c r="FV104" s="131"/>
      <c r="FW104" s="132"/>
      <c r="FX104" s="131"/>
      <c r="FY104" s="132"/>
      <c r="FZ104" s="132"/>
      <c r="GA104" s="131"/>
      <c r="GB104" s="131"/>
      <c r="GC104" s="131"/>
      <c r="GD104" s="131"/>
      <c r="GE104" s="131"/>
      <c r="GF104" s="128"/>
      <c r="GG104" s="131"/>
      <c r="GH104" s="131"/>
      <c r="GI104" s="131"/>
      <c r="GJ104" s="132"/>
      <c r="GK104" s="131"/>
      <c r="GL104" s="132"/>
      <c r="GM104" s="132"/>
      <c r="GN104" s="131"/>
      <c r="GO104" s="131"/>
      <c r="GP104" s="131"/>
      <c r="GQ104" s="131"/>
      <c r="GR104" s="131"/>
      <c r="GS104" s="128"/>
      <c r="GT104" s="131"/>
      <c r="GU104" s="131"/>
      <c r="GV104" s="131"/>
      <c r="GW104" s="132"/>
      <c r="GX104" s="131"/>
      <c r="GY104" s="132"/>
      <c r="GZ104" s="132"/>
      <c r="HA104" s="131"/>
      <c r="HB104" s="131"/>
      <c r="HC104" s="131"/>
      <c r="HD104" s="131"/>
    </row>
    <row r="105" spans="1:212" ht="17.25" customHeight="1" x14ac:dyDescent="0.2">
      <c r="A105" s="312"/>
      <c r="B105" s="395"/>
      <c r="C105" s="399"/>
      <c r="D105" s="399"/>
      <c r="E105" s="395"/>
      <c r="F105" s="395"/>
      <c r="G105" s="319"/>
      <c r="H105" s="320"/>
      <c r="I105" s="395"/>
      <c r="J105" s="397"/>
      <c r="K105" s="322"/>
      <c r="L105" s="398"/>
      <c r="M105" s="326"/>
      <c r="N105" s="327"/>
      <c r="O105" s="327"/>
      <c r="P105" s="361"/>
      <c r="Q105" s="360"/>
      <c r="R105" s="182"/>
      <c r="S105" s="193"/>
      <c r="T105" s="201" t="str">
        <f t="shared" si="30"/>
        <v>Tipo Control</v>
      </c>
      <c r="U105" s="190" t="s">
        <v>158</v>
      </c>
      <c r="V105" s="191">
        <f>+IF(U105='[8]Tabla Valoración controles'!$D$4,'[8]Tabla Valoración controles'!$F$4,IF('[8]208-PLA-Ft-78 Mapa Gestión'!U105='[8]Tabla Valoración controles'!$D$5,'[8]Tabla Valoración controles'!$F$5,IF(U105=[8]FORMULAS!$A$10,0,'[8]Tabla Valoración controles'!$F$6)))</f>
        <v>0</v>
      </c>
      <c r="W105" s="190"/>
      <c r="X105" s="192">
        <f>+IF(W105='[8]Tabla Valoración controles'!$D$7,'[8]Tabla Valoración controles'!$F$7,IF(U105=[8]FORMULAS!$A$10,0,'[8]Tabla Valoración controles'!$F$8))</f>
        <v>0</v>
      </c>
      <c r="Y105" s="190"/>
      <c r="Z105" s="191">
        <f>+IF(Y105='[8]Tabla Valoración controles'!$D$9,'[8]Tabla Valoración controles'!$F$9,IF(U105=[8]FORMULAS!$A$10,0,'[8]Tabla Valoración controles'!$F$10))</f>
        <v>0</v>
      </c>
      <c r="AA105" s="190"/>
      <c r="AB105" s="191">
        <f>+IF(AA105='[8]Tabla Valoración controles'!$D$9,'[8]Tabla Valoración controles'!$F$9,IF(W105=[8]FORMULAS!$A$10,0,'[8]Tabla Valoración controles'!$F$10))</f>
        <v>0</v>
      </c>
      <c r="AC105" s="190"/>
      <c r="AD105" s="191">
        <f>+IF(AC105='[8]Tabla Valoración controles'!$D$13,'[8]Tabla Valoración controles'!$F$13,'[8]Tabla Valoración controles'!$F$14)</f>
        <v>0</v>
      </c>
      <c r="AE105" s="154">
        <f t="shared" si="28"/>
        <v>0</v>
      </c>
      <c r="AF105" s="154">
        <f t="shared" si="49"/>
        <v>0</v>
      </c>
      <c r="AG105" s="154">
        <f>+AG104-AF105</f>
        <v>0</v>
      </c>
      <c r="AH105" s="190"/>
      <c r="AI105" s="193">
        <f>+IF(AH105=[8]CONTROLES!$C$50,[8]CONTROLES!$D$50,[8]CONTROLES!$D$51)</f>
        <v>0</v>
      </c>
      <c r="AJ105" s="193"/>
      <c r="AK105" s="193">
        <f>+IF(AJ105=[8]CONTROLES!$C$52,[8]CONTROLES!$D$52,[8]CONTROLES!$D$53)</f>
        <v>0</v>
      </c>
      <c r="AL105" s="193"/>
      <c r="AM105" s="193">
        <f>+IF(AL105=[8]CONTROLES!$C$54,[8]CONTROLES!$D$54,[8]CONTROLES!$D$55)</f>
        <v>0</v>
      </c>
      <c r="AN105" s="193"/>
      <c r="AO105" s="193">
        <f>+IF(AN105=[8]CONTROLES!$C$56,[8]CONTROLES!$D$56,IF(AN105=[8]CONTROLES!$C$57,[8]CONTROLES!$D$57,[8]CONTROLES!$D$58))</f>
        <v>0</v>
      </c>
      <c r="AP105" s="193"/>
      <c r="AQ105" s="193">
        <f>+IF(AP105=[8]CONTROLES!$C$59,[8]CONTROLES!$D$59,[8]CONTROLES!$D$60)</f>
        <v>0</v>
      </c>
      <c r="AR105" s="193"/>
      <c r="AS105" s="193">
        <f>+IF(AR105=[8]CONTROLES!$C$61,[8]CONTROLES!$D$61,[8]CONTROLES!$D$62)</f>
        <v>0</v>
      </c>
      <c r="AT105" s="193"/>
      <c r="AU105" s="193">
        <f>+IF(AT105=[8]CONTROLES!$C$63,[8]CONTROLES!$D$63,IF(AT105=[8]CONTROLES!$C$64,[8]CONTROLES!$D$64,[8]CONTROLES!$D$65))</f>
        <v>0</v>
      </c>
      <c r="AV105" s="193">
        <f t="shared" si="46"/>
        <v>0</v>
      </c>
      <c r="AW105" s="193" t="str">
        <f t="shared" si="47"/>
        <v>Débil</v>
      </c>
      <c r="AX105" s="305"/>
      <c r="AY105" s="305"/>
      <c r="AZ105" s="305"/>
      <c r="BA105" s="305"/>
      <c r="BB105" s="307"/>
      <c r="BC105" s="306"/>
      <c r="BD105" s="335"/>
      <c r="BE105" s="134"/>
      <c r="BF105" s="134"/>
      <c r="BG105" s="216"/>
      <c r="BH105" s="224"/>
      <c r="BI105" s="224"/>
      <c r="BJ105" s="134"/>
      <c r="BK105" s="134"/>
      <c r="BL105" s="134"/>
      <c r="BM105" s="335"/>
      <c r="BN105" s="134"/>
      <c r="BO105" s="134"/>
      <c r="BP105" s="134"/>
      <c r="BQ105" s="134"/>
      <c r="BR105" s="132"/>
      <c r="BS105" s="132"/>
      <c r="BT105" s="132"/>
      <c r="BU105" s="132"/>
      <c r="BV105" s="132"/>
      <c r="BW105" s="128"/>
      <c r="BX105" s="134"/>
      <c r="BY105" s="134"/>
      <c r="BZ105" s="134"/>
      <c r="CA105" s="132"/>
      <c r="CB105" s="132"/>
      <c r="CC105" s="132"/>
      <c r="CD105" s="132"/>
      <c r="CE105" s="132"/>
      <c r="CF105" s="128"/>
      <c r="CG105" s="134"/>
      <c r="CH105" s="134"/>
      <c r="CI105" s="134"/>
      <c r="CJ105" s="132"/>
      <c r="CK105" s="132"/>
      <c r="CL105" s="132"/>
      <c r="CM105" s="132"/>
      <c r="CN105" s="132"/>
      <c r="CO105" s="128"/>
      <c r="CP105" s="134"/>
      <c r="CQ105" s="134"/>
      <c r="CR105" s="134"/>
      <c r="CS105" s="132"/>
      <c r="CT105" s="132"/>
      <c r="CU105" s="132"/>
      <c r="CV105" s="132"/>
      <c r="CW105" s="132"/>
      <c r="CX105" s="128"/>
      <c r="CY105" s="134"/>
      <c r="CZ105" s="134"/>
      <c r="DA105" s="134"/>
      <c r="DB105" s="132"/>
      <c r="DC105" s="132"/>
      <c r="DD105" s="132"/>
      <c r="DE105" s="132"/>
      <c r="DF105" s="132"/>
      <c r="DG105" s="128"/>
      <c r="DH105" s="134"/>
      <c r="DI105" s="134"/>
      <c r="DJ105" s="134"/>
      <c r="DK105" s="132"/>
      <c r="DL105" s="132"/>
      <c r="DM105" s="132"/>
      <c r="DN105" s="132"/>
      <c r="DO105" s="132"/>
      <c r="DP105" s="128"/>
      <c r="DQ105" s="134"/>
      <c r="DR105" s="134"/>
      <c r="DS105" s="134"/>
      <c r="DT105" s="132"/>
      <c r="DU105" s="132"/>
      <c r="DV105" s="132"/>
      <c r="DW105" s="132"/>
      <c r="DX105" s="132"/>
      <c r="DY105" s="128"/>
      <c r="DZ105" s="134"/>
      <c r="EA105" s="134"/>
      <c r="EB105" s="134"/>
      <c r="EC105" s="132"/>
      <c r="ED105" s="132"/>
      <c r="EE105" s="132"/>
      <c r="EF105" s="132"/>
      <c r="EG105" s="132"/>
      <c r="EH105" s="128"/>
      <c r="EI105" s="134"/>
      <c r="EJ105" s="134"/>
      <c r="EK105" s="134"/>
      <c r="EL105" s="132"/>
      <c r="EM105" s="132"/>
      <c r="EN105" s="132"/>
      <c r="EO105" s="132"/>
      <c r="EP105" s="132"/>
      <c r="EQ105" s="128"/>
      <c r="ER105" s="134"/>
      <c r="ES105" s="134"/>
      <c r="ET105" s="134"/>
      <c r="EU105" s="132"/>
      <c r="EV105" s="132"/>
      <c r="EW105" s="132"/>
      <c r="EX105" s="132"/>
      <c r="EY105" s="132"/>
      <c r="EZ105" s="128"/>
      <c r="FA105" s="134"/>
      <c r="FB105" s="134"/>
      <c r="FC105" s="134"/>
      <c r="FD105" s="132"/>
      <c r="FE105" s="132"/>
      <c r="FF105" s="132"/>
      <c r="FG105" s="132"/>
      <c r="FH105" s="132"/>
      <c r="FI105" s="128"/>
      <c r="FJ105" s="134"/>
      <c r="FK105" s="134"/>
      <c r="FL105" s="134"/>
      <c r="FM105" s="132"/>
      <c r="FN105" s="132"/>
      <c r="FO105" s="132"/>
      <c r="FP105" s="132"/>
      <c r="FQ105" s="132"/>
      <c r="FR105" s="132"/>
      <c r="FS105" s="128"/>
      <c r="FT105" s="131"/>
      <c r="FU105" s="131"/>
      <c r="FV105" s="131"/>
      <c r="FW105" s="132"/>
      <c r="FX105" s="131"/>
      <c r="FY105" s="132"/>
      <c r="FZ105" s="132"/>
      <c r="GA105" s="131"/>
      <c r="GB105" s="131"/>
      <c r="GC105" s="131"/>
      <c r="GD105" s="131"/>
      <c r="GE105" s="131"/>
      <c r="GF105" s="128"/>
      <c r="GG105" s="131"/>
      <c r="GH105" s="131"/>
      <c r="GI105" s="131"/>
      <c r="GJ105" s="132"/>
      <c r="GK105" s="131"/>
      <c r="GL105" s="132"/>
      <c r="GM105" s="132"/>
      <c r="GN105" s="131"/>
      <c r="GO105" s="131"/>
      <c r="GP105" s="131"/>
      <c r="GQ105" s="131"/>
      <c r="GR105" s="131"/>
      <c r="GS105" s="128"/>
      <c r="GT105" s="131"/>
      <c r="GU105" s="131"/>
      <c r="GV105" s="131"/>
      <c r="GW105" s="132"/>
      <c r="GX105" s="131"/>
      <c r="GY105" s="132"/>
      <c r="GZ105" s="132"/>
      <c r="HA105" s="131"/>
      <c r="HB105" s="131"/>
      <c r="HC105" s="131"/>
      <c r="HD105" s="131"/>
    </row>
    <row r="106" spans="1:212" ht="67.5" customHeight="1" x14ac:dyDescent="0.2">
      <c r="A106" s="312">
        <v>17</v>
      </c>
      <c r="B106" s="395" t="s">
        <v>183</v>
      </c>
      <c r="C106" s="399" t="str">
        <f>VLOOKUP(B106,[8]FORMULAS!A$30:B$52,2,0)</f>
        <v>Coordinar la adquisición de los bienes y servicios necesarios en la Caja de la Vivienda Popular, según la normatividad contractual legal vigente.</v>
      </c>
      <c r="D106" s="399" t="str">
        <f>VLOOKUP(B106,[8]FORMULAS!A$30:C$52,3,0)</f>
        <v>Director de Gestión Corporativa</v>
      </c>
      <c r="E106" s="395" t="s">
        <v>113</v>
      </c>
      <c r="F106" s="319" t="s">
        <v>545</v>
      </c>
      <c r="G106" s="319" t="s">
        <v>546</v>
      </c>
      <c r="H106" s="320" t="s">
        <v>547</v>
      </c>
      <c r="I106" s="395" t="s">
        <v>264</v>
      </c>
      <c r="J106" s="397">
        <v>700</v>
      </c>
      <c r="K106" s="322" t="str">
        <f>VLOOKUP(L106,'Tabla probabilidad'!$D$3:$E$8,2,0)</f>
        <v>Alta</v>
      </c>
      <c r="L106" s="398">
        <v>0.8</v>
      </c>
      <c r="M106" s="326" t="s">
        <v>91</v>
      </c>
      <c r="N106" s="327" t="str">
        <f>VLOOKUP(M106,'Tabla Impacto'!$D$3:$F$8,3,0)</f>
        <v>Moderado</v>
      </c>
      <c r="O106" s="327">
        <f>VLOOKUP(M106,'Tabla Impacto'!$D$3:$F$8,2,0)</f>
        <v>0.6</v>
      </c>
      <c r="P106" s="361" t="str">
        <f t="shared" ref="P106" si="50">CONCATENATE(N106,K106)</f>
        <v>ModeradoAlta</v>
      </c>
      <c r="Q106" s="360" t="str">
        <f>VLOOKUP(P106,[8]FORMULAS!$K$17:$L$42,2,0)</f>
        <v>Alto</v>
      </c>
      <c r="R106" s="182">
        <v>1</v>
      </c>
      <c r="S106" s="187" t="s">
        <v>548</v>
      </c>
      <c r="T106" s="201" t="str">
        <f t="shared" si="30"/>
        <v>Preventivo</v>
      </c>
      <c r="U106" s="190" t="s">
        <v>13</v>
      </c>
      <c r="V106" s="191">
        <f>+IF(U106='[8]Tabla Valoración controles'!$D$4,'[8]Tabla Valoración controles'!$F$4,IF('[8]208-PLA-Ft-78 Mapa Gestión'!U106='[8]Tabla Valoración controles'!$D$5,'[8]Tabla Valoración controles'!$F$5,IF(U106=[8]FORMULAS!$A$10,0,'[8]Tabla Valoración controles'!$F$6)))</f>
        <v>0.25</v>
      </c>
      <c r="W106" s="190" t="s">
        <v>8</v>
      </c>
      <c r="X106" s="192">
        <f>+IF(W106='[8]Tabla Valoración controles'!$D$7,'[8]Tabla Valoración controles'!$F$7,IF(U106=[8]FORMULAS!$A$10,0,'[8]Tabla Valoración controles'!$F$8))</f>
        <v>0.15</v>
      </c>
      <c r="Y106" s="190" t="s">
        <v>18</v>
      </c>
      <c r="Z106" s="191">
        <f>+IF(Y106='[8]Tabla Valoración controles'!$D$9,'[8]Tabla Valoración controles'!$F$9,'[8]Tabla Valoración controles'!$F$10)</f>
        <v>0</v>
      </c>
      <c r="AA106" s="190" t="s">
        <v>21</v>
      </c>
      <c r="AB106" s="191">
        <f>+IF(AA106='[8]Tabla Valoración controles'!$D$11,'[8]Tabla Valoración controles'!$F$11,'[8]Tabla Valoración controles'!$F$12)</f>
        <v>0</v>
      </c>
      <c r="AC106" s="190" t="s">
        <v>100</v>
      </c>
      <c r="AD106" s="191">
        <f>+IF(AC106='[8]Tabla Valoración controles'!$D$13,'[8]Tabla Valoración controles'!$F$13,'[8]Tabla Valoración controles'!$F$14)</f>
        <v>0</v>
      </c>
      <c r="AE106" s="154">
        <f t="shared" si="28"/>
        <v>0.4</v>
      </c>
      <c r="AF106" s="154" t="e">
        <f>+IF(T106=[8]FORMULAS!$A$8,'[8]208-PLA-Ft-78 Mapa Gestión'!AE106*'[8]208-PLA-Ft-78 Mapa Gestión'!L106:L111,'[8]208-PLA-Ft-78 Mapa Gestión'!AE106*'[8]208-PLA-Ft-78 Mapa Gestión'!O106:O111)</f>
        <v>#N/A</v>
      </c>
      <c r="AG106" s="154">
        <f>+IF(T106=[8]FORMULAS!$A$8,'[8]208-PLA-Ft-78 Mapa Gestión'!L106:L111-'[8]208-PLA-Ft-78 Mapa Gestión'!AF106,0)</f>
        <v>0</v>
      </c>
      <c r="AH106" s="190" t="s">
        <v>351</v>
      </c>
      <c r="AI106" s="193">
        <f>+IF(AH106=[8]CONTROLES!$C$50,[8]CONTROLES!$D$50,[8]CONTROLES!$D$51)</f>
        <v>15</v>
      </c>
      <c r="AJ106" s="193" t="s">
        <v>357</v>
      </c>
      <c r="AK106" s="193">
        <f>+IF(AJ106=[8]CONTROLES!$C$52,[8]CONTROLES!$D$52,[8]CONTROLES!$D$53)</f>
        <v>15</v>
      </c>
      <c r="AL106" s="193" t="s">
        <v>360</v>
      </c>
      <c r="AM106" s="193">
        <f>+IF(AL106=[8]CONTROLES!$C$54,[8]CONTROLES!$D$54,[8]CONTROLES!$D$55)</f>
        <v>15</v>
      </c>
      <c r="AN106" s="193" t="s">
        <v>363</v>
      </c>
      <c r="AO106" s="193">
        <f>+IF(AN106=[8]CONTROLES!$C$56,[8]CONTROLES!$D$56,IF(AN106=[8]CONTROLES!$C$57,[8]CONTROLES!$D$57,[8]CONTROLES!$D$58))</f>
        <v>15</v>
      </c>
      <c r="AP106" s="193" t="s">
        <v>367</v>
      </c>
      <c r="AQ106" s="193">
        <f>+IF(AP106=[8]CONTROLES!$C$59,[8]CONTROLES!$D$59,[8]CONTROLES!$D$60)</f>
        <v>15</v>
      </c>
      <c r="AR106" s="193" t="s">
        <v>370</v>
      </c>
      <c r="AS106" s="193">
        <f>+IF(AR106=[8]CONTROLES!$C$61,[8]CONTROLES!$D$61,[8]CONTROLES!$D$62)</f>
        <v>15</v>
      </c>
      <c r="AT106" s="193" t="s">
        <v>373</v>
      </c>
      <c r="AU106" s="193">
        <f>+IF(AT106=[8]CONTROLES!$C$63,[8]CONTROLES!$D$63,IF(AT106=[8]CONTROLES!$C$64,[8]CONTROLES!$D$64,[8]CONTROLES!$D$65))</f>
        <v>10</v>
      </c>
      <c r="AV106" s="193">
        <f t="shared" si="46"/>
        <v>100</v>
      </c>
      <c r="AW106" s="193" t="str">
        <f t="shared" si="47"/>
        <v>Fuerte</v>
      </c>
      <c r="AX106" s="304">
        <f>+AG111</f>
        <v>0</v>
      </c>
      <c r="AY106" s="304" t="s">
        <v>98</v>
      </c>
      <c r="AZ106" s="304" t="s">
        <v>74</v>
      </c>
      <c r="BA106" s="304" t="e">
        <f>+IF(T106=[8]FORMULAS!B105,'[8]208-PLA-Ft-78 Mapa Gestión'!AG111,'[8]208-PLA-Ft-78 Mapa Gestión'!O106:O111)</f>
        <v>#N/A</v>
      </c>
      <c r="BB106" s="307" t="str">
        <f>CONCATENATE(AZ106,AY106)</f>
        <v>ModeradoMedia</v>
      </c>
      <c r="BC106" s="306" t="str">
        <f>VLOOKUP(BB106,[8]FORMULAS!$K$17:$L$42,2,0)</f>
        <v>Moderado</v>
      </c>
      <c r="BD106" s="335" t="s">
        <v>164</v>
      </c>
      <c r="BE106" s="134" t="s">
        <v>549</v>
      </c>
      <c r="BF106" s="134" t="s">
        <v>541</v>
      </c>
      <c r="BG106" s="216" t="s">
        <v>325</v>
      </c>
      <c r="BH106" s="224">
        <v>45293</v>
      </c>
      <c r="BI106" s="224">
        <v>45657</v>
      </c>
      <c r="BJ106" s="134" t="s">
        <v>550</v>
      </c>
      <c r="BK106" s="134" t="s">
        <v>551</v>
      </c>
      <c r="BL106" s="134" t="s">
        <v>236</v>
      </c>
      <c r="BM106" s="335" t="s">
        <v>552</v>
      </c>
      <c r="BN106" s="128"/>
      <c r="BO106" s="132"/>
      <c r="BP106" s="132"/>
      <c r="BQ106" s="132"/>
      <c r="BR106" s="132"/>
      <c r="BS106" s="132"/>
      <c r="BT106" s="132"/>
      <c r="BU106" s="132"/>
      <c r="BV106" s="132"/>
      <c r="BW106" s="128"/>
      <c r="BX106" s="132"/>
      <c r="BY106" s="132"/>
      <c r="BZ106" s="132"/>
      <c r="CA106" s="132"/>
      <c r="CB106" s="132"/>
      <c r="CC106" s="132"/>
      <c r="CD106" s="132"/>
      <c r="CE106" s="132"/>
      <c r="CF106" s="128"/>
      <c r="CG106" s="132"/>
      <c r="CH106" s="132"/>
      <c r="CI106" s="132"/>
      <c r="CJ106" s="132"/>
      <c r="CK106" s="132"/>
      <c r="CL106" s="132"/>
      <c r="CM106" s="132"/>
      <c r="CN106" s="132"/>
      <c r="CO106" s="128"/>
      <c r="CP106" s="132"/>
      <c r="CQ106" s="132"/>
      <c r="CR106" s="132"/>
      <c r="CS106" s="132"/>
      <c r="CT106" s="132"/>
      <c r="CU106" s="132"/>
      <c r="CV106" s="132"/>
      <c r="CW106" s="132"/>
      <c r="CX106" s="128"/>
      <c r="CY106" s="132"/>
      <c r="CZ106" s="132"/>
      <c r="DA106" s="132"/>
      <c r="DB106" s="132"/>
      <c r="DC106" s="132"/>
      <c r="DD106" s="132"/>
      <c r="DE106" s="132"/>
      <c r="DF106" s="132"/>
      <c r="DG106" s="128"/>
      <c r="DH106" s="132"/>
      <c r="DI106" s="132"/>
      <c r="DJ106" s="132"/>
      <c r="DK106" s="132"/>
      <c r="DL106" s="132"/>
      <c r="DM106" s="132"/>
      <c r="DN106" s="132"/>
      <c r="DO106" s="132"/>
      <c r="DP106" s="128"/>
      <c r="DQ106" s="132"/>
      <c r="DR106" s="132"/>
      <c r="DS106" s="132"/>
      <c r="DT106" s="132"/>
      <c r="DU106" s="132"/>
      <c r="DV106" s="132"/>
      <c r="DW106" s="132"/>
      <c r="DX106" s="132"/>
      <c r="DY106" s="128"/>
      <c r="DZ106" s="132"/>
      <c r="EA106" s="132"/>
      <c r="EB106" s="132"/>
      <c r="EC106" s="132"/>
      <c r="ED106" s="132"/>
      <c r="EE106" s="132"/>
      <c r="EF106" s="132"/>
      <c r="EG106" s="132"/>
      <c r="EH106" s="128"/>
      <c r="EI106" s="132"/>
      <c r="EJ106" s="132"/>
      <c r="EK106" s="132"/>
      <c r="EL106" s="132"/>
      <c r="EM106" s="132"/>
      <c r="EN106" s="132"/>
      <c r="EO106" s="132"/>
      <c r="EP106" s="132"/>
      <c r="EQ106" s="128"/>
      <c r="ER106" s="132"/>
      <c r="ES106" s="132"/>
      <c r="ET106" s="132"/>
      <c r="EU106" s="132"/>
      <c r="EV106" s="132"/>
      <c r="EW106" s="132"/>
      <c r="EX106" s="132"/>
      <c r="EY106" s="132"/>
      <c r="EZ106" s="128"/>
      <c r="FA106" s="132"/>
      <c r="FB106" s="132"/>
      <c r="FC106" s="132"/>
      <c r="FD106" s="132"/>
      <c r="FE106" s="132"/>
      <c r="FF106" s="132"/>
      <c r="FG106" s="132"/>
      <c r="FH106" s="132"/>
      <c r="FI106" s="128"/>
      <c r="FJ106" s="132"/>
      <c r="FK106" s="132"/>
      <c r="FL106" s="132"/>
      <c r="FM106" s="132"/>
      <c r="FN106" s="132"/>
      <c r="FO106" s="132"/>
      <c r="FP106" s="132"/>
      <c r="FQ106" s="132"/>
      <c r="FR106" s="132"/>
      <c r="FS106" s="128"/>
      <c r="FT106" s="131"/>
      <c r="FU106" s="131"/>
      <c r="FV106" s="131"/>
      <c r="FW106" s="132"/>
      <c r="FX106" s="131"/>
      <c r="FY106" s="132"/>
      <c r="FZ106" s="132"/>
      <c r="GA106" s="131"/>
      <c r="GB106" s="131"/>
      <c r="GC106" s="131"/>
      <c r="GD106" s="131"/>
      <c r="GE106" s="131"/>
      <c r="GF106" s="128"/>
      <c r="GG106" s="131"/>
      <c r="GH106" s="131"/>
      <c r="GI106" s="131"/>
      <c r="GJ106" s="132"/>
      <c r="GK106" s="131"/>
      <c r="GL106" s="132"/>
      <c r="GM106" s="132"/>
      <c r="GN106" s="131"/>
      <c r="GO106" s="131"/>
      <c r="GP106" s="131"/>
      <c r="GQ106" s="131"/>
      <c r="GR106" s="131"/>
      <c r="GS106" s="128"/>
      <c r="GT106" s="131"/>
      <c r="GU106" s="131"/>
      <c r="GV106" s="131"/>
      <c r="GW106" s="132"/>
      <c r="GX106" s="131"/>
      <c r="GY106" s="132"/>
      <c r="GZ106" s="132"/>
      <c r="HA106" s="131"/>
      <c r="HB106" s="131"/>
      <c r="HC106" s="131"/>
      <c r="HD106" s="131"/>
    </row>
    <row r="107" spans="1:212" ht="17.25" customHeight="1" x14ac:dyDescent="0.2">
      <c r="A107" s="312"/>
      <c r="B107" s="395"/>
      <c r="C107" s="399"/>
      <c r="D107" s="399"/>
      <c r="E107" s="395"/>
      <c r="F107" s="319"/>
      <c r="G107" s="319"/>
      <c r="H107" s="320"/>
      <c r="I107" s="395"/>
      <c r="J107" s="397"/>
      <c r="K107" s="322"/>
      <c r="L107" s="398"/>
      <c r="M107" s="326"/>
      <c r="N107" s="327"/>
      <c r="O107" s="327"/>
      <c r="P107" s="361"/>
      <c r="Q107" s="360"/>
      <c r="R107" s="182"/>
      <c r="S107" s="177"/>
      <c r="T107" s="201" t="str">
        <f t="shared" si="30"/>
        <v>Tipo Control</v>
      </c>
      <c r="U107" s="190" t="s">
        <v>158</v>
      </c>
      <c r="V107" s="191">
        <f>+IF(U107='[8]Tabla Valoración controles'!$D$4,'[8]Tabla Valoración controles'!$F$4,IF('[8]208-PLA-Ft-78 Mapa Gestión'!U107='[8]Tabla Valoración controles'!$D$5,'[8]Tabla Valoración controles'!$F$5,IF(U107=[8]FORMULAS!$A$10,0,'[8]Tabla Valoración controles'!$F$6)))</f>
        <v>0</v>
      </c>
      <c r="W107" s="190"/>
      <c r="X107" s="192">
        <f>+IF(W107='[8]Tabla Valoración controles'!$D$7,'[8]Tabla Valoración controles'!$F$7,IF(U107=[8]FORMULAS!$A$10,0,'[8]Tabla Valoración controles'!$F$8))</f>
        <v>0</v>
      </c>
      <c r="Y107" s="190"/>
      <c r="Z107" s="191">
        <f>+IF(Y107='[8]Tabla Valoración controles'!$D$9,'[8]Tabla Valoración controles'!$F$9,IF(U107=[8]FORMULAS!$A$10,0,'[8]Tabla Valoración controles'!$F$10))</f>
        <v>0</v>
      </c>
      <c r="AA107" s="190"/>
      <c r="AB107" s="191">
        <f>+IF(AA107='[8]Tabla Valoración controles'!$D$9,'[8]Tabla Valoración controles'!$F$9,IF(W107=[8]FORMULAS!$A$10,0,'[8]Tabla Valoración controles'!$F$10))</f>
        <v>0</v>
      </c>
      <c r="AC107" s="190"/>
      <c r="AD107" s="191">
        <f>+IF(AC107='[8]Tabla Valoración controles'!$D$13,'[8]Tabla Valoración controles'!$F$13,'[8]Tabla Valoración controles'!$F$14)</f>
        <v>0</v>
      </c>
      <c r="AE107" s="154">
        <f t="shared" si="28"/>
        <v>0</v>
      </c>
      <c r="AF107" s="154">
        <f>+AE107*AG106</f>
        <v>0</v>
      </c>
      <c r="AG107" s="154">
        <f>+AG106-AF107</f>
        <v>0</v>
      </c>
      <c r="AH107" s="190"/>
      <c r="AI107" s="193">
        <f>+IF(AH107=[8]CONTROLES!$C$50,[8]CONTROLES!$D$50,[8]CONTROLES!$D$51)</f>
        <v>0</v>
      </c>
      <c r="AJ107" s="193"/>
      <c r="AK107" s="193">
        <f>+IF(AJ107=[8]CONTROLES!$C$52,[8]CONTROLES!$D$52,[8]CONTROLES!$D$53)</f>
        <v>0</v>
      </c>
      <c r="AL107" s="193"/>
      <c r="AM107" s="193">
        <f>+IF(AL107=[8]CONTROLES!$C$54,[8]CONTROLES!$D$54,[8]CONTROLES!$D$55)</f>
        <v>0</v>
      </c>
      <c r="AN107" s="193"/>
      <c r="AO107" s="193">
        <f>+IF(AN107=[8]CONTROLES!$C$56,[8]CONTROLES!$D$56,IF(AN107=[8]CONTROLES!$C$57,[8]CONTROLES!$D$57,[8]CONTROLES!$D$58))</f>
        <v>0</v>
      </c>
      <c r="AP107" s="193"/>
      <c r="AQ107" s="193">
        <f>+IF(AP107=[8]CONTROLES!$C$59,[8]CONTROLES!$D$59,[8]CONTROLES!$D$60)</f>
        <v>0</v>
      </c>
      <c r="AR107" s="193"/>
      <c r="AS107" s="193">
        <f>+IF(AR107=[8]CONTROLES!$C$61,[8]CONTROLES!$D$61,[8]CONTROLES!$D$62)</f>
        <v>0</v>
      </c>
      <c r="AT107" s="193"/>
      <c r="AU107" s="193">
        <f>+IF(AT107=[8]CONTROLES!$C$63,[8]CONTROLES!$D$63,IF(AT107=[8]CONTROLES!$C$64,[8]CONTROLES!$D$64,[8]CONTROLES!$D$65))</f>
        <v>0</v>
      </c>
      <c r="AV107" s="193">
        <f t="shared" si="46"/>
        <v>0</v>
      </c>
      <c r="AW107" s="193" t="str">
        <f t="shared" si="47"/>
        <v>Débil</v>
      </c>
      <c r="AX107" s="305"/>
      <c r="AY107" s="305"/>
      <c r="AZ107" s="305"/>
      <c r="BA107" s="305"/>
      <c r="BB107" s="307"/>
      <c r="BC107" s="306"/>
      <c r="BD107" s="335"/>
      <c r="BE107" s="134"/>
      <c r="BF107" s="134"/>
      <c r="BG107" s="216"/>
      <c r="BH107" s="224"/>
      <c r="BI107" s="224"/>
      <c r="BJ107" s="134"/>
      <c r="BK107" s="134"/>
      <c r="BL107" s="134"/>
      <c r="BM107" s="335"/>
      <c r="BN107" s="128"/>
      <c r="BO107" s="132"/>
      <c r="BP107" s="132"/>
      <c r="BQ107" s="132"/>
      <c r="BR107" s="132"/>
      <c r="BS107" s="132"/>
      <c r="BT107" s="132"/>
      <c r="BU107" s="132"/>
      <c r="BV107" s="132"/>
      <c r="BW107" s="128"/>
      <c r="BX107" s="132"/>
      <c r="BY107" s="132"/>
      <c r="BZ107" s="132"/>
      <c r="CA107" s="132"/>
      <c r="CB107" s="132"/>
      <c r="CC107" s="132"/>
      <c r="CD107" s="132"/>
      <c r="CE107" s="132"/>
      <c r="CF107" s="128"/>
      <c r="CG107" s="132"/>
      <c r="CH107" s="132"/>
      <c r="CI107" s="132"/>
      <c r="CJ107" s="132"/>
      <c r="CK107" s="132"/>
      <c r="CL107" s="132"/>
      <c r="CM107" s="132"/>
      <c r="CN107" s="132"/>
      <c r="CO107" s="128"/>
      <c r="CP107" s="132"/>
      <c r="CQ107" s="132"/>
      <c r="CR107" s="132"/>
      <c r="CS107" s="132"/>
      <c r="CT107" s="132"/>
      <c r="CU107" s="132"/>
      <c r="CV107" s="132"/>
      <c r="CW107" s="132"/>
      <c r="CX107" s="128"/>
      <c r="CY107" s="132"/>
      <c r="CZ107" s="132"/>
      <c r="DA107" s="132"/>
      <c r="DB107" s="132"/>
      <c r="DC107" s="132"/>
      <c r="DD107" s="132"/>
      <c r="DE107" s="132"/>
      <c r="DF107" s="132"/>
      <c r="DG107" s="128"/>
      <c r="DH107" s="132"/>
      <c r="DI107" s="132"/>
      <c r="DJ107" s="132"/>
      <c r="DK107" s="132"/>
      <c r="DL107" s="132"/>
      <c r="DM107" s="132"/>
      <c r="DN107" s="132"/>
      <c r="DO107" s="132"/>
      <c r="DP107" s="128"/>
      <c r="DQ107" s="132"/>
      <c r="DR107" s="132"/>
      <c r="DS107" s="132"/>
      <c r="DT107" s="132"/>
      <c r="DU107" s="132"/>
      <c r="DV107" s="132"/>
      <c r="DW107" s="132"/>
      <c r="DX107" s="132"/>
      <c r="DY107" s="128"/>
      <c r="DZ107" s="132"/>
      <c r="EA107" s="132"/>
      <c r="EB107" s="132"/>
      <c r="EC107" s="132"/>
      <c r="ED107" s="132"/>
      <c r="EE107" s="132"/>
      <c r="EF107" s="132"/>
      <c r="EG107" s="132"/>
      <c r="EH107" s="128"/>
      <c r="EI107" s="132"/>
      <c r="EJ107" s="132"/>
      <c r="EK107" s="132"/>
      <c r="EL107" s="132"/>
      <c r="EM107" s="132"/>
      <c r="EN107" s="132"/>
      <c r="EO107" s="132"/>
      <c r="EP107" s="132"/>
      <c r="EQ107" s="128"/>
      <c r="ER107" s="132"/>
      <c r="ES107" s="132"/>
      <c r="ET107" s="132"/>
      <c r="EU107" s="132"/>
      <c r="EV107" s="132"/>
      <c r="EW107" s="132"/>
      <c r="EX107" s="132"/>
      <c r="EY107" s="132"/>
      <c r="EZ107" s="128"/>
      <c r="FA107" s="132"/>
      <c r="FB107" s="132"/>
      <c r="FC107" s="132"/>
      <c r="FD107" s="132"/>
      <c r="FE107" s="132"/>
      <c r="FF107" s="132"/>
      <c r="FG107" s="132"/>
      <c r="FH107" s="132"/>
      <c r="FI107" s="128"/>
      <c r="FJ107" s="132"/>
      <c r="FK107" s="132"/>
      <c r="FL107" s="132"/>
      <c r="FM107" s="132"/>
      <c r="FN107" s="132"/>
      <c r="FO107" s="132"/>
      <c r="FP107" s="132"/>
      <c r="FQ107" s="132"/>
      <c r="FR107" s="132"/>
      <c r="FS107" s="128"/>
      <c r="FT107" s="131"/>
      <c r="FU107" s="131"/>
      <c r="FV107" s="131"/>
      <c r="FW107" s="132"/>
      <c r="FX107" s="131"/>
      <c r="FY107" s="132"/>
      <c r="FZ107" s="132"/>
      <c r="GA107" s="131"/>
      <c r="GB107" s="131"/>
      <c r="GC107" s="131"/>
      <c r="GD107" s="131"/>
      <c r="GE107" s="131"/>
      <c r="GF107" s="128"/>
      <c r="GG107" s="131"/>
      <c r="GH107" s="131"/>
      <c r="GI107" s="131"/>
      <c r="GJ107" s="132"/>
      <c r="GK107" s="131"/>
      <c r="GL107" s="132"/>
      <c r="GM107" s="132"/>
      <c r="GN107" s="131"/>
      <c r="GO107" s="131"/>
      <c r="GP107" s="131"/>
      <c r="GQ107" s="131"/>
      <c r="GR107" s="131"/>
      <c r="GS107" s="128"/>
      <c r="GT107" s="131"/>
      <c r="GU107" s="131"/>
      <c r="GV107" s="131"/>
      <c r="GW107" s="132"/>
      <c r="GX107" s="131"/>
      <c r="GY107" s="132"/>
      <c r="GZ107" s="132"/>
      <c r="HA107" s="131"/>
      <c r="HB107" s="131"/>
      <c r="HC107" s="131"/>
      <c r="HD107" s="131"/>
    </row>
    <row r="108" spans="1:212" ht="17.25" customHeight="1" x14ac:dyDescent="0.2">
      <c r="A108" s="312"/>
      <c r="B108" s="395"/>
      <c r="C108" s="399"/>
      <c r="D108" s="399"/>
      <c r="E108" s="395"/>
      <c r="F108" s="319"/>
      <c r="G108" s="319"/>
      <c r="H108" s="320"/>
      <c r="I108" s="395"/>
      <c r="J108" s="397"/>
      <c r="K108" s="322"/>
      <c r="L108" s="398"/>
      <c r="M108" s="326"/>
      <c r="N108" s="327"/>
      <c r="O108" s="327"/>
      <c r="P108" s="361"/>
      <c r="Q108" s="360"/>
      <c r="R108" s="182"/>
      <c r="S108" s="177"/>
      <c r="T108" s="201" t="str">
        <f t="shared" si="30"/>
        <v>Tipo Control</v>
      </c>
      <c r="U108" s="190" t="s">
        <v>158</v>
      </c>
      <c r="V108" s="191">
        <f>+IF(U108='[8]Tabla Valoración controles'!$D$4,'[8]Tabla Valoración controles'!$F$4,IF('[8]208-PLA-Ft-78 Mapa Gestión'!U108='[8]Tabla Valoración controles'!$D$5,'[8]Tabla Valoración controles'!$F$5,IF(U108=[8]FORMULAS!$A$10,0,'[8]Tabla Valoración controles'!$F$6)))</f>
        <v>0</v>
      </c>
      <c r="W108" s="190"/>
      <c r="X108" s="192">
        <f>+IF(W108='[8]Tabla Valoración controles'!$D$7,'[8]Tabla Valoración controles'!$F$7,IF(U108=[8]FORMULAS!$A$10,0,'[8]Tabla Valoración controles'!$F$8))</f>
        <v>0</v>
      </c>
      <c r="Y108" s="190"/>
      <c r="Z108" s="191">
        <f>+IF(Y108='[8]Tabla Valoración controles'!$D$9,'[8]Tabla Valoración controles'!$F$9,IF(U108=[8]FORMULAS!$A$10,0,'[8]Tabla Valoración controles'!$F$10))</f>
        <v>0</v>
      </c>
      <c r="AA108" s="190"/>
      <c r="AB108" s="191">
        <f>+IF(AA108='[8]Tabla Valoración controles'!$D$9,'[8]Tabla Valoración controles'!$F$9,IF(W108=[8]FORMULAS!$A$10,0,'[8]Tabla Valoración controles'!$F$10))</f>
        <v>0</v>
      </c>
      <c r="AC108" s="190"/>
      <c r="AD108" s="191">
        <f>+IF(AC108='[8]Tabla Valoración controles'!$D$13,'[8]Tabla Valoración controles'!$F$13,'[8]Tabla Valoración controles'!$F$14)</f>
        <v>0</v>
      </c>
      <c r="AE108" s="154">
        <f t="shared" si="28"/>
        <v>0</v>
      </c>
      <c r="AF108" s="154">
        <f>+AF107*AE108</f>
        <v>0</v>
      </c>
      <c r="AG108" s="154">
        <f t="shared" ref="AG108:AG111" si="51">+AG107-AF108</f>
        <v>0</v>
      </c>
      <c r="AH108" s="190"/>
      <c r="AI108" s="193">
        <f>+IF(AH108=[8]CONTROLES!$C$50,[8]CONTROLES!$D$50,[8]CONTROLES!$D$51)</f>
        <v>0</v>
      </c>
      <c r="AJ108" s="193"/>
      <c r="AK108" s="193">
        <f>+IF(AJ108=[8]CONTROLES!$C$52,[8]CONTROLES!$D$52,[8]CONTROLES!$D$53)</f>
        <v>0</v>
      </c>
      <c r="AL108" s="193"/>
      <c r="AM108" s="193">
        <f>+IF(AL108=[8]CONTROLES!$C$54,[8]CONTROLES!$D$54,[8]CONTROLES!$D$55)</f>
        <v>0</v>
      </c>
      <c r="AN108" s="193"/>
      <c r="AO108" s="193">
        <f>+IF(AN108=[8]CONTROLES!$C$56,[8]CONTROLES!$D$56,IF(AN108=[8]CONTROLES!$C$57,[8]CONTROLES!$D$57,[8]CONTROLES!$D$58))</f>
        <v>0</v>
      </c>
      <c r="AP108" s="193"/>
      <c r="AQ108" s="193">
        <f>+IF(AP108=[8]CONTROLES!$C$59,[8]CONTROLES!$D$59,[8]CONTROLES!$D$60)</f>
        <v>0</v>
      </c>
      <c r="AR108" s="193"/>
      <c r="AS108" s="193">
        <f>+IF(AR108=[8]CONTROLES!$C$61,[8]CONTROLES!$D$61,[8]CONTROLES!$D$62)</f>
        <v>0</v>
      </c>
      <c r="AT108" s="193"/>
      <c r="AU108" s="193">
        <f>+IF(AT108=[8]CONTROLES!$C$63,[8]CONTROLES!$D$63,IF(AT108=[8]CONTROLES!$C$64,[8]CONTROLES!$D$64,[8]CONTROLES!$D$65))</f>
        <v>0</v>
      </c>
      <c r="AV108" s="193">
        <f t="shared" si="46"/>
        <v>0</v>
      </c>
      <c r="AW108" s="193" t="str">
        <f t="shared" si="47"/>
        <v>Débil</v>
      </c>
      <c r="AX108" s="305"/>
      <c r="AY108" s="305"/>
      <c r="AZ108" s="305"/>
      <c r="BA108" s="305"/>
      <c r="BB108" s="307"/>
      <c r="BC108" s="306"/>
      <c r="BD108" s="335"/>
      <c r="BE108" s="134"/>
      <c r="BF108" s="134"/>
      <c r="BG108" s="216"/>
      <c r="BH108" s="224"/>
      <c r="BI108" s="224"/>
      <c r="BJ108" s="134"/>
      <c r="BK108" s="134"/>
      <c r="BL108" s="134"/>
      <c r="BM108" s="335"/>
      <c r="BN108" s="128"/>
      <c r="BO108" s="132"/>
      <c r="BP108" s="132"/>
      <c r="BQ108" s="132"/>
      <c r="BR108" s="132"/>
      <c r="BS108" s="132"/>
      <c r="BT108" s="132"/>
      <c r="BU108" s="132"/>
      <c r="BV108" s="132"/>
      <c r="BW108" s="128"/>
      <c r="BX108" s="132"/>
      <c r="BY108" s="132"/>
      <c r="BZ108" s="132"/>
      <c r="CA108" s="132"/>
      <c r="CB108" s="132"/>
      <c r="CC108" s="132"/>
      <c r="CD108" s="132"/>
      <c r="CE108" s="132"/>
      <c r="CF108" s="128"/>
      <c r="CG108" s="132"/>
      <c r="CH108" s="132"/>
      <c r="CI108" s="132"/>
      <c r="CJ108" s="132"/>
      <c r="CK108" s="132"/>
      <c r="CL108" s="132"/>
      <c r="CM108" s="132"/>
      <c r="CN108" s="132"/>
      <c r="CO108" s="128"/>
      <c r="CP108" s="132"/>
      <c r="CQ108" s="132"/>
      <c r="CR108" s="132"/>
      <c r="CS108" s="132"/>
      <c r="CT108" s="132"/>
      <c r="CU108" s="132"/>
      <c r="CV108" s="132"/>
      <c r="CW108" s="132"/>
      <c r="CX108" s="128"/>
      <c r="CY108" s="132"/>
      <c r="CZ108" s="132"/>
      <c r="DA108" s="132"/>
      <c r="DB108" s="132"/>
      <c r="DC108" s="132"/>
      <c r="DD108" s="132"/>
      <c r="DE108" s="132"/>
      <c r="DF108" s="132"/>
      <c r="DG108" s="128"/>
      <c r="DH108" s="132"/>
      <c r="DI108" s="132"/>
      <c r="DJ108" s="132"/>
      <c r="DK108" s="132"/>
      <c r="DL108" s="132"/>
      <c r="DM108" s="132"/>
      <c r="DN108" s="132"/>
      <c r="DO108" s="132"/>
      <c r="DP108" s="128"/>
      <c r="DQ108" s="132"/>
      <c r="DR108" s="132"/>
      <c r="DS108" s="132"/>
      <c r="DT108" s="132"/>
      <c r="DU108" s="132"/>
      <c r="DV108" s="132"/>
      <c r="DW108" s="132"/>
      <c r="DX108" s="132"/>
      <c r="DY108" s="128"/>
      <c r="DZ108" s="132"/>
      <c r="EA108" s="132"/>
      <c r="EB108" s="132"/>
      <c r="EC108" s="132"/>
      <c r="ED108" s="132"/>
      <c r="EE108" s="132"/>
      <c r="EF108" s="132"/>
      <c r="EG108" s="132"/>
      <c r="EH108" s="128"/>
      <c r="EI108" s="132"/>
      <c r="EJ108" s="132"/>
      <c r="EK108" s="132"/>
      <c r="EL108" s="132"/>
      <c r="EM108" s="132"/>
      <c r="EN108" s="132"/>
      <c r="EO108" s="132"/>
      <c r="EP108" s="132"/>
      <c r="EQ108" s="128"/>
      <c r="ER108" s="132"/>
      <c r="ES108" s="132"/>
      <c r="ET108" s="132"/>
      <c r="EU108" s="132"/>
      <c r="EV108" s="132"/>
      <c r="EW108" s="132"/>
      <c r="EX108" s="132"/>
      <c r="EY108" s="132"/>
      <c r="EZ108" s="128"/>
      <c r="FA108" s="132"/>
      <c r="FB108" s="132"/>
      <c r="FC108" s="132"/>
      <c r="FD108" s="132"/>
      <c r="FE108" s="132"/>
      <c r="FF108" s="132"/>
      <c r="FG108" s="132"/>
      <c r="FH108" s="132"/>
      <c r="FI108" s="128"/>
      <c r="FJ108" s="132"/>
      <c r="FK108" s="132"/>
      <c r="FL108" s="132"/>
      <c r="FM108" s="132"/>
      <c r="FN108" s="132"/>
      <c r="FO108" s="132"/>
      <c r="FP108" s="132"/>
      <c r="FQ108" s="132"/>
      <c r="FR108" s="132"/>
      <c r="FS108" s="128"/>
      <c r="FT108" s="131"/>
      <c r="FU108" s="131"/>
      <c r="FV108" s="131"/>
      <c r="FW108" s="132"/>
      <c r="FX108" s="131"/>
      <c r="FY108" s="132"/>
      <c r="FZ108" s="132"/>
      <c r="GA108" s="131"/>
      <c r="GB108" s="131"/>
      <c r="GC108" s="131"/>
      <c r="GD108" s="131"/>
      <c r="GE108" s="131"/>
      <c r="GF108" s="128"/>
      <c r="GG108" s="131"/>
      <c r="GH108" s="131"/>
      <c r="GI108" s="131"/>
      <c r="GJ108" s="132"/>
      <c r="GK108" s="131"/>
      <c r="GL108" s="132"/>
      <c r="GM108" s="132"/>
      <c r="GN108" s="131"/>
      <c r="GO108" s="131"/>
      <c r="GP108" s="131"/>
      <c r="GQ108" s="131"/>
      <c r="GR108" s="131"/>
      <c r="GS108" s="128"/>
      <c r="GT108" s="131"/>
      <c r="GU108" s="131"/>
      <c r="GV108" s="131"/>
      <c r="GW108" s="132"/>
      <c r="GX108" s="131"/>
      <c r="GY108" s="132"/>
      <c r="GZ108" s="132"/>
      <c r="HA108" s="131"/>
      <c r="HB108" s="131"/>
      <c r="HC108" s="131"/>
      <c r="HD108" s="131"/>
    </row>
    <row r="109" spans="1:212" ht="17.25" customHeight="1" x14ac:dyDescent="0.2">
      <c r="A109" s="312"/>
      <c r="B109" s="395"/>
      <c r="C109" s="399"/>
      <c r="D109" s="399"/>
      <c r="E109" s="395"/>
      <c r="F109" s="319"/>
      <c r="G109" s="319"/>
      <c r="H109" s="320"/>
      <c r="I109" s="395"/>
      <c r="J109" s="397"/>
      <c r="K109" s="322"/>
      <c r="L109" s="398"/>
      <c r="M109" s="326"/>
      <c r="N109" s="327"/>
      <c r="O109" s="327"/>
      <c r="P109" s="361"/>
      <c r="Q109" s="360"/>
      <c r="R109" s="182"/>
      <c r="S109" s="177"/>
      <c r="T109" s="201" t="str">
        <f t="shared" si="30"/>
        <v>Tipo Control</v>
      </c>
      <c r="U109" s="190" t="s">
        <v>158</v>
      </c>
      <c r="V109" s="191">
        <f>+IF(U109='[8]Tabla Valoración controles'!$D$4,'[8]Tabla Valoración controles'!$F$4,IF('[8]208-PLA-Ft-78 Mapa Gestión'!U109='[8]Tabla Valoración controles'!$D$5,'[8]Tabla Valoración controles'!$F$5,IF(U109=[8]FORMULAS!$A$10,0,'[8]Tabla Valoración controles'!$F$6)))</f>
        <v>0</v>
      </c>
      <c r="W109" s="190"/>
      <c r="X109" s="192">
        <f>+IF(W109='[8]Tabla Valoración controles'!$D$7,'[8]Tabla Valoración controles'!$F$7,IF(U109=[8]FORMULAS!$A$10,0,'[8]Tabla Valoración controles'!$F$8))</f>
        <v>0</v>
      </c>
      <c r="Y109" s="190"/>
      <c r="Z109" s="191">
        <f>+IF(Y109='[8]Tabla Valoración controles'!$D$9,'[8]Tabla Valoración controles'!$F$9,IF(U109=[8]FORMULAS!$A$10,0,'[8]Tabla Valoración controles'!$F$10))</f>
        <v>0</v>
      </c>
      <c r="AA109" s="190"/>
      <c r="AB109" s="191">
        <f>+IF(AA109='[8]Tabla Valoración controles'!$D$9,'[8]Tabla Valoración controles'!$F$9,IF(W109=[8]FORMULAS!$A$10,0,'[8]Tabla Valoración controles'!$F$10))</f>
        <v>0</v>
      </c>
      <c r="AC109" s="190"/>
      <c r="AD109" s="191">
        <f>+IF(AC109='[8]Tabla Valoración controles'!$D$13,'[8]Tabla Valoración controles'!$F$13,'[8]Tabla Valoración controles'!$F$14)</f>
        <v>0</v>
      </c>
      <c r="AE109" s="154">
        <f t="shared" si="28"/>
        <v>0</v>
      </c>
      <c r="AF109" s="154">
        <f>+AF108*AE109</f>
        <v>0</v>
      </c>
      <c r="AG109" s="154">
        <f t="shared" si="51"/>
        <v>0</v>
      </c>
      <c r="AH109" s="190"/>
      <c r="AI109" s="193">
        <f>+IF(AH109=[8]CONTROLES!$C$50,[8]CONTROLES!$D$50,[8]CONTROLES!$D$51)</f>
        <v>0</v>
      </c>
      <c r="AJ109" s="193"/>
      <c r="AK109" s="193">
        <f>+IF(AJ109=[8]CONTROLES!$C$52,[8]CONTROLES!$D$52,[8]CONTROLES!$D$53)</f>
        <v>0</v>
      </c>
      <c r="AL109" s="193"/>
      <c r="AM109" s="193">
        <f>+IF(AL109=[8]CONTROLES!$C$54,[8]CONTROLES!$D$54,[8]CONTROLES!$D$55)</f>
        <v>0</v>
      </c>
      <c r="AN109" s="193"/>
      <c r="AO109" s="193">
        <f>+IF(AN109=[8]CONTROLES!$C$56,[8]CONTROLES!$D$56,IF(AN109=[8]CONTROLES!$C$57,[8]CONTROLES!$D$57,[8]CONTROLES!$D$58))</f>
        <v>0</v>
      </c>
      <c r="AP109" s="193"/>
      <c r="AQ109" s="193">
        <f>+IF(AP109=[8]CONTROLES!$C$59,[8]CONTROLES!$D$59,[8]CONTROLES!$D$60)</f>
        <v>0</v>
      </c>
      <c r="AR109" s="193"/>
      <c r="AS109" s="193">
        <f>+IF(AR109=[8]CONTROLES!$C$61,[8]CONTROLES!$D$61,[8]CONTROLES!$D$62)</f>
        <v>0</v>
      </c>
      <c r="AT109" s="193"/>
      <c r="AU109" s="193">
        <f>+IF(AT109=[8]CONTROLES!$C$63,[8]CONTROLES!$D$63,IF(AT109=[8]CONTROLES!$C$64,[8]CONTROLES!$D$64,[8]CONTROLES!$D$65))</f>
        <v>0</v>
      </c>
      <c r="AV109" s="193">
        <f t="shared" si="46"/>
        <v>0</v>
      </c>
      <c r="AW109" s="193" t="str">
        <f t="shared" si="47"/>
        <v>Débil</v>
      </c>
      <c r="AX109" s="305"/>
      <c r="AY109" s="305"/>
      <c r="AZ109" s="305"/>
      <c r="BA109" s="305"/>
      <c r="BB109" s="307"/>
      <c r="BC109" s="306"/>
      <c r="BD109" s="335"/>
      <c r="BE109" s="134"/>
      <c r="BF109" s="134"/>
      <c r="BG109" s="216"/>
      <c r="BH109" s="224"/>
      <c r="BI109" s="224"/>
      <c r="BJ109" s="134"/>
      <c r="BK109" s="134"/>
      <c r="BL109" s="134"/>
      <c r="BM109" s="335"/>
      <c r="BN109" s="128"/>
      <c r="BO109" s="132"/>
      <c r="BP109" s="132"/>
      <c r="BQ109" s="132"/>
      <c r="BR109" s="132"/>
      <c r="BS109" s="132"/>
      <c r="BT109" s="132"/>
      <c r="BU109" s="132"/>
      <c r="BV109" s="132"/>
      <c r="BW109" s="128"/>
      <c r="BX109" s="132"/>
      <c r="BY109" s="132"/>
      <c r="BZ109" s="132"/>
      <c r="CA109" s="132"/>
      <c r="CB109" s="132"/>
      <c r="CC109" s="132"/>
      <c r="CD109" s="132"/>
      <c r="CE109" s="132"/>
      <c r="CF109" s="128"/>
      <c r="CG109" s="132"/>
      <c r="CH109" s="132"/>
      <c r="CI109" s="132"/>
      <c r="CJ109" s="132"/>
      <c r="CK109" s="132"/>
      <c r="CL109" s="132"/>
      <c r="CM109" s="132"/>
      <c r="CN109" s="132"/>
      <c r="CO109" s="128"/>
      <c r="CP109" s="132"/>
      <c r="CQ109" s="132"/>
      <c r="CR109" s="132"/>
      <c r="CS109" s="132"/>
      <c r="CT109" s="132"/>
      <c r="CU109" s="132"/>
      <c r="CV109" s="132"/>
      <c r="CW109" s="132"/>
      <c r="CX109" s="128"/>
      <c r="CY109" s="132"/>
      <c r="CZ109" s="132"/>
      <c r="DA109" s="132"/>
      <c r="DB109" s="132"/>
      <c r="DC109" s="132"/>
      <c r="DD109" s="132"/>
      <c r="DE109" s="132"/>
      <c r="DF109" s="132"/>
      <c r="DG109" s="128"/>
      <c r="DH109" s="132"/>
      <c r="DI109" s="132"/>
      <c r="DJ109" s="132"/>
      <c r="DK109" s="132"/>
      <c r="DL109" s="132"/>
      <c r="DM109" s="132"/>
      <c r="DN109" s="132"/>
      <c r="DO109" s="132"/>
      <c r="DP109" s="128"/>
      <c r="DQ109" s="132"/>
      <c r="DR109" s="132"/>
      <c r="DS109" s="132"/>
      <c r="DT109" s="132"/>
      <c r="DU109" s="132"/>
      <c r="DV109" s="132"/>
      <c r="DW109" s="132"/>
      <c r="DX109" s="132"/>
      <c r="DY109" s="128"/>
      <c r="DZ109" s="132"/>
      <c r="EA109" s="132"/>
      <c r="EB109" s="132"/>
      <c r="EC109" s="132"/>
      <c r="ED109" s="132"/>
      <c r="EE109" s="132"/>
      <c r="EF109" s="132"/>
      <c r="EG109" s="132"/>
      <c r="EH109" s="128"/>
      <c r="EI109" s="132"/>
      <c r="EJ109" s="132"/>
      <c r="EK109" s="132"/>
      <c r="EL109" s="132"/>
      <c r="EM109" s="132"/>
      <c r="EN109" s="132"/>
      <c r="EO109" s="132"/>
      <c r="EP109" s="132"/>
      <c r="EQ109" s="128"/>
      <c r="ER109" s="132"/>
      <c r="ES109" s="132"/>
      <c r="ET109" s="132"/>
      <c r="EU109" s="132"/>
      <c r="EV109" s="132"/>
      <c r="EW109" s="132"/>
      <c r="EX109" s="132"/>
      <c r="EY109" s="132"/>
      <c r="EZ109" s="128"/>
      <c r="FA109" s="132"/>
      <c r="FB109" s="132"/>
      <c r="FC109" s="132"/>
      <c r="FD109" s="132"/>
      <c r="FE109" s="132"/>
      <c r="FF109" s="132"/>
      <c r="FG109" s="132"/>
      <c r="FH109" s="132"/>
      <c r="FI109" s="128"/>
      <c r="FJ109" s="132"/>
      <c r="FK109" s="132"/>
      <c r="FL109" s="132"/>
      <c r="FM109" s="132"/>
      <c r="FN109" s="132"/>
      <c r="FO109" s="132"/>
      <c r="FP109" s="132"/>
      <c r="FQ109" s="132"/>
      <c r="FR109" s="132"/>
      <c r="FS109" s="128"/>
      <c r="FT109" s="131"/>
      <c r="FU109" s="131"/>
      <c r="FV109" s="131"/>
      <c r="FW109" s="132"/>
      <c r="FX109" s="131"/>
      <c r="FY109" s="132"/>
      <c r="FZ109" s="132"/>
      <c r="GA109" s="131"/>
      <c r="GB109" s="131"/>
      <c r="GC109" s="131"/>
      <c r="GD109" s="131"/>
      <c r="GE109" s="131"/>
      <c r="GF109" s="128"/>
      <c r="GG109" s="131"/>
      <c r="GH109" s="131"/>
      <c r="GI109" s="131"/>
      <c r="GJ109" s="132"/>
      <c r="GK109" s="131"/>
      <c r="GL109" s="132"/>
      <c r="GM109" s="132"/>
      <c r="GN109" s="131"/>
      <c r="GO109" s="131"/>
      <c r="GP109" s="131"/>
      <c r="GQ109" s="131"/>
      <c r="GR109" s="131"/>
      <c r="GS109" s="128"/>
      <c r="GT109" s="131"/>
      <c r="GU109" s="131"/>
      <c r="GV109" s="131"/>
      <c r="GW109" s="132"/>
      <c r="GX109" s="131"/>
      <c r="GY109" s="132"/>
      <c r="GZ109" s="132"/>
      <c r="HA109" s="131"/>
      <c r="HB109" s="131"/>
      <c r="HC109" s="131"/>
      <c r="HD109" s="131"/>
    </row>
    <row r="110" spans="1:212" ht="17.25" customHeight="1" x14ac:dyDescent="0.2">
      <c r="A110" s="312"/>
      <c r="B110" s="395"/>
      <c r="C110" s="399"/>
      <c r="D110" s="399"/>
      <c r="E110" s="395"/>
      <c r="F110" s="319"/>
      <c r="G110" s="319"/>
      <c r="H110" s="320"/>
      <c r="I110" s="395"/>
      <c r="J110" s="397"/>
      <c r="K110" s="322"/>
      <c r="L110" s="398"/>
      <c r="M110" s="326"/>
      <c r="N110" s="327"/>
      <c r="O110" s="327"/>
      <c r="P110" s="361"/>
      <c r="Q110" s="360"/>
      <c r="R110" s="182"/>
      <c r="S110" s="177"/>
      <c r="T110" s="201" t="str">
        <f t="shared" si="30"/>
        <v>Tipo Control</v>
      </c>
      <c r="U110" s="190" t="s">
        <v>158</v>
      </c>
      <c r="V110" s="191">
        <f>+IF(U110='[8]Tabla Valoración controles'!$D$4,'[8]Tabla Valoración controles'!$F$4,IF('[8]208-PLA-Ft-78 Mapa Gestión'!U110='[8]Tabla Valoración controles'!$D$5,'[8]Tabla Valoración controles'!$F$5,IF(U110=[8]FORMULAS!$A$10,0,'[8]Tabla Valoración controles'!$F$6)))</f>
        <v>0</v>
      </c>
      <c r="W110" s="190"/>
      <c r="X110" s="192">
        <f>+IF(W110='[8]Tabla Valoración controles'!$D$7,'[8]Tabla Valoración controles'!$F$7,IF(U110=[8]FORMULAS!$A$10,0,'[8]Tabla Valoración controles'!$F$8))</f>
        <v>0</v>
      </c>
      <c r="Y110" s="190"/>
      <c r="Z110" s="191">
        <f>+IF(Y110='[8]Tabla Valoración controles'!$D$9,'[8]Tabla Valoración controles'!$F$9,IF(U110=[8]FORMULAS!$A$10,0,'[8]Tabla Valoración controles'!$F$10))</f>
        <v>0</v>
      </c>
      <c r="AA110" s="190"/>
      <c r="AB110" s="191">
        <f>+IF(AA110='[8]Tabla Valoración controles'!$D$9,'[8]Tabla Valoración controles'!$F$9,IF(W110=[8]FORMULAS!$A$10,0,'[8]Tabla Valoración controles'!$F$10))</f>
        <v>0</v>
      </c>
      <c r="AC110" s="190"/>
      <c r="AD110" s="191">
        <f>+IF(AC110='[8]Tabla Valoración controles'!$D$13,'[8]Tabla Valoración controles'!$F$13,'[8]Tabla Valoración controles'!$F$14)</f>
        <v>0</v>
      </c>
      <c r="AE110" s="154">
        <f t="shared" si="28"/>
        <v>0</v>
      </c>
      <c r="AF110" s="154">
        <f t="shared" ref="AF110:AF111" si="52">+AF109*AE110</f>
        <v>0</v>
      </c>
      <c r="AG110" s="154">
        <f t="shared" si="51"/>
        <v>0</v>
      </c>
      <c r="AH110" s="190"/>
      <c r="AI110" s="193">
        <f>+IF(AH110=[8]CONTROLES!$C$50,[8]CONTROLES!$D$50,[8]CONTROLES!$D$51)</f>
        <v>0</v>
      </c>
      <c r="AJ110" s="193"/>
      <c r="AK110" s="193">
        <f>+IF(AJ110=[8]CONTROLES!$C$52,[8]CONTROLES!$D$52,[8]CONTROLES!$D$53)</f>
        <v>0</v>
      </c>
      <c r="AL110" s="193"/>
      <c r="AM110" s="193">
        <f>+IF(AL110=[8]CONTROLES!$C$54,[8]CONTROLES!$D$54,[8]CONTROLES!$D$55)</f>
        <v>0</v>
      </c>
      <c r="AN110" s="193"/>
      <c r="AO110" s="193">
        <f>+IF(AN110=[8]CONTROLES!$C$56,[8]CONTROLES!$D$56,IF(AN110=[8]CONTROLES!$C$57,[8]CONTROLES!$D$57,[8]CONTROLES!$D$58))</f>
        <v>0</v>
      </c>
      <c r="AP110" s="193"/>
      <c r="AQ110" s="193">
        <f>+IF(AP110=[8]CONTROLES!$C$59,[8]CONTROLES!$D$59,[8]CONTROLES!$D$60)</f>
        <v>0</v>
      </c>
      <c r="AR110" s="193"/>
      <c r="AS110" s="193">
        <f>+IF(AR110=[8]CONTROLES!$C$61,[8]CONTROLES!$D$61,[8]CONTROLES!$D$62)</f>
        <v>0</v>
      </c>
      <c r="AT110" s="193"/>
      <c r="AU110" s="193">
        <f>+IF(AT110=[8]CONTROLES!$C$63,[8]CONTROLES!$D$63,IF(AT110=[8]CONTROLES!$C$64,[8]CONTROLES!$D$64,[8]CONTROLES!$D$65))</f>
        <v>0</v>
      </c>
      <c r="AV110" s="193">
        <f t="shared" si="46"/>
        <v>0</v>
      </c>
      <c r="AW110" s="193" t="str">
        <f t="shared" si="47"/>
        <v>Débil</v>
      </c>
      <c r="AX110" s="305"/>
      <c r="AY110" s="305"/>
      <c r="AZ110" s="305"/>
      <c r="BA110" s="305"/>
      <c r="BB110" s="307"/>
      <c r="BC110" s="306"/>
      <c r="BD110" s="335"/>
      <c r="BE110" s="134"/>
      <c r="BF110" s="134"/>
      <c r="BG110" s="216"/>
      <c r="BH110" s="224"/>
      <c r="BI110" s="224"/>
      <c r="BJ110" s="134"/>
      <c r="BK110" s="134"/>
      <c r="BL110" s="134"/>
      <c r="BM110" s="335"/>
      <c r="BN110" s="128"/>
      <c r="BO110" s="132"/>
      <c r="BP110" s="132"/>
      <c r="BQ110" s="132"/>
      <c r="BR110" s="132"/>
      <c r="BS110" s="132"/>
      <c r="BT110" s="132"/>
      <c r="BU110" s="132"/>
      <c r="BV110" s="132"/>
      <c r="BW110" s="128"/>
      <c r="BX110" s="132"/>
      <c r="BY110" s="132"/>
      <c r="BZ110" s="132"/>
      <c r="CA110" s="132"/>
      <c r="CB110" s="132"/>
      <c r="CC110" s="132"/>
      <c r="CD110" s="132"/>
      <c r="CE110" s="132"/>
      <c r="CF110" s="128"/>
      <c r="CG110" s="132"/>
      <c r="CH110" s="132"/>
      <c r="CI110" s="132"/>
      <c r="CJ110" s="132"/>
      <c r="CK110" s="132"/>
      <c r="CL110" s="132"/>
      <c r="CM110" s="132"/>
      <c r="CN110" s="132"/>
      <c r="CO110" s="128"/>
      <c r="CP110" s="132"/>
      <c r="CQ110" s="132"/>
      <c r="CR110" s="132"/>
      <c r="CS110" s="132"/>
      <c r="CT110" s="132"/>
      <c r="CU110" s="132"/>
      <c r="CV110" s="132"/>
      <c r="CW110" s="132"/>
      <c r="CX110" s="128"/>
      <c r="CY110" s="132"/>
      <c r="CZ110" s="132"/>
      <c r="DA110" s="132"/>
      <c r="DB110" s="132"/>
      <c r="DC110" s="132"/>
      <c r="DD110" s="132"/>
      <c r="DE110" s="132"/>
      <c r="DF110" s="132"/>
      <c r="DG110" s="128"/>
      <c r="DH110" s="132"/>
      <c r="DI110" s="132"/>
      <c r="DJ110" s="132"/>
      <c r="DK110" s="132"/>
      <c r="DL110" s="132"/>
      <c r="DM110" s="132"/>
      <c r="DN110" s="132"/>
      <c r="DO110" s="132"/>
      <c r="DP110" s="128"/>
      <c r="DQ110" s="132"/>
      <c r="DR110" s="132"/>
      <c r="DS110" s="132"/>
      <c r="DT110" s="132"/>
      <c r="DU110" s="132"/>
      <c r="DV110" s="132"/>
      <c r="DW110" s="132"/>
      <c r="DX110" s="132"/>
      <c r="DY110" s="128"/>
      <c r="DZ110" s="132"/>
      <c r="EA110" s="132"/>
      <c r="EB110" s="132"/>
      <c r="EC110" s="132"/>
      <c r="ED110" s="132"/>
      <c r="EE110" s="132"/>
      <c r="EF110" s="132"/>
      <c r="EG110" s="132"/>
      <c r="EH110" s="128"/>
      <c r="EI110" s="132"/>
      <c r="EJ110" s="132"/>
      <c r="EK110" s="132"/>
      <c r="EL110" s="132"/>
      <c r="EM110" s="132"/>
      <c r="EN110" s="132"/>
      <c r="EO110" s="132"/>
      <c r="EP110" s="132"/>
      <c r="EQ110" s="128"/>
      <c r="ER110" s="132"/>
      <c r="ES110" s="132"/>
      <c r="ET110" s="132"/>
      <c r="EU110" s="132"/>
      <c r="EV110" s="132"/>
      <c r="EW110" s="132"/>
      <c r="EX110" s="132"/>
      <c r="EY110" s="132"/>
      <c r="EZ110" s="128"/>
      <c r="FA110" s="132"/>
      <c r="FB110" s="132"/>
      <c r="FC110" s="132"/>
      <c r="FD110" s="132"/>
      <c r="FE110" s="132"/>
      <c r="FF110" s="132"/>
      <c r="FG110" s="132"/>
      <c r="FH110" s="132"/>
      <c r="FI110" s="128"/>
      <c r="FJ110" s="132"/>
      <c r="FK110" s="132"/>
      <c r="FL110" s="132"/>
      <c r="FM110" s="132"/>
      <c r="FN110" s="132"/>
      <c r="FO110" s="132"/>
      <c r="FP110" s="132"/>
      <c r="FQ110" s="132"/>
      <c r="FR110" s="132"/>
      <c r="FS110" s="128"/>
      <c r="FT110" s="131"/>
      <c r="FU110" s="131"/>
      <c r="FV110" s="131"/>
      <c r="FW110" s="132"/>
      <c r="FX110" s="131"/>
      <c r="FY110" s="132"/>
      <c r="FZ110" s="132"/>
      <c r="GA110" s="131"/>
      <c r="GB110" s="131"/>
      <c r="GC110" s="131"/>
      <c r="GD110" s="131"/>
      <c r="GE110" s="131"/>
      <c r="GF110" s="128"/>
      <c r="GG110" s="131"/>
      <c r="GH110" s="131"/>
      <c r="GI110" s="131"/>
      <c r="GJ110" s="132"/>
      <c r="GK110" s="131"/>
      <c r="GL110" s="132"/>
      <c r="GM110" s="132"/>
      <c r="GN110" s="131"/>
      <c r="GO110" s="131"/>
      <c r="GP110" s="131"/>
      <c r="GQ110" s="131"/>
      <c r="GR110" s="131"/>
      <c r="GS110" s="128"/>
      <c r="GT110" s="131"/>
      <c r="GU110" s="131"/>
      <c r="GV110" s="131"/>
      <c r="GW110" s="132"/>
      <c r="GX110" s="131"/>
      <c r="GY110" s="132"/>
      <c r="GZ110" s="132"/>
      <c r="HA110" s="131"/>
      <c r="HB110" s="131"/>
      <c r="HC110" s="131"/>
      <c r="HD110" s="131"/>
    </row>
    <row r="111" spans="1:212" ht="17.25" customHeight="1" x14ac:dyDescent="0.2">
      <c r="A111" s="312"/>
      <c r="B111" s="395"/>
      <c r="C111" s="399"/>
      <c r="D111" s="399"/>
      <c r="E111" s="395"/>
      <c r="F111" s="319"/>
      <c r="G111" s="319"/>
      <c r="H111" s="320"/>
      <c r="I111" s="395"/>
      <c r="J111" s="397"/>
      <c r="K111" s="322"/>
      <c r="L111" s="398"/>
      <c r="M111" s="326"/>
      <c r="N111" s="327"/>
      <c r="O111" s="327"/>
      <c r="P111" s="361"/>
      <c r="Q111" s="360"/>
      <c r="R111" s="182"/>
      <c r="S111" s="177"/>
      <c r="T111" s="201" t="str">
        <f t="shared" si="30"/>
        <v>Tipo Control</v>
      </c>
      <c r="U111" s="190" t="s">
        <v>158</v>
      </c>
      <c r="V111" s="191">
        <f>+IF(U111='[8]Tabla Valoración controles'!$D$4,'[8]Tabla Valoración controles'!$F$4,IF('[8]208-PLA-Ft-78 Mapa Gestión'!U111='[8]Tabla Valoración controles'!$D$5,'[8]Tabla Valoración controles'!$F$5,IF(U111=[8]FORMULAS!$A$10,0,'[8]Tabla Valoración controles'!$F$6)))</f>
        <v>0</v>
      </c>
      <c r="W111" s="190"/>
      <c r="X111" s="192">
        <f>+IF(W111='[8]Tabla Valoración controles'!$D$7,'[8]Tabla Valoración controles'!$F$7,IF(U111=[8]FORMULAS!$A$10,0,'[8]Tabla Valoración controles'!$F$8))</f>
        <v>0</v>
      </c>
      <c r="Y111" s="190"/>
      <c r="Z111" s="191">
        <f>+IF(Y111='[8]Tabla Valoración controles'!$D$9,'[8]Tabla Valoración controles'!$F$9,IF(U111=[8]FORMULAS!$A$10,0,'[8]Tabla Valoración controles'!$F$10))</f>
        <v>0</v>
      </c>
      <c r="AA111" s="190"/>
      <c r="AB111" s="191">
        <f>+IF(AA111='[8]Tabla Valoración controles'!$D$9,'[8]Tabla Valoración controles'!$F$9,IF(W111=[8]FORMULAS!$A$10,0,'[8]Tabla Valoración controles'!$F$10))</f>
        <v>0</v>
      </c>
      <c r="AC111" s="190"/>
      <c r="AD111" s="191">
        <f>+IF(AC111='[8]Tabla Valoración controles'!$D$13,'[8]Tabla Valoración controles'!$F$13,'[8]Tabla Valoración controles'!$F$14)</f>
        <v>0</v>
      </c>
      <c r="AE111" s="154">
        <f t="shared" si="28"/>
        <v>0</v>
      </c>
      <c r="AF111" s="154">
        <f t="shared" si="52"/>
        <v>0</v>
      </c>
      <c r="AG111" s="154">
        <f t="shared" si="51"/>
        <v>0</v>
      </c>
      <c r="AH111" s="190"/>
      <c r="AI111" s="193">
        <f>+IF(AH111=[8]CONTROLES!$C$50,[8]CONTROLES!$D$50,[8]CONTROLES!$D$51)</f>
        <v>0</v>
      </c>
      <c r="AJ111" s="193"/>
      <c r="AK111" s="193">
        <f>+IF(AJ111=[8]CONTROLES!$C$52,[8]CONTROLES!$D$52,[8]CONTROLES!$D$53)</f>
        <v>0</v>
      </c>
      <c r="AL111" s="193"/>
      <c r="AM111" s="193">
        <f>+IF(AL111=[8]CONTROLES!$C$54,[8]CONTROLES!$D$54,[8]CONTROLES!$D$55)</f>
        <v>0</v>
      </c>
      <c r="AN111" s="193"/>
      <c r="AO111" s="193">
        <f>+IF(AN111=[8]CONTROLES!$C$56,[8]CONTROLES!$D$56,IF(AN111=[8]CONTROLES!$C$57,[8]CONTROLES!$D$57,[8]CONTROLES!$D$58))</f>
        <v>0</v>
      </c>
      <c r="AP111" s="193"/>
      <c r="AQ111" s="193">
        <f>+IF(AP111=[8]CONTROLES!$C$59,[8]CONTROLES!$D$59,[8]CONTROLES!$D$60)</f>
        <v>0</v>
      </c>
      <c r="AR111" s="193"/>
      <c r="AS111" s="193">
        <f>+IF(AR111=[8]CONTROLES!$C$61,[8]CONTROLES!$D$61,[8]CONTROLES!$D$62)</f>
        <v>0</v>
      </c>
      <c r="AT111" s="193"/>
      <c r="AU111" s="193">
        <f>+IF(AT111=[8]CONTROLES!$C$63,[8]CONTROLES!$D$63,IF(AT111=[8]CONTROLES!$C$64,[8]CONTROLES!$D$64,[8]CONTROLES!$D$65))</f>
        <v>0</v>
      </c>
      <c r="AV111" s="193">
        <f t="shared" si="46"/>
        <v>0</v>
      </c>
      <c r="AW111" s="193" t="str">
        <f t="shared" si="47"/>
        <v>Débil</v>
      </c>
      <c r="AX111" s="305"/>
      <c r="AY111" s="305"/>
      <c r="AZ111" s="305"/>
      <c r="BA111" s="305"/>
      <c r="BB111" s="307"/>
      <c r="BC111" s="306"/>
      <c r="BD111" s="335"/>
      <c r="BE111" s="134"/>
      <c r="BF111" s="134"/>
      <c r="BG111" s="216"/>
      <c r="BH111" s="224"/>
      <c r="BI111" s="224"/>
      <c r="BJ111" s="134"/>
      <c r="BK111" s="134"/>
      <c r="BL111" s="134"/>
      <c r="BM111" s="335"/>
      <c r="BN111" s="128"/>
      <c r="BO111" s="132"/>
      <c r="BP111" s="132"/>
      <c r="BQ111" s="132"/>
      <c r="BR111" s="132"/>
      <c r="BS111" s="132"/>
      <c r="BT111" s="132"/>
      <c r="BU111" s="132"/>
      <c r="BV111" s="132"/>
      <c r="BW111" s="128"/>
      <c r="BX111" s="132"/>
      <c r="BY111" s="132"/>
      <c r="BZ111" s="132"/>
      <c r="CA111" s="132"/>
      <c r="CB111" s="132"/>
      <c r="CC111" s="132"/>
      <c r="CD111" s="132"/>
      <c r="CE111" s="132"/>
      <c r="CF111" s="128"/>
      <c r="CG111" s="132"/>
      <c r="CH111" s="132"/>
      <c r="CI111" s="132"/>
      <c r="CJ111" s="132"/>
      <c r="CK111" s="132"/>
      <c r="CL111" s="132"/>
      <c r="CM111" s="132"/>
      <c r="CN111" s="132"/>
      <c r="CO111" s="128"/>
      <c r="CP111" s="132"/>
      <c r="CQ111" s="132"/>
      <c r="CR111" s="132"/>
      <c r="CS111" s="132"/>
      <c r="CT111" s="132"/>
      <c r="CU111" s="132"/>
      <c r="CV111" s="132"/>
      <c r="CW111" s="132"/>
      <c r="CX111" s="128"/>
      <c r="CY111" s="132"/>
      <c r="CZ111" s="132"/>
      <c r="DA111" s="132"/>
      <c r="DB111" s="132"/>
      <c r="DC111" s="132"/>
      <c r="DD111" s="132"/>
      <c r="DE111" s="132"/>
      <c r="DF111" s="132"/>
      <c r="DG111" s="128"/>
      <c r="DH111" s="132"/>
      <c r="DI111" s="132"/>
      <c r="DJ111" s="132"/>
      <c r="DK111" s="132"/>
      <c r="DL111" s="132"/>
      <c r="DM111" s="132"/>
      <c r="DN111" s="132"/>
      <c r="DO111" s="132"/>
      <c r="DP111" s="128"/>
      <c r="DQ111" s="132"/>
      <c r="DR111" s="132"/>
      <c r="DS111" s="132"/>
      <c r="DT111" s="132"/>
      <c r="DU111" s="132"/>
      <c r="DV111" s="132"/>
      <c r="DW111" s="132"/>
      <c r="DX111" s="132"/>
      <c r="DY111" s="128"/>
      <c r="DZ111" s="132"/>
      <c r="EA111" s="132"/>
      <c r="EB111" s="132"/>
      <c r="EC111" s="132"/>
      <c r="ED111" s="132"/>
      <c r="EE111" s="132"/>
      <c r="EF111" s="132"/>
      <c r="EG111" s="132"/>
      <c r="EH111" s="128"/>
      <c r="EI111" s="132"/>
      <c r="EJ111" s="132"/>
      <c r="EK111" s="132"/>
      <c r="EL111" s="132"/>
      <c r="EM111" s="132"/>
      <c r="EN111" s="132"/>
      <c r="EO111" s="132"/>
      <c r="EP111" s="132"/>
      <c r="EQ111" s="128"/>
      <c r="ER111" s="132"/>
      <c r="ES111" s="132"/>
      <c r="ET111" s="132"/>
      <c r="EU111" s="132"/>
      <c r="EV111" s="132"/>
      <c r="EW111" s="132"/>
      <c r="EX111" s="132"/>
      <c r="EY111" s="132"/>
      <c r="EZ111" s="128"/>
      <c r="FA111" s="132"/>
      <c r="FB111" s="132"/>
      <c r="FC111" s="132"/>
      <c r="FD111" s="132"/>
      <c r="FE111" s="132"/>
      <c r="FF111" s="132"/>
      <c r="FG111" s="132"/>
      <c r="FH111" s="132"/>
      <c r="FI111" s="128"/>
      <c r="FJ111" s="132"/>
      <c r="FK111" s="132"/>
      <c r="FL111" s="132"/>
      <c r="FM111" s="132"/>
      <c r="FN111" s="132"/>
      <c r="FO111" s="132"/>
      <c r="FP111" s="132"/>
      <c r="FQ111" s="132"/>
      <c r="FR111" s="132"/>
      <c r="FS111" s="128"/>
      <c r="FT111" s="131"/>
      <c r="FU111" s="131"/>
      <c r="FV111" s="131"/>
      <c r="FW111" s="132"/>
      <c r="FX111" s="131"/>
      <c r="FY111" s="132"/>
      <c r="FZ111" s="132"/>
      <c r="GA111" s="131"/>
      <c r="GB111" s="131"/>
      <c r="GC111" s="131"/>
      <c r="GD111" s="131"/>
      <c r="GE111" s="131"/>
      <c r="GF111" s="128"/>
      <c r="GG111" s="131"/>
      <c r="GH111" s="131"/>
      <c r="GI111" s="131"/>
      <c r="GJ111" s="132"/>
      <c r="GK111" s="131"/>
      <c r="GL111" s="132"/>
      <c r="GM111" s="132"/>
      <c r="GN111" s="131"/>
      <c r="GO111" s="131"/>
      <c r="GP111" s="131"/>
      <c r="GQ111" s="131"/>
      <c r="GR111" s="131"/>
      <c r="GS111" s="128"/>
      <c r="GT111" s="131"/>
      <c r="GU111" s="131"/>
      <c r="GV111" s="131"/>
      <c r="GW111" s="132"/>
      <c r="GX111" s="131"/>
      <c r="GY111" s="132"/>
      <c r="GZ111" s="132"/>
      <c r="HA111" s="131"/>
      <c r="HB111" s="131"/>
      <c r="HC111" s="131"/>
      <c r="HD111" s="131"/>
    </row>
    <row r="112" spans="1:212" ht="67.5" customHeight="1" x14ac:dyDescent="0.2">
      <c r="A112" s="312">
        <v>18</v>
      </c>
      <c r="B112" s="395" t="s">
        <v>183</v>
      </c>
      <c r="C112" s="399" t="str">
        <f>VLOOKUP(B112,[8]FORMULAS!A$30:B$52,2,0)</f>
        <v>Coordinar la adquisición de los bienes y servicios necesarios en la Caja de la Vivienda Popular, según la normatividad contractual legal vigente.</v>
      </c>
      <c r="D112" s="399" t="str">
        <f>VLOOKUP(B112,[8]FORMULAS!A$30:C$52,3,0)</f>
        <v>Director de Gestión Corporativa</v>
      </c>
      <c r="E112" s="395" t="s">
        <v>113</v>
      </c>
      <c r="F112" s="409" t="s">
        <v>553</v>
      </c>
      <c r="G112" s="319" t="s">
        <v>554</v>
      </c>
      <c r="H112" s="409" t="s">
        <v>555</v>
      </c>
      <c r="I112" s="395" t="s">
        <v>264</v>
      </c>
      <c r="J112" s="397">
        <v>700</v>
      </c>
      <c r="K112" s="322" t="str">
        <f>VLOOKUP(L112,'Tabla probabilidad'!$D$3:$E$8,2,0)</f>
        <v>Alta</v>
      </c>
      <c r="L112" s="398">
        <v>0.8</v>
      </c>
      <c r="M112" s="326" t="s">
        <v>89</v>
      </c>
      <c r="N112" s="327" t="str">
        <f>VLOOKUP(M112,'Tabla Impacto'!$D$3:$F$8,3,0)</f>
        <v>Menor</v>
      </c>
      <c r="O112" s="327">
        <f>VLOOKUP(M112,'Tabla Impacto'!$D$3:$F$8,2,0)</f>
        <v>0.4</v>
      </c>
      <c r="P112" s="361" t="str">
        <f t="shared" ref="P112" si="53">CONCATENATE(N112,K112)</f>
        <v>MenorAlta</v>
      </c>
      <c r="Q112" s="360" t="str">
        <f>VLOOKUP(P112,[8]FORMULAS!$K$17:$L$42,2,0)</f>
        <v>Moderado</v>
      </c>
      <c r="R112" s="182">
        <v>1</v>
      </c>
      <c r="S112" s="187" t="s">
        <v>556</v>
      </c>
      <c r="T112" s="201" t="str">
        <f t="shared" si="30"/>
        <v>Preventivo</v>
      </c>
      <c r="U112" s="190" t="s">
        <v>13</v>
      </c>
      <c r="V112" s="191">
        <f>+IF(U112='[8]Tabla Valoración controles'!$D$4,'[8]Tabla Valoración controles'!$F$4,IF('[8]208-PLA-Ft-78 Mapa Gestión'!U112='[8]Tabla Valoración controles'!$D$5,'[8]Tabla Valoración controles'!$F$5,IF(U112=[8]FORMULAS!$A$10,0,'[8]Tabla Valoración controles'!$F$6)))</f>
        <v>0.25</v>
      </c>
      <c r="W112" s="190" t="s">
        <v>8</v>
      </c>
      <c r="X112" s="192">
        <f>+IF(W112='[8]Tabla Valoración controles'!$D$7,'[8]Tabla Valoración controles'!$F$7,IF(U112=[8]FORMULAS!$A$10,0,'[8]Tabla Valoración controles'!$F$8))</f>
        <v>0.15</v>
      </c>
      <c r="Y112" s="190" t="s">
        <v>18</v>
      </c>
      <c r="Z112" s="191">
        <f>+IF(Y112='[8]Tabla Valoración controles'!$D$9,'[8]Tabla Valoración controles'!$F$9,'[8]Tabla Valoración controles'!$F$10)</f>
        <v>0</v>
      </c>
      <c r="AA112" s="190" t="s">
        <v>21</v>
      </c>
      <c r="AB112" s="191">
        <f>+IF(AA112='[8]Tabla Valoración controles'!$D$11,'[8]Tabla Valoración controles'!$F$11,'[8]Tabla Valoración controles'!$F$12)</f>
        <v>0</v>
      </c>
      <c r="AC112" s="190" t="s">
        <v>100</v>
      </c>
      <c r="AD112" s="191">
        <f>+IF(AC112='[8]Tabla Valoración controles'!$D$13,'[8]Tabla Valoración controles'!$F$13,'[8]Tabla Valoración controles'!$F$14)</f>
        <v>0</v>
      </c>
      <c r="AE112" s="154">
        <f t="shared" si="28"/>
        <v>0.4</v>
      </c>
      <c r="AF112" s="154" t="e">
        <f>+IF(T112=[8]FORMULAS!$A$8,'[8]208-PLA-Ft-78 Mapa Gestión'!AE112*'[8]208-PLA-Ft-78 Mapa Gestión'!L112:L117,'[8]208-PLA-Ft-78 Mapa Gestión'!AE112*'[8]208-PLA-Ft-78 Mapa Gestión'!O112:O117)</f>
        <v>#N/A</v>
      </c>
      <c r="AG112" s="154">
        <f>+IF(T112=[8]FORMULAS!$A$8,'[8]208-PLA-Ft-78 Mapa Gestión'!L112:L117-'[8]208-PLA-Ft-78 Mapa Gestión'!AF112,0)</f>
        <v>0</v>
      </c>
      <c r="AH112" s="190" t="s">
        <v>351</v>
      </c>
      <c r="AI112" s="193">
        <f>+IF(AH112=[8]CONTROLES!$C$50,[8]CONTROLES!$D$50,[8]CONTROLES!$D$51)</f>
        <v>15</v>
      </c>
      <c r="AJ112" s="193" t="s">
        <v>357</v>
      </c>
      <c r="AK112" s="193">
        <f>+IF(AJ112=[8]CONTROLES!$C$52,[8]CONTROLES!$D$52,[8]CONTROLES!$D$53)</f>
        <v>15</v>
      </c>
      <c r="AL112" s="193" t="s">
        <v>360</v>
      </c>
      <c r="AM112" s="193">
        <f>+IF(AL112=[8]CONTROLES!$C$54,[8]CONTROLES!$D$54,[8]CONTROLES!$D$55)</f>
        <v>15</v>
      </c>
      <c r="AN112" s="193" t="s">
        <v>363</v>
      </c>
      <c r="AO112" s="193">
        <f>+IF(AN112=[8]CONTROLES!$C$56,[8]CONTROLES!$D$56,IF(AN112=[8]CONTROLES!$C$57,[8]CONTROLES!$D$57,[8]CONTROLES!$D$58))</f>
        <v>15</v>
      </c>
      <c r="AP112" s="193" t="s">
        <v>367</v>
      </c>
      <c r="AQ112" s="193">
        <f>+IF(AP112=[8]CONTROLES!$C$59,[8]CONTROLES!$D$59,[8]CONTROLES!$D$60)</f>
        <v>15</v>
      </c>
      <c r="AR112" s="193" t="s">
        <v>370</v>
      </c>
      <c r="AS112" s="193">
        <f>+IF(AR112=[8]CONTROLES!$C$61,[8]CONTROLES!$D$61,[8]CONTROLES!$D$62)</f>
        <v>15</v>
      </c>
      <c r="AT112" s="193" t="s">
        <v>373</v>
      </c>
      <c r="AU112" s="193">
        <f>+IF(AT112=[8]CONTROLES!$C$63,[8]CONTROLES!$D$63,IF(AT112=[8]CONTROLES!$C$64,[8]CONTROLES!$D$64,[8]CONTROLES!$D$65))</f>
        <v>10</v>
      </c>
      <c r="AV112" s="193">
        <f t="shared" si="46"/>
        <v>100</v>
      </c>
      <c r="AW112" s="193" t="str">
        <f t="shared" si="47"/>
        <v>Fuerte</v>
      </c>
      <c r="AX112" s="304">
        <f>+AG117</f>
        <v>0</v>
      </c>
      <c r="AY112" s="304" t="s">
        <v>98</v>
      </c>
      <c r="AZ112" s="304" t="s">
        <v>74</v>
      </c>
      <c r="BA112" s="304">
        <f>+IF(T112=[4]FORMULAS!B111,'[4]208-PLA-Ft-78 Mapa Gestión'!AG117,'[4]208-PLA-Ft-78 Mapa Gestión'!O112:O117)</f>
        <v>0</v>
      </c>
      <c r="BB112" s="307" t="str">
        <f>CONCATENATE(AZ112,AY112)</f>
        <v>ModeradoMedia</v>
      </c>
      <c r="BC112" s="306" t="str">
        <f>VLOOKUP(BB112,[4]FORMULAS!$K$17:$L$42,2,0)</f>
        <v>Moderado</v>
      </c>
      <c r="BD112" s="335" t="s">
        <v>164</v>
      </c>
      <c r="BE112" s="134" t="s">
        <v>557</v>
      </c>
      <c r="BF112" s="134" t="s">
        <v>541</v>
      </c>
      <c r="BG112" s="216" t="s">
        <v>325</v>
      </c>
      <c r="BH112" s="224">
        <v>45293</v>
      </c>
      <c r="BI112" s="224">
        <v>45657</v>
      </c>
      <c r="BJ112" s="134" t="s">
        <v>558</v>
      </c>
      <c r="BK112" s="134" t="s">
        <v>551</v>
      </c>
      <c r="BL112" s="134" t="s">
        <v>236</v>
      </c>
      <c r="BM112" s="335" t="s">
        <v>559</v>
      </c>
      <c r="BN112" s="128"/>
      <c r="BO112" s="134"/>
      <c r="BP112" s="134"/>
      <c r="BQ112" s="134"/>
      <c r="BR112" s="134"/>
      <c r="BS112" s="134"/>
      <c r="BT112" s="134"/>
      <c r="BU112" s="134"/>
      <c r="BV112" s="134"/>
      <c r="BW112" s="128"/>
      <c r="BX112" s="134"/>
      <c r="BY112" s="134"/>
      <c r="BZ112" s="134"/>
      <c r="CA112" s="134"/>
      <c r="CB112" s="134"/>
      <c r="CC112" s="134"/>
      <c r="CD112" s="134"/>
      <c r="CE112" s="134"/>
      <c r="CF112" s="128"/>
      <c r="CG112" s="134"/>
      <c r="CH112" s="134"/>
      <c r="CI112" s="134"/>
      <c r="CJ112" s="134"/>
      <c r="CK112" s="134"/>
      <c r="CL112" s="134"/>
      <c r="CM112" s="134"/>
      <c r="CN112" s="134"/>
      <c r="CO112" s="128"/>
      <c r="CP112" s="134"/>
      <c r="CQ112" s="134"/>
      <c r="CR112" s="134"/>
      <c r="CS112" s="134"/>
      <c r="CT112" s="134"/>
      <c r="CU112" s="134"/>
      <c r="CV112" s="134"/>
      <c r="CW112" s="134"/>
      <c r="CX112" s="128"/>
      <c r="CY112" s="134"/>
      <c r="CZ112" s="134"/>
      <c r="DA112" s="134"/>
      <c r="DB112" s="134"/>
      <c r="DC112" s="134"/>
      <c r="DD112" s="134"/>
      <c r="DE112" s="134"/>
      <c r="DF112" s="134"/>
      <c r="DG112" s="128"/>
      <c r="DH112" s="134"/>
      <c r="DI112" s="134"/>
      <c r="DJ112" s="134"/>
      <c r="DK112" s="134"/>
      <c r="DL112" s="134"/>
      <c r="DM112" s="134"/>
      <c r="DN112" s="134"/>
      <c r="DO112" s="134"/>
      <c r="DP112" s="128"/>
      <c r="DQ112" s="134"/>
      <c r="DR112" s="134"/>
      <c r="DS112" s="134"/>
      <c r="DT112" s="134"/>
      <c r="DU112" s="134"/>
      <c r="DV112" s="134"/>
      <c r="DW112" s="134"/>
      <c r="DX112" s="134"/>
      <c r="DY112" s="128"/>
      <c r="DZ112" s="134"/>
      <c r="EA112" s="134"/>
      <c r="EB112" s="134"/>
      <c r="EC112" s="134"/>
      <c r="ED112" s="134"/>
      <c r="EE112" s="134"/>
      <c r="EF112" s="134"/>
      <c r="EG112" s="134"/>
      <c r="EH112" s="128"/>
      <c r="EI112" s="134"/>
      <c r="EJ112" s="134"/>
      <c r="EK112" s="134"/>
      <c r="EL112" s="134"/>
      <c r="EM112" s="134"/>
      <c r="EN112" s="134"/>
      <c r="EO112" s="134"/>
      <c r="EP112" s="134"/>
      <c r="EQ112" s="128"/>
      <c r="ER112" s="134"/>
      <c r="ES112" s="134"/>
      <c r="ET112" s="134"/>
      <c r="EU112" s="134"/>
      <c r="EV112" s="134"/>
      <c r="EW112" s="134"/>
      <c r="EX112" s="134"/>
      <c r="EY112" s="134"/>
      <c r="EZ112" s="128"/>
      <c r="FA112" s="134"/>
      <c r="FB112" s="134"/>
      <c r="FC112" s="134"/>
      <c r="FD112" s="134"/>
      <c r="FE112" s="134"/>
      <c r="FF112" s="134"/>
      <c r="FG112" s="134"/>
      <c r="FH112" s="134"/>
      <c r="FI112" s="128"/>
      <c r="FJ112" s="134"/>
      <c r="FK112" s="134"/>
      <c r="FL112" s="134"/>
      <c r="FM112" s="134"/>
      <c r="FN112" s="134"/>
      <c r="FO112" s="134"/>
      <c r="FP112" s="134"/>
      <c r="FQ112" s="134"/>
      <c r="FR112" s="134"/>
      <c r="FS112" s="128"/>
      <c r="FT112" s="131"/>
      <c r="FU112" s="131"/>
      <c r="FV112" s="131"/>
      <c r="FW112" s="132"/>
      <c r="FX112" s="131"/>
      <c r="FY112" s="134"/>
      <c r="FZ112" s="134"/>
      <c r="GA112" s="131"/>
      <c r="GB112" s="131"/>
      <c r="GC112" s="131"/>
      <c r="GD112" s="131"/>
      <c r="GE112" s="131"/>
      <c r="GF112" s="128"/>
      <c r="GG112" s="131"/>
      <c r="GH112" s="131"/>
      <c r="GI112" s="131"/>
      <c r="GJ112" s="132"/>
      <c r="GK112" s="131"/>
      <c r="GL112" s="134"/>
      <c r="GM112" s="134"/>
      <c r="GN112" s="131"/>
      <c r="GO112" s="131"/>
      <c r="GP112" s="131"/>
      <c r="GQ112" s="131"/>
      <c r="GR112" s="131"/>
      <c r="GS112" s="128"/>
      <c r="GT112" s="131"/>
      <c r="GU112" s="131"/>
      <c r="GV112" s="131"/>
      <c r="GW112" s="132"/>
      <c r="GX112" s="131"/>
      <c r="GY112" s="134"/>
      <c r="GZ112" s="134"/>
      <c r="HA112" s="131"/>
      <c r="HB112" s="131"/>
      <c r="HC112" s="131"/>
      <c r="HD112" s="131"/>
    </row>
    <row r="113" spans="1:212" ht="17.25" customHeight="1" x14ac:dyDescent="0.2">
      <c r="A113" s="312"/>
      <c r="B113" s="395"/>
      <c r="C113" s="399"/>
      <c r="D113" s="399"/>
      <c r="E113" s="395"/>
      <c r="F113" s="409"/>
      <c r="G113" s="319"/>
      <c r="H113" s="409"/>
      <c r="I113" s="395"/>
      <c r="J113" s="397"/>
      <c r="K113" s="322"/>
      <c r="L113" s="398"/>
      <c r="M113" s="326"/>
      <c r="N113" s="327"/>
      <c r="O113" s="327"/>
      <c r="P113" s="361"/>
      <c r="Q113" s="360"/>
      <c r="R113" s="182"/>
      <c r="S113" s="195"/>
      <c r="T113" s="201" t="str">
        <f t="shared" si="30"/>
        <v>Tipo Control</v>
      </c>
      <c r="U113" s="190" t="s">
        <v>158</v>
      </c>
      <c r="V113" s="191">
        <f>+IF(U113='[8]Tabla Valoración controles'!$D$4,'[8]Tabla Valoración controles'!$F$4,IF('[8]208-PLA-Ft-78 Mapa Gestión'!U113='[8]Tabla Valoración controles'!$D$5,'[8]Tabla Valoración controles'!$F$5,IF(U113=[8]FORMULAS!$A$10,0,'[8]Tabla Valoración controles'!$F$6)))</f>
        <v>0</v>
      </c>
      <c r="W113" s="190"/>
      <c r="X113" s="192">
        <f>+IF(W113='[8]Tabla Valoración controles'!$D$7,'[8]Tabla Valoración controles'!$F$7,IF(U113=[8]FORMULAS!$A$10,0,'[8]Tabla Valoración controles'!$F$8))</f>
        <v>0</v>
      </c>
      <c r="Y113" s="190"/>
      <c r="Z113" s="191">
        <f>+IF(Y113='[8]Tabla Valoración controles'!$D$9,'[8]Tabla Valoración controles'!$F$9,IF(U113=[8]FORMULAS!$A$10,0,'[8]Tabla Valoración controles'!$F$10))</f>
        <v>0</v>
      </c>
      <c r="AA113" s="190"/>
      <c r="AB113" s="191">
        <f>+IF(AA113='[8]Tabla Valoración controles'!$D$9,'[8]Tabla Valoración controles'!$F$9,IF(W113=[8]FORMULAS!$A$10,0,'[8]Tabla Valoración controles'!$F$10))</f>
        <v>0</v>
      </c>
      <c r="AC113" s="190"/>
      <c r="AD113" s="191">
        <f>+IF(AC113='[8]Tabla Valoración controles'!$D$13,'[8]Tabla Valoración controles'!$F$13,'[8]Tabla Valoración controles'!$F$14)</f>
        <v>0</v>
      </c>
      <c r="AE113" s="154">
        <f t="shared" si="28"/>
        <v>0</v>
      </c>
      <c r="AF113" s="154">
        <f>+AE113*AG112</f>
        <v>0</v>
      </c>
      <c r="AG113" s="154">
        <f>+AG112-AF113</f>
        <v>0</v>
      </c>
      <c r="AH113" s="190"/>
      <c r="AI113" s="193">
        <f>+IF(AH113=[8]CONTROLES!$C$50,[8]CONTROLES!$D$50,[8]CONTROLES!$D$51)</f>
        <v>0</v>
      </c>
      <c r="AJ113" s="193"/>
      <c r="AK113" s="193">
        <f>+IF(AJ113=[8]CONTROLES!$C$52,[8]CONTROLES!$D$52,[8]CONTROLES!$D$53)</f>
        <v>0</v>
      </c>
      <c r="AL113" s="193"/>
      <c r="AM113" s="193">
        <f>+IF(AL113=[8]CONTROLES!$C$54,[8]CONTROLES!$D$54,[8]CONTROLES!$D$55)</f>
        <v>0</v>
      </c>
      <c r="AN113" s="193"/>
      <c r="AO113" s="193">
        <f>+IF(AN113=[8]CONTROLES!$C$56,[8]CONTROLES!$D$56,IF(AN113=[8]CONTROLES!$C$57,[8]CONTROLES!$D$57,[8]CONTROLES!$D$58))</f>
        <v>0</v>
      </c>
      <c r="AP113" s="193"/>
      <c r="AQ113" s="193">
        <f>+IF(AP113=[8]CONTROLES!$C$59,[8]CONTROLES!$D$59,[8]CONTROLES!$D$60)</f>
        <v>0</v>
      </c>
      <c r="AR113" s="193"/>
      <c r="AS113" s="193">
        <f>+IF(AR113=[8]CONTROLES!$C$61,[8]CONTROLES!$D$61,[8]CONTROLES!$D$62)</f>
        <v>0</v>
      </c>
      <c r="AT113" s="193"/>
      <c r="AU113" s="193">
        <f>+IF(AT113=[8]CONTROLES!$C$63,[8]CONTROLES!$D$63,IF(AT113=[8]CONTROLES!$C$64,[8]CONTROLES!$D$64,[8]CONTROLES!$D$65))</f>
        <v>0</v>
      </c>
      <c r="AV113" s="193">
        <f t="shared" si="46"/>
        <v>0</v>
      </c>
      <c r="AW113" s="193" t="str">
        <f t="shared" si="47"/>
        <v>Débil</v>
      </c>
      <c r="AX113" s="305"/>
      <c r="AY113" s="305"/>
      <c r="AZ113" s="305"/>
      <c r="BA113" s="305"/>
      <c r="BB113" s="307"/>
      <c r="BC113" s="306"/>
      <c r="BD113" s="335"/>
      <c r="BE113" s="134"/>
      <c r="BF113" s="134"/>
      <c r="BG113" s="216"/>
      <c r="BH113" s="224"/>
      <c r="BI113" s="224"/>
      <c r="BJ113" s="134"/>
      <c r="BK113" s="134"/>
      <c r="BL113" s="134"/>
      <c r="BM113" s="335"/>
      <c r="BN113" s="128"/>
      <c r="BO113" s="134"/>
      <c r="BP113" s="134"/>
      <c r="BQ113" s="134"/>
      <c r="BR113" s="134"/>
      <c r="BS113" s="134"/>
      <c r="BT113" s="134"/>
      <c r="BU113" s="134"/>
      <c r="BV113" s="134"/>
      <c r="BW113" s="128"/>
      <c r="BX113" s="134"/>
      <c r="BY113" s="134"/>
      <c r="BZ113" s="134"/>
      <c r="CA113" s="134"/>
      <c r="CB113" s="134"/>
      <c r="CC113" s="134"/>
      <c r="CD113" s="134"/>
      <c r="CE113" s="134"/>
      <c r="CF113" s="128"/>
      <c r="CG113" s="134"/>
      <c r="CH113" s="134"/>
      <c r="CI113" s="134"/>
      <c r="CJ113" s="134"/>
      <c r="CK113" s="134"/>
      <c r="CL113" s="134"/>
      <c r="CM113" s="134"/>
      <c r="CN113" s="134"/>
      <c r="CO113" s="128"/>
      <c r="CP113" s="134"/>
      <c r="CQ113" s="134"/>
      <c r="CR113" s="134"/>
      <c r="CS113" s="134"/>
      <c r="CT113" s="134"/>
      <c r="CU113" s="134"/>
      <c r="CV113" s="134"/>
      <c r="CW113" s="134"/>
      <c r="CX113" s="128"/>
      <c r="CY113" s="134"/>
      <c r="CZ113" s="134"/>
      <c r="DA113" s="134"/>
      <c r="DB113" s="134"/>
      <c r="DC113" s="134"/>
      <c r="DD113" s="134"/>
      <c r="DE113" s="134"/>
      <c r="DF113" s="134"/>
      <c r="DG113" s="128"/>
      <c r="DH113" s="134"/>
      <c r="DI113" s="134"/>
      <c r="DJ113" s="134"/>
      <c r="DK113" s="134"/>
      <c r="DL113" s="134"/>
      <c r="DM113" s="134"/>
      <c r="DN113" s="134"/>
      <c r="DO113" s="134"/>
      <c r="DP113" s="128"/>
      <c r="DQ113" s="134"/>
      <c r="DR113" s="134"/>
      <c r="DS113" s="134"/>
      <c r="DT113" s="134"/>
      <c r="DU113" s="134"/>
      <c r="DV113" s="134"/>
      <c r="DW113" s="134"/>
      <c r="DX113" s="134"/>
      <c r="DY113" s="128"/>
      <c r="DZ113" s="134"/>
      <c r="EA113" s="134"/>
      <c r="EB113" s="134"/>
      <c r="EC113" s="134"/>
      <c r="ED113" s="134"/>
      <c r="EE113" s="134"/>
      <c r="EF113" s="134"/>
      <c r="EG113" s="134"/>
      <c r="EH113" s="128"/>
      <c r="EI113" s="134"/>
      <c r="EJ113" s="134"/>
      <c r="EK113" s="134"/>
      <c r="EL113" s="134"/>
      <c r="EM113" s="134"/>
      <c r="EN113" s="134"/>
      <c r="EO113" s="134"/>
      <c r="EP113" s="134"/>
      <c r="EQ113" s="128"/>
      <c r="ER113" s="134"/>
      <c r="ES113" s="134"/>
      <c r="ET113" s="134"/>
      <c r="EU113" s="134"/>
      <c r="EV113" s="134"/>
      <c r="EW113" s="134"/>
      <c r="EX113" s="134"/>
      <c r="EY113" s="134"/>
      <c r="EZ113" s="128"/>
      <c r="FA113" s="134"/>
      <c r="FB113" s="134"/>
      <c r="FC113" s="134"/>
      <c r="FD113" s="134"/>
      <c r="FE113" s="134"/>
      <c r="FF113" s="134"/>
      <c r="FG113" s="134"/>
      <c r="FH113" s="134"/>
      <c r="FI113" s="128"/>
      <c r="FJ113" s="134"/>
      <c r="FK113" s="134"/>
      <c r="FL113" s="134"/>
      <c r="FM113" s="134"/>
      <c r="FN113" s="134"/>
      <c r="FO113" s="134"/>
      <c r="FP113" s="134"/>
      <c r="FQ113" s="134"/>
      <c r="FR113" s="134"/>
      <c r="FS113" s="128"/>
      <c r="FT113" s="131"/>
      <c r="FU113" s="131"/>
      <c r="FV113" s="131"/>
      <c r="FW113" s="132"/>
      <c r="FX113" s="131"/>
      <c r="FY113" s="134"/>
      <c r="FZ113" s="134"/>
      <c r="GA113" s="131"/>
      <c r="GB113" s="131"/>
      <c r="GC113" s="131"/>
      <c r="GD113" s="131"/>
      <c r="GE113" s="131"/>
      <c r="GF113" s="128"/>
      <c r="GG113" s="131"/>
      <c r="GH113" s="131"/>
      <c r="GI113" s="131"/>
      <c r="GJ113" s="132"/>
      <c r="GK113" s="131"/>
      <c r="GL113" s="134"/>
      <c r="GM113" s="134"/>
      <c r="GN113" s="131"/>
      <c r="GO113" s="131"/>
      <c r="GP113" s="131"/>
      <c r="GQ113" s="131"/>
      <c r="GR113" s="131"/>
      <c r="GS113" s="128"/>
      <c r="GT113" s="131"/>
      <c r="GU113" s="131"/>
      <c r="GV113" s="131"/>
      <c r="GW113" s="132"/>
      <c r="GX113" s="131"/>
      <c r="GY113" s="134"/>
      <c r="GZ113" s="134"/>
      <c r="HA113" s="131"/>
      <c r="HB113" s="131"/>
      <c r="HC113" s="131"/>
      <c r="HD113" s="131"/>
    </row>
    <row r="114" spans="1:212" ht="17.25" customHeight="1" x14ac:dyDescent="0.2">
      <c r="A114" s="312"/>
      <c r="B114" s="395"/>
      <c r="C114" s="399"/>
      <c r="D114" s="399"/>
      <c r="E114" s="395"/>
      <c r="F114" s="409"/>
      <c r="G114" s="319"/>
      <c r="H114" s="409"/>
      <c r="I114" s="395"/>
      <c r="J114" s="397"/>
      <c r="K114" s="322"/>
      <c r="L114" s="398"/>
      <c r="M114" s="326"/>
      <c r="N114" s="327"/>
      <c r="O114" s="327"/>
      <c r="P114" s="361"/>
      <c r="Q114" s="360"/>
      <c r="R114" s="182"/>
      <c r="S114" s="195"/>
      <c r="T114" s="201" t="str">
        <f t="shared" si="30"/>
        <v>Tipo Control</v>
      </c>
      <c r="U114" s="190" t="s">
        <v>158</v>
      </c>
      <c r="V114" s="191">
        <f>+IF(U114='[8]Tabla Valoración controles'!$D$4,'[8]Tabla Valoración controles'!$F$4,IF('[8]208-PLA-Ft-78 Mapa Gestión'!U114='[8]Tabla Valoración controles'!$D$5,'[8]Tabla Valoración controles'!$F$5,IF(U114=[8]FORMULAS!$A$10,0,'[8]Tabla Valoración controles'!$F$6)))</f>
        <v>0</v>
      </c>
      <c r="W114" s="190"/>
      <c r="X114" s="192">
        <f>+IF(W114='[8]Tabla Valoración controles'!$D$7,'[8]Tabla Valoración controles'!$F$7,IF(U114=[8]FORMULAS!$A$10,0,'[8]Tabla Valoración controles'!$F$8))</f>
        <v>0</v>
      </c>
      <c r="Y114" s="190"/>
      <c r="Z114" s="191">
        <f>+IF(Y114='[8]Tabla Valoración controles'!$D$9,'[8]Tabla Valoración controles'!$F$9,IF(U114=[8]FORMULAS!$A$10,0,'[8]Tabla Valoración controles'!$F$10))</f>
        <v>0</v>
      </c>
      <c r="AA114" s="190"/>
      <c r="AB114" s="191">
        <f>+IF(AA114='[8]Tabla Valoración controles'!$D$9,'[8]Tabla Valoración controles'!$F$9,IF(W114=[8]FORMULAS!$A$10,0,'[8]Tabla Valoración controles'!$F$10))</f>
        <v>0</v>
      </c>
      <c r="AC114" s="190"/>
      <c r="AD114" s="191">
        <f>+IF(AC114='[8]Tabla Valoración controles'!$D$13,'[8]Tabla Valoración controles'!$F$13,'[8]Tabla Valoración controles'!$F$14)</f>
        <v>0</v>
      </c>
      <c r="AE114" s="154">
        <f t="shared" si="28"/>
        <v>0</v>
      </c>
      <c r="AF114" s="154">
        <f>+AF113*AE114</f>
        <v>0</v>
      </c>
      <c r="AG114" s="154">
        <f t="shared" ref="AG114:AG117" si="54">+AG113-AF114</f>
        <v>0</v>
      </c>
      <c r="AH114" s="190"/>
      <c r="AI114" s="193">
        <f>+IF(AH114=[8]CONTROLES!$C$50,[8]CONTROLES!$D$50,[8]CONTROLES!$D$51)</f>
        <v>0</v>
      </c>
      <c r="AJ114" s="193"/>
      <c r="AK114" s="193">
        <f>+IF(AJ114=[8]CONTROLES!$C$52,[8]CONTROLES!$D$52,[8]CONTROLES!$D$53)</f>
        <v>0</v>
      </c>
      <c r="AL114" s="193"/>
      <c r="AM114" s="193">
        <f>+IF(AL114=[8]CONTROLES!$C$54,[8]CONTROLES!$D$54,[8]CONTROLES!$D$55)</f>
        <v>0</v>
      </c>
      <c r="AN114" s="193"/>
      <c r="AO114" s="193">
        <f>+IF(AN114=[8]CONTROLES!$C$56,[8]CONTROLES!$D$56,IF(AN114=[8]CONTROLES!$C$57,[8]CONTROLES!$D$57,[8]CONTROLES!$D$58))</f>
        <v>0</v>
      </c>
      <c r="AP114" s="193"/>
      <c r="AQ114" s="193">
        <f>+IF(AP114=[8]CONTROLES!$C$59,[8]CONTROLES!$D$59,[8]CONTROLES!$D$60)</f>
        <v>0</v>
      </c>
      <c r="AR114" s="193"/>
      <c r="AS114" s="193">
        <f>+IF(AR114=[8]CONTROLES!$C$61,[8]CONTROLES!$D$61,[8]CONTROLES!$D$62)</f>
        <v>0</v>
      </c>
      <c r="AT114" s="193"/>
      <c r="AU114" s="193">
        <f>+IF(AT114=[8]CONTROLES!$C$63,[8]CONTROLES!$D$63,IF(AT114=[8]CONTROLES!$C$64,[8]CONTROLES!$D$64,[8]CONTROLES!$D$65))</f>
        <v>0</v>
      </c>
      <c r="AV114" s="193">
        <f t="shared" si="46"/>
        <v>0</v>
      </c>
      <c r="AW114" s="193" t="str">
        <f t="shared" si="47"/>
        <v>Débil</v>
      </c>
      <c r="AX114" s="305"/>
      <c r="AY114" s="305"/>
      <c r="AZ114" s="305"/>
      <c r="BA114" s="305"/>
      <c r="BB114" s="307"/>
      <c r="BC114" s="306"/>
      <c r="BD114" s="335"/>
      <c r="BE114" s="134"/>
      <c r="BF114" s="134"/>
      <c r="BG114" s="216"/>
      <c r="BH114" s="224"/>
      <c r="BI114" s="224"/>
      <c r="BJ114" s="134"/>
      <c r="BK114" s="134"/>
      <c r="BL114" s="134"/>
      <c r="BM114" s="335"/>
      <c r="BN114" s="128"/>
      <c r="BO114" s="134"/>
      <c r="BP114" s="134"/>
      <c r="BQ114" s="134"/>
      <c r="BR114" s="134"/>
      <c r="BS114" s="134"/>
      <c r="BT114" s="134"/>
      <c r="BU114" s="134"/>
      <c r="BV114" s="134"/>
      <c r="BW114" s="128"/>
      <c r="BX114" s="134"/>
      <c r="BY114" s="134"/>
      <c r="BZ114" s="134"/>
      <c r="CA114" s="134"/>
      <c r="CB114" s="134"/>
      <c r="CC114" s="134"/>
      <c r="CD114" s="134"/>
      <c r="CE114" s="134"/>
      <c r="CF114" s="128"/>
      <c r="CG114" s="134"/>
      <c r="CH114" s="134"/>
      <c r="CI114" s="134"/>
      <c r="CJ114" s="134"/>
      <c r="CK114" s="134"/>
      <c r="CL114" s="134"/>
      <c r="CM114" s="134"/>
      <c r="CN114" s="134"/>
      <c r="CO114" s="128"/>
      <c r="CP114" s="134"/>
      <c r="CQ114" s="134"/>
      <c r="CR114" s="134"/>
      <c r="CS114" s="134"/>
      <c r="CT114" s="134"/>
      <c r="CU114" s="134"/>
      <c r="CV114" s="134"/>
      <c r="CW114" s="134"/>
      <c r="CX114" s="128"/>
      <c r="CY114" s="134"/>
      <c r="CZ114" s="134"/>
      <c r="DA114" s="134"/>
      <c r="DB114" s="134"/>
      <c r="DC114" s="134"/>
      <c r="DD114" s="134"/>
      <c r="DE114" s="134"/>
      <c r="DF114" s="134"/>
      <c r="DG114" s="128"/>
      <c r="DH114" s="134"/>
      <c r="DI114" s="134"/>
      <c r="DJ114" s="134"/>
      <c r="DK114" s="134"/>
      <c r="DL114" s="134"/>
      <c r="DM114" s="134"/>
      <c r="DN114" s="134"/>
      <c r="DO114" s="134"/>
      <c r="DP114" s="128"/>
      <c r="DQ114" s="134"/>
      <c r="DR114" s="134"/>
      <c r="DS114" s="134"/>
      <c r="DT114" s="134"/>
      <c r="DU114" s="134"/>
      <c r="DV114" s="134"/>
      <c r="DW114" s="134"/>
      <c r="DX114" s="134"/>
      <c r="DY114" s="128"/>
      <c r="DZ114" s="134"/>
      <c r="EA114" s="134"/>
      <c r="EB114" s="134"/>
      <c r="EC114" s="134"/>
      <c r="ED114" s="134"/>
      <c r="EE114" s="134"/>
      <c r="EF114" s="134"/>
      <c r="EG114" s="134"/>
      <c r="EH114" s="128"/>
      <c r="EI114" s="134"/>
      <c r="EJ114" s="134"/>
      <c r="EK114" s="134"/>
      <c r="EL114" s="134"/>
      <c r="EM114" s="134"/>
      <c r="EN114" s="134"/>
      <c r="EO114" s="134"/>
      <c r="EP114" s="134"/>
      <c r="EQ114" s="128"/>
      <c r="ER114" s="134"/>
      <c r="ES114" s="134"/>
      <c r="ET114" s="134"/>
      <c r="EU114" s="134"/>
      <c r="EV114" s="134"/>
      <c r="EW114" s="134"/>
      <c r="EX114" s="134"/>
      <c r="EY114" s="134"/>
      <c r="EZ114" s="128"/>
      <c r="FA114" s="134"/>
      <c r="FB114" s="134"/>
      <c r="FC114" s="134"/>
      <c r="FD114" s="134"/>
      <c r="FE114" s="134"/>
      <c r="FF114" s="134"/>
      <c r="FG114" s="134"/>
      <c r="FH114" s="134"/>
      <c r="FI114" s="128"/>
      <c r="FJ114" s="134"/>
      <c r="FK114" s="134"/>
      <c r="FL114" s="134"/>
      <c r="FM114" s="134"/>
      <c r="FN114" s="134"/>
      <c r="FO114" s="134"/>
      <c r="FP114" s="134"/>
      <c r="FQ114" s="134"/>
      <c r="FR114" s="134"/>
      <c r="FS114" s="128"/>
      <c r="FT114" s="131"/>
      <c r="FU114" s="131"/>
      <c r="FV114" s="131"/>
      <c r="FW114" s="132"/>
      <c r="FX114" s="131"/>
      <c r="FY114" s="134"/>
      <c r="FZ114" s="134"/>
      <c r="GA114" s="131"/>
      <c r="GB114" s="131"/>
      <c r="GC114" s="131"/>
      <c r="GD114" s="131"/>
      <c r="GE114" s="131"/>
      <c r="GF114" s="128"/>
      <c r="GG114" s="131"/>
      <c r="GH114" s="131"/>
      <c r="GI114" s="131"/>
      <c r="GJ114" s="132"/>
      <c r="GK114" s="131"/>
      <c r="GL114" s="134"/>
      <c r="GM114" s="134"/>
      <c r="GN114" s="131"/>
      <c r="GO114" s="131"/>
      <c r="GP114" s="131"/>
      <c r="GQ114" s="131"/>
      <c r="GR114" s="131"/>
      <c r="GS114" s="128"/>
      <c r="GT114" s="131"/>
      <c r="GU114" s="131"/>
      <c r="GV114" s="131"/>
      <c r="GW114" s="132"/>
      <c r="GX114" s="131"/>
      <c r="GY114" s="134"/>
      <c r="GZ114" s="134"/>
      <c r="HA114" s="131"/>
      <c r="HB114" s="131"/>
      <c r="HC114" s="131"/>
      <c r="HD114" s="131"/>
    </row>
    <row r="115" spans="1:212" ht="17.25" customHeight="1" x14ac:dyDescent="0.2">
      <c r="A115" s="312"/>
      <c r="B115" s="395"/>
      <c r="C115" s="399"/>
      <c r="D115" s="399"/>
      <c r="E115" s="395"/>
      <c r="F115" s="409"/>
      <c r="G115" s="319"/>
      <c r="H115" s="409"/>
      <c r="I115" s="395"/>
      <c r="J115" s="397"/>
      <c r="K115" s="322"/>
      <c r="L115" s="398"/>
      <c r="M115" s="326"/>
      <c r="N115" s="327"/>
      <c r="O115" s="327"/>
      <c r="P115" s="361"/>
      <c r="Q115" s="360"/>
      <c r="R115" s="182"/>
      <c r="S115" s="195"/>
      <c r="T115" s="201" t="str">
        <f t="shared" si="30"/>
        <v>Tipo Control</v>
      </c>
      <c r="U115" s="190" t="s">
        <v>158</v>
      </c>
      <c r="V115" s="191">
        <f>+IF(U115='[8]Tabla Valoración controles'!$D$4,'[8]Tabla Valoración controles'!$F$4,IF('[8]208-PLA-Ft-78 Mapa Gestión'!U115='[8]Tabla Valoración controles'!$D$5,'[8]Tabla Valoración controles'!$F$5,IF(U115=[8]FORMULAS!$A$10,0,'[8]Tabla Valoración controles'!$F$6)))</f>
        <v>0</v>
      </c>
      <c r="W115" s="190"/>
      <c r="X115" s="192">
        <f>+IF(W115='[8]Tabla Valoración controles'!$D$7,'[8]Tabla Valoración controles'!$F$7,IF(U115=[8]FORMULAS!$A$10,0,'[8]Tabla Valoración controles'!$F$8))</f>
        <v>0</v>
      </c>
      <c r="Y115" s="190"/>
      <c r="Z115" s="191">
        <f>+IF(Y115='[8]Tabla Valoración controles'!$D$9,'[8]Tabla Valoración controles'!$F$9,IF(U115=[8]FORMULAS!$A$10,0,'[8]Tabla Valoración controles'!$F$10))</f>
        <v>0</v>
      </c>
      <c r="AA115" s="190"/>
      <c r="AB115" s="191">
        <f>+IF(AA115='[8]Tabla Valoración controles'!$D$9,'[8]Tabla Valoración controles'!$F$9,IF(W115=[8]FORMULAS!$A$10,0,'[8]Tabla Valoración controles'!$F$10))</f>
        <v>0</v>
      </c>
      <c r="AC115" s="190"/>
      <c r="AD115" s="191">
        <f>+IF(AC115='[8]Tabla Valoración controles'!$D$13,'[8]Tabla Valoración controles'!$F$13,'[8]Tabla Valoración controles'!$F$14)</f>
        <v>0</v>
      </c>
      <c r="AE115" s="154">
        <f t="shared" si="28"/>
        <v>0</v>
      </c>
      <c r="AF115" s="154">
        <f>+AF114*AE115</f>
        <v>0</v>
      </c>
      <c r="AG115" s="154">
        <f t="shared" si="54"/>
        <v>0</v>
      </c>
      <c r="AH115" s="190"/>
      <c r="AI115" s="193">
        <f>+IF(AH115=[8]CONTROLES!$C$50,[8]CONTROLES!$D$50,[8]CONTROLES!$D$51)</f>
        <v>0</v>
      </c>
      <c r="AJ115" s="193"/>
      <c r="AK115" s="193">
        <f>+IF(AJ115=[8]CONTROLES!$C$52,[8]CONTROLES!$D$52,[8]CONTROLES!$D$53)</f>
        <v>0</v>
      </c>
      <c r="AL115" s="193"/>
      <c r="AM115" s="193">
        <f>+IF(AL115=[8]CONTROLES!$C$54,[8]CONTROLES!$D$54,[8]CONTROLES!$D$55)</f>
        <v>0</v>
      </c>
      <c r="AN115" s="193"/>
      <c r="AO115" s="193">
        <f>+IF(AN115=[8]CONTROLES!$C$56,[8]CONTROLES!$D$56,IF(AN115=[8]CONTROLES!$C$57,[8]CONTROLES!$D$57,[8]CONTROLES!$D$58))</f>
        <v>0</v>
      </c>
      <c r="AP115" s="193"/>
      <c r="AQ115" s="193">
        <f>+IF(AP115=[8]CONTROLES!$C$59,[8]CONTROLES!$D$59,[8]CONTROLES!$D$60)</f>
        <v>0</v>
      </c>
      <c r="AR115" s="193"/>
      <c r="AS115" s="193">
        <f>+IF(AR115=[8]CONTROLES!$C$61,[8]CONTROLES!$D$61,[8]CONTROLES!$D$62)</f>
        <v>0</v>
      </c>
      <c r="AT115" s="193"/>
      <c r="AU115" s="193">
        <f>+IF(AT115=[8]CONTROLES!$C$63,[8]CONTROLES!$D$63,IF(AT115=[8]CONTROLES!$C$64,[8]CONTROLES!$D$64,[8]CONTROLES!$D$65))</f>
        <v>0</v>
      </c>
      <c r="AV115" s="193">
        <f t="shared" si="46"/>
        <v>0</v>
      </c>
      <c r="AW115" s="193" t="str">
        <f t="shared" si="47"/>
        <v>Débil</v>
      </c>
      <c r="AX115" s="305"/>
      <c r="AY115" s="305"/>
      <c r="AZ115" s="305"/>
      <c r="BA115" s="305"/>
      <c r="BB115" s="307"/>
      <c r="BC115" s="306"/>
      <c r="BD115" s="335"/>
      <c r="BE115" s="134"/>
      <c r="BF115" s="134"/>
      <c r="BG115" s="216"/>
      <c r="BH115" s="224"/>
      <c r="BI115" s="224"/>
      <c r="BJ115" s="134"/>
      <c r="BK115" s="134"/>
      <c r="BL115" s="134"/>
      <c r="BM115" s="335"/>
      <c r="BN115" s="128"/>
      <c r="BO115" s="134"/>
      <c r="BP115" s="134"/>
      <c r="BQ115" s="134"/>
      <c r="BR115" s="134"/>
      <c r="BS115" s="134"/>
      <c r="BT115" s="134"/>
      <c r="BU115" s="134"/>
      <c r="BV115" s="134"/>
      <c r="BW115" s="128"/>
      <c r="BX115" s="134"/>
      <c r="BY115" s="134"/>
      <c r="BZ115" s="134"/>
      <c r="CA115" s="134"/>
      <c r="CB115" s="134"/>
      <c r="CC115" s="134"/>
      <c r="CD115" s="134"/>
      <c r="CE115" s="134"/>
      <c r="CF115" s="128"/>
      <c r="CG115" s="134"/>
      <c r="CH115" s="134"/>
      <c r="CI115" s="134"/>
      <c r="CJ115" s="134"/>
      <c r="CK115" s="134"/>
      <c r="CL115" s="134"/>
      <c r="CM115" s="134"/>
      <c r="CN115" s="134"/>
      <c r="CO115" s="128"/>
      <c r="CP115" s="134"/>
      <c r="CQ115" s="134"/>
      <c r="CR115" s="134"/>
      <c r="CS115" s="134"/>
      <c r="CT115" s="134"/>
      <c r="CU115" s="134"/>
      <c r="CV115" s="134"/>
      <c r="CW115" s="134"/>
      <c r="CX115" s="128"/>
      <c r="CY115" s="134"/>
      <c r="CZ115" s="134"/>
      <c r="DA115" s="134"/>
      <c r="DB115" s="134"/>
      <c r="DC115" s="134"/>
      <c r="DD115" s="134"/>
      <c r="DE115" s="134"/>
      <c r="DF115" s="134"/>
      <c r="DG115" s="128"/>
      <c r="DH115" s="134"/>
      <c r="DI115" s="134"/>
      <c r="DJ115" s="134"/>
      <c r="DK115" s="134"/>
      <c r="DL115" s="134"/>
      <c r="DM115" s="134"/>
      <c r="DN115" s="134"/>
      <c r="DO115" s="134"/>
      <c r="DP115" s="128"/>
      <c r="DQ115" s="134"/>
      <c r="DR115" s="134"/>
      <c r="DS115" s="134"/>
      <c r="DT115" s="134"/>
      <c r="DU115" s="134"/>
      <c r="DV115" s="134"/>
      <c r="DW115" s="134"/>
      <c r="DX115" s="134"/>
      <c r="DY115" s="128"/>
      <c r="DZ115" s="134"/>
      <c r="EA115" s="134"/>
      <c r="EB115" s="134"/>
      <c r="EC115" s="134"/>
      <c r="ED115" s="134"/>
      <c r="EE115" s="134"/>
      <c r="EF115" s="134"/>
      <c r="EG115" s="134"/>
      <c r="EH115" s="128"/>
      <c r="EI115" s="134"/>
      <c r="EJ115" s="134"/>
      <c r="EK115" s="134"/>
      <c r="EL115" s="134"/>
      <c r="EM115" s="134"/>
      <c r="EN115" s="134"/>
      <c r="EO115" s="134"/>
      <c r="EP115" s="134"/>
      <c r="EQ115" s="128"/>
      <c r="ER115" s="134"/>
      <c r="ES115" s="134"/>
      <c r="ET115" s="134"/>
      <c r="EU115" s="134"/>
      <c r="EV115" s="134"/>
      <c r="EW115" s="134"/>
      <c r="EX115" s="134"/>
      <c r="EY115" s="134"/>
      <c r="EZ115" s="128"/>
      <c r="FA115" s="134"/>
      <c r="FB115" s="134"/>
      <c r="FC115" s="134"/>
      <c r="FD115" s="134"/>
      <c r="FE115" s="134"/>
      <c r="FF115" s="134"/>
      <c r="FG115" s="134"/>
      <c r="FH115" s="134"/>
      <c r="FI115" s="128"/>
      <c r="FJ115" s="134"/>
      <c r="FK115" s="134"/>
      <c r="FL115" s="134"/>
      <c r="FM115" s="134"/>
      <c r="FN115" s="134"/>
      <c r="FO115" s="134"/>
      <c r="FP115" s="134"/>
      <c r="FQ115" s="134"/>
      <c r="FR115" s="134"/>
      <c r="FS115" s="128"/>
      <c r="FT115" s="131"/>
      <c r="FU115" s="131"/>
      <c r="FV115" s="131"/>
      <c r="FW115" s="132"/>
      <c r="FX115" s="131"/>
      <c r="FY115" s="134"/>
      <c r="FZ115" s="134"/>
      <c r="GA115" s="131"/>
      <c r="GB115" s="131"/>
      <c r="GC115" s="131"/>
      <c r="GD115" s="131"/>
      <c r="GE115" s="131"/>
      <c r="GF115" s="128"/>
      <c r="GG115" s="131"/>
      <c r="GH115" s="131"/>
      <c r="GI115" s="131"/>
      <c r="GJ115" s="132"/>
      <c r="GK115" s="131"/>
      <c r="GL115" s="134"/>
      <c r="GM115" s="134"/>
      <c r="GN115" s="131"/>
      <c r="GO115" s="131"/>
      <c r="GP115" s="131"/>
      <c r="GQ115" s="131"/>
      <c r="GR115" s="131"/>
      <c r="GS115" s="128"/>
      <c r="GT115" s="131"/>
      <c r="GU115" s="131"/>
      <c r="GV115" s="131"/>
      <c r="GW115" s="132"/>
      <c r="GX115" s="131"/>
      <c r="GY115" s="134"/>
      <c r="GZ115" s="134"/>
      <c r="HA115" s="131"/>
      <c r="HB115" s="131"/>
      <c r="HC115" s="131"/>
      <c r="HD115" s="131"/>
    </row>
    <row r="116" spans="1:212" ht="17.25" customHeight="1" x14ac:dyDescent="0.2">
      <c r="A116" s="312"/>
      <c r="B116" s="395"/>
      <c r="C116" s="399"/>
      <c r="D116" s="399"/>
      <c r="E116" s="395"/>
      <c r="F116" s="409"/>
      <c r="G116" s="319"/>
      <c r="H116" s="409"/>
      <c r="I116" s="395"/>
      <c r="J116" s="397"/>
      <c r="K116" s="322"/>
      <c r="L116" s="398"/>
      <c r="M116" s="326"/>
      <c r="N116" s="327"/>
      <c r="O116" s="327"/>
      <c r="P116" s="361"/>
      <c r="Q116" s="360"/>
      <c r="R116" s="182"/>
      <c r="S116" s="195"/>
      <c r="T116" s="201" t="str">
        <f t="shared" si="30"/>
        <v>Tipo Control</v>
      </c>
      <c r="U116" s="190" t="s">
        <v>158</v>
      </c>
      <c r="V116" s="191">
        <f>+IF(U116='[8]Tabla Valoración controles'!$D$4,'[8]Tabla Valoración controles'!$F$4,IF('[8]208-PLA-Ft-78 Mapa Gestión'!U116='[8]Tabla Valoración controles'!$D$5,'[8]Tabla Valoración controles'!$F$5,IF(U116=[8]FORMULAS!$A$10,0,'[8]Tabla Valoración controles'!$F$6)))</f>
        <v>0</v>
      </c>
      <c r="W116" s="190"/>
      <c r="X116" s="192">
        <f>+IF(W116='[8]Tabla Valoración controles'!$D$7,'[8]Tabla Valoración controles'!$F$7,IF(U116=[8]FORMULAS!$A$10,0,'[8]Tabla Valoración controles'!$F$8))</f>
        <v>0</v>
      </c>
      <c r="Y116" s="190"/>
      <c r="Z116" s="191">
        <f>+IF(Y116='[8]Tabla Valoración controles'!$D$9,'[8]Tabla Valoración controles'!$F$9,IF(U116=[8]FORMULAS!$A$10,0,'[8]Tabla Valoración controles'!$F$10))</f>
        <v>0</v>
      </c>
      <c r="AA116" s="190"/>
      <c r="AB116" s="191">
        <f>+IF(AA116='[8]Tabla Valoración controles'!$D$9,'[8]Tabla Valoración controles'!$F$9,IF(W116=[8]FORMULAS!$A$10,0,'[8]Tabla Valoración controles'!$F$10))</f>
        <v>0</v>
      </c>
      <c r="AC116" s="190"/>
      <c r="AD116" s="191">
        <f>+IF(AC116='[8]Tabla Valoración controles'!$D$13,'[8]Tabla Valoración controles'!$F$13,'[8]Tabla Valoración controles'!$F$14)</f>
        <v>0</v>
      </c>
      <c r="AE116" s="154">
        <f t="shared" si="28"/>
        <v>0</v>
      </c>
      <c r="AF116" s="154">
        <f t="shared" ref="AF116:AF117" si="55">+AF115*AE116</f>
        <v>0</v>
      </c>
      <c r="AG116" s="154">
        <f t="shared" si="54"/>
        <v>0</v>
      </c>
      <c r="AH116" s="190"/>
      <c r="AI116" s="193">
        <f>+IF(AH116=[8]CONTROLES!$C$50,[8]CONTROLES!$D$50,[8]CONTROLES!$D$51)</f>
        <v>0</v>
      </c>
      <c r="AJ116" s="193"/>
      <c r="AK116" s="193">
        <f>+IF(AJ116=[8]CONTROLES!$C$52,[8]CONTROLES!$D$52,[8]CONTROLES!$D$53)</f>
        <v>0</v>
      </c>
      <c r="AL116" s="193"/>
      <c r="AM116" s="193">
        <f>+IF(AL116=[8]CONTROLES!$C$54,[8]CONTROLES!$D$54,[8]CONTROLES!$D$55)</f>
        <v>0</v>
      </c>
      <c r="AN116" s="193"/>
      <c r="AO116" s="193">
        <f>+IF(AN116=[8]CONTROLES!$C$56,[8]CONTROLES!$D$56,IF(AN116=[8]CONTROLES!$C$57,[8]CONTROLES!$D$57,[8]CONTROLES!$D$58))</f>
        <v>0</v>
      </c>
      <c r="AP116" s="193"/>
      <c r="AQ116" s="193">
        <f>+IF(AP116=[8]CONTROLES!$C$59,[8]CONTROLES!$D$59,[8]CONTROLES!$D$60)</f>
        <v>0</v>
      </c>
      <c r="AR116" s="193"/>
      <c r="AS116" s="193">
        <f>+IF(AR116=[8]CONTROLES!$C$61,[8]CONTROLES!$D$61,[8]CONTROLES!$D$62)</f>
        <v>0</v>
      </c>
      <c r="AT116" s="193"/>
      <c r="AU116" s="193">
        <f>+IF(AT116=[8]CONTROLES!$C$63,[8]CONTROLES!$D$63,IF(AT116=[8]CONTROLES!$C$64,[8]CONTROLES!$D$64,[8]CONTROLES!$D$65))</f>
        <v>0</v>
      </c>
      <c r="AV116" s="193">
        <f t="shared" si="46"/>
        <v>0</v>
      </c>
      <c r="AW116" s="193" t="str">
        <f t="shared" si="47"/>
        <v>Débil</v>
      </c>
      <c r="AX116" s="305"/>
      <c r="AY116" s="305"/>
      <c r="AZ116" s="305"/>
      <c r="BA116" s="305"/>
      <c r="BB116" s="307"/>
      <c r="BC116" s="306"/>
      <c r="BD116" s="335"/>
      <c r="BE116" s="134"/>
      <c r="BF116" s="134"/>
      <c r="BG116" s="216"/>
      <c r="BH116" s="224"/>
      <c r="BI116" s="224"/>
      <c r="BJ116" s="134"/>
      <c r="BK116" s="134"/>
      <c r="BL116" s="134"/>
      <c r="BM116" s="335"/>
      <c r="BN116" s="128"/>
      <c r="BO116" s="134"/>
      <c r="BP116" s="134"/>
      <c r="BQ116" s="134"/>
      <c r="BR116" s="134"/>
      <c r="BS116" s="134"/>
      <c r="BT116" s="134"/>
      <c r="BU116" s="134"/>
      <c r="BV116" s="134"/>
      <c r="BW116" s="128"/>
      <c r="BX116" s="134"/>
      <c r="BY116" s="134"/>
      <c r="BZ116" s="134"/>
      <c r="CA116" s="134"/>
      <c r="CB116" s="134"/>
      <c r="CC116" s="134"/>
      <c r="CD116" s="134"/>
      <c r="CE116" s="134"/>
      <c r="CF116" s="128"/>
      <c r="CG116" s="134"/>
      <c r="CH116" s="134"/>
      <c r="CI116" s="134"/>
      <c r="CJ116" s="134"/>
      <c r="CK116" s="134"/>
      <c r="CL116" s="134"/>
      <c r="CM116" s="134"/>
      <c r="CN116" s="134"/>
      <c r="CO116" s="128"/>
      <c r="CP116" s="134"/>
      <c r="CQ116" s="134"/>
      <c r="CR116" s="134"/>
      <c r="CS116" s="134"/>
      <c r="CT116" s="134"/>
      <c r="CU116" s="134"/>
      <c r="CV116" s="134"/>
      <c r="CW116" s="134"/>
      <c r="CX116" s="128"/>
      <c r="CY116" s="134"/>
      <c r="CZ116" s="134"/>
      <c r="DA116" s="134"/>
      <c r="DB116" s="134"/>
      <c r="DC116" s="134"/>
      <c r="DD116" s="134"/>
      <c r="DE116" s="134"/>
      <c r="DF116" s="134"/>
      <c r="DG116" s="128"/>
      <c r="DH116" s="134"/>
      <c r="DI116" s="134"/>
      <c r="DJ116" s="134"/>
      <c r="DK116" s="134"/>
      <c r="DL116" s="134"/>
      <c r="DM116" s="134"/>
      <c r="DN116" s="134"/>
      <c r="DO116" s="134"/>
      <c r="DP116" s="128"/>
      <c r="DQ116" s="134"/>
      <c r="DR116" s="134"/>
      <c r="DS116" s="134"/>
      <c r="DT116" s="134"/>
      <c r="DU116" s="134"/>
      <c r="DV116" s="134"/>
      <c r="DW116" s="134"/>
      <c r="DX116" s="134"/>
      <c r="DY116" s="128"/>
      <c r="DZ116" s="134"/>
      <c r="EA116" s="134"/>
      <c r="EB116" s="134"/>
      <c r="EC116" s="134"/>
      <c r="ED116" s="134"/>
      <c r="EE116" s="134"/>
      <c r="EF116" s="134"/>
      <c r="EG116" s="134"/>
      <c r="EH116" s="128"/>
      <c r="EI116" s="134"/>
      <c r="EJ116" s="134"/>
      <c r="EK116" s="134"/>
      <c r="EL116" s="134"/>
      <c r="EM116" s="134"/>
      <c r="EN116" s="134"/>
      <c r="EO116" s="134"/>
      <c r="EP116" s="134"/>
      <c r="EQ116" s="128"/>
      <c r="ER116" s="134"/>
      <c r="ES116" s="134"/>
      <c r="ET116" s="134"/>
      <c r="EU116" s="134"/>
      <c r="EV116" s="134"/>
      <c r="EW116" s="134"/>
      <c r="EX116" s="134"/>
      <c r="EY116" s="134"/>
      <c r="EZ116" s="128"/>
      <c r="FA116" s="134"/>
      <c r="FB116" s="134"/>
      <c r="FC116" s="134"/>
      <c r="FD116" s="134"/>
      <c r="FE116" s="134"/>
      <c r="FF116" s="134"/>
      <c r="FG116" s="134"/>
      <c r="FH116" s="134"/>
      <c r="FI116" s="128"/>
      <c r="FJ116" s="134"/>
      <c r="FK116" s="134"/>
      <c r="FL116" s="134"/>
      <c r="FM116" s="134"/>
      <c r="FN116" s="134"/>
      <c r="FO116" s="134"/>
      <c r="FP116" s="134"/>
      <c r="FQ116" s="134"/>
      <c r="FR116" s="134"/>
      <c r="FS116" s="128"/>
      <c r="FT116" s="131"/>
      <c r="FU116" s="131"/>
      <c r="FV116" s="131"/>
      <c r="FW116" s="132"/>
      <c r="FX116" s="131"/>
      <c r="FY116" s="134"/>
      <c r="FZ116" s="134"/>
      <c r="GA116" s="131"/>
      <c r="GB116" s="131"/>
      <c r="GC116" s="131"/>
      <c r="GD116" s="131"/>
      <c r="GE116" s="131"/>
      <c r="GF116" s="128"/>
      <c r="GG116" s="131"/>
      <c r="GH116" s="131"/>
      <c r="GI116" s="131"/>
      <c r="GJ116" s="132"/>
      <c r="GK116" s="131"/>
      <c r="GL116" s="134"/>
      <c r="GM116" s="134"/>
      <c r="GN116" s="131"/>
      <c r="GO116" s="131"/>
      <c r="GP116" s="131"/>
      <c r="GQ116" s="131"/>
      <c r="GR116" s="131"/>
      <c r="GS116" s="128"/>
      <c r="GT116" s="131"/>
      <c r="GU116" s="131"/>
      <c r="GV116" s="131"/>
      <c r="GW116" s="132"/>
      <c r="GX116" s="131"/>
      <c r="GY116" s="134"/>
      <c r="GZ116" s="134"/>
      <c r="HA116" s="131"/>
      <c r="HB116" s="131"/>
      <c r="HC116" s="131"/>
      <c r="HD116" s="131"/>
    </row>
    <row r="117" spans="1:212" ht="17.25" customHeight="1" x14ac:dyDescent="0.2">
      <c r="A117" s="312"/>
      <c r="B117" s="395"/>
      <c r="C117" s="399"/>
      <c r="D117" s="399"/>
      <c r="E117" s="395"/>
      <c r="F117" s="409"/>
      <c r="G117" s="319"/>
      <c r="H117" s="409"/>
      <c r="I117" s="395"/>
      <c r="J117" s="397"/>
      <c r="K117" s="322"/>
      <c r="L117" s="398"/>
      <c r="M117" s="326"/>
      <c r="N117" s="327"/>
      <c r="O117" s="327"/>
      <c r="P117" s="361"/>
      <c r="Q117" s="360"/>
      <c r="R117" s="182"/>
      <c r="S117" s="195"/>
      <c r="T117" s="201" t="str">
        <f t="shared" si="30"/>
        <v>Tipo Control</v>
      </c>
      <c r="U117" s="190" t="s">
        <v>158</v>
      </c>
      <c r="V117" s="191">
        <f>+IF(U117='[8]Tabla Valoración controles'!$D$4,'[8]Tabla Valoración controles'!$F$4,IF('[8]208-PLA-Ft-78 Mapa Gestión'!U117='[8]Tabla Valoración controles'!$D$5,'[8]Tabla Valoración controles'!$F$5,IF(U117=[8]FORMULAS!$A$10,0,'[8]Tabla Valoración controles'!$F$6)))</f>
        <v>0</v>
      </c>
      <c r="W117" s="190"/>
      <c r="X117" s="192">
        <f>+IF(W117='[8]Tabla Valoración controles'!$D$7,'[8]Tabla Valoración controles'!$F$7,IF(U117=[8]FORMULAS!$A$10,0,'[8]Tabla Valoración controles'!$F$8))</f>
        <v>0</v>
      </c>
      <c r="Y117" s="190"/>
      <c r="Z117" s="191">
        <f>+IF(Y117='[8]Tabla Valoración controles'!$D$9,'[8]Tabla Valoración controles'!$F$9,IF(U117=[8]FORMULAS!$A$10,0,'[8]Tabla Valoración controles'!$F$10))</f>
        <v>0</v>
      </c>
      <c r="AA117" s="190"/>
      <c r="AB117" s="191">
        <f>+IF(AA117='[8]Tabla Valoración controles'!$D$9,'[8]Tabla Valoración controles'!$F$9,IF(W117=[8]FORMULAS!$A$10,0,'[8]Tabla Valoración controles'!$F$10))</f>
        <v>0</v>
      </c>
      <c r="AC117" s="190"/>
      <c r="AD117" s="191">
        <f>+IF(AC117='[8]Tabla Valoración controles'!$D$13,'[8]Tabla Valoración controles'!$F$13,'[8]Tabla Valoración controles'!$F$14)</f>
        <v>0</v>
      </c>
      <c r="AE117" s="154">
        <f t="shared" si="28"/>
        <v>0</v>
      </c>
      <c r="AF117" s="154">
        <f t="shared" si="55"/>
        <v>0</v>
      </c>
      <c r="AG117" s="154">
        <f t="shared" si="54"/>
        <v>0</v>
      </c>
      <c r="AH117" s="190"/>
      <c r="AI117" s="193">
        <f>+IF(AH117=[8]CONTROLES!$C$50,[8]CONTROLES!$D$50,[8]CONTROLES!$D$51)</f>
        <v>0</v>
      </c>
      <c r="AJ117" s="193"/>
      <c r="AK117" s="193">
        <f>+IF(AJ117=[8]CONTROLES!$C$52,[8]CONTROLES!$D$52,[8]CONTROLES!$D$53)</f>
        <v>0</v>
      </c>
      <c r="AL117" s="193"/>
      <c r="AM117" s="193">
        <f>+IF(AL117=[8]CONTROLES!$C$54,[8]CONTROLES!$D$54,[8]CONTROLES!$D$55)</f>
        <v>0</v>
      </c>
      <c r="AN117" s="193"/>
      <c r="AO117" s="193">
        <f>+IF(AN117=[8]CONTROLES!$C$56,[8]CONTROLES!$D$56,IF(AN117=[8]CONTROLES!$C$57,[8]CONTROLES!$D$57,[8]CONTROLES!$D$58))</f>
        <v>0</v>
      </c>
      <c r="AP117" s="193"/>
      <c r="AQ117" s="193">
        <f>+IF(AP117=[8]CONTROLES!$C$59,[8]CONTROLES!$D$59,[8]CONTROLES!$D$60)</f>
        <v>0</v>
      </c>
      <c r="AR117" s="193"/>
      <c r="AS117" s="193">
        <f>+IF(AR117=[8]CONTROLES!$C$61,[8]CONTROLES!$D$61,[8]CONTROLES!$D$62)</f>
        <v>0</v>
      </c>
      <c r="AT117" s="193"/>
      <c r="AU117" s="193">
        <f>+IF(AT117=[8]CONTROLES!$C$63,[8]CONTROLES!$D$63,IF(AT117=[8]CONTROLES!$C$64,[8]CONTROLES!$D$64,[8]CONTROLES!$D$65))</f>
        <v>0</v>
      </c>
      <c r="AV117" s="193">
        <f t="shared" si="46"/>
        <v>0</v>
      </c>
      <c r="AW117" s="193" t="str">
        <f t="shared" si="47"/>
        <v>Débil</v>
      </c>
      <c r="AX117" s="305"/>
      <c r="AY117" s="305"/>
      <c r="AZ117" s="305"/>
      <c r="BA117" s="305"/>
      <c r="BB117" s="307"/>
      <c r="BC117" s="306"/>
      <c r="BD117" s="335"/>
      <c r="BE117" s="134"/>
      <c r="BF117" s="134"/>
      <c r="BG117" s="216"/>
      <c r="BH117" s="224"/>
      <c r="BI117" s="224"/>
      <c r="BJ117" s="134"/>
      <c r="BK117" s="134"/>
      <c r="BL117" s="134"/>
      <c r="BM117" s="335"/>
      <c r="BN117" s="128"/>
      <c r="BO117" s="134"/>
      <c r="BP117" s="134"/>
      <c r="BQ117" s="134"/>
      <c r="BR117" s="134"/>
      <c r="BS117" s="134"/>
      <c r="BT117" s="134"/>
      <c r="BU117" s="134"/>
      <c r="BV117" s="134"/>
      <c r="BW117" s="128"/>
      <c r="BX117" s="134"/>
      <c r="BY117" s="134"/>
      <c r="BZ117" s="134"/>
      <c r="CA117" s="134"/>
      <c r="CB117" s="134"/>
      <c r="CC117" s="134"/>
      <c r="CD117" s="134"/>
      <c r="CE117" s="134"/>
      <c r="CF117" s="128"/>
      <c r="CG117" s="134"/>
      <c r="CH117" s="134"/>
      <c r="CI117" s="134"/>
      <c r="CJ117" s="134"/>
      <c r="CK117" s="134"/>
      <c r="CL117" s="134"/>
      <c r="CM117" s="134"/>
      <c r="CN117" s="134"/>
      <c r="CO117" s="128"/>
      <c r="CP117" s="134"/>
      <c r="CQ117" s="134"/>
      <c r="CR117" s="134"/>
      <c r="CS117" s="134"/>
      <c r="CT117" s="134"/>
      <c r="CU117" s="134"/>
      <c r="CV117" s="134"/>
      <c r="CW117" s="134"/>
      <c r="CX117" s="128"/>
      <c r="CY117" s="134"/>
      <c r="CZ117" s="134"/>
      <c r="DA117" s="134"/>
      <c r="DB117" s="134"/>
      <c r="DC117" s="134"/>
      <c r="DD117" s="134"/>
      <c r="DE117" s="134"/>
      <c r="DF117" s="134"/>
      <c r="DG117" s="128"/>
      <c r="DH117" s="134"/>
      <c r="DI117" s="134"/>
      <c r="DJ117" s="134"/>
      <c r="DK117" s="134"/>
      <c r="DL117" s="134"/>
      <c r="DM117" s="134"/>
      <c r="DN117" s="134"/>
      <c r="DO117" s="134"/>
      <c r="DP117" s="128"/>
      <c r="DQ117" s="134"/>
      <c r="DR117" s="134"/>
      <c r="DS117" s="134"/>
      <c r="DT117" s="134"/>
      <c r="DU117" s="134"/>
      <c r="DV117" s="134"/>
      <c r="DW117" s="134"/>
      <c r="DX117" s="134"/>
      <c r="DY117" s="128"/>
      <c r="DZ117" s="134"/>
      <c r="EA117" s="134"/>
      <c r="EB117" s="134"/>
      <c r="EC117" s="134"/>
      <c r="ED117" s="134"/>
      <c r="EE117" s="134"/>
      <c r="EF117" s="134"/>
      <c r="EG117" s="134"/>
      <c r="EH117" s="128"/>
      <c r="EI117" s="134"/>
      <c r="EJ117" s="134"/>
      <c r="EK117" s="134"/>
      <c r="EL117" s="134"/>
      <c r="EM117" s="134"/>
      <c r="EN117" s="134"/>
      <c r="EO117" s="134"/>
      <c r="EP117" s="134"/>
      <c r="EQ117" s="128"/>
      <c r="ER117" s="134"/>
      <c r="ES117" s="134"/>
      <c r="ET117" s="134"/>
      <c r="EU117" s="134"/>
      <c r="EV117" s="134"/>
      <c r="EW117" s="134"/>
      <c r="EX117" s="134"/>
      <c r="EY117" s="134"/>
      <c r="EZ117" s="128"/>
      <c r="FA117" s="134"/>
      <c r="FB117" s="134"/>
      <c r="FC117" s="134"/>
      <c r="FD117" s="134"/>
      <c r="FE117" s="134"/>
      <c r="FF117" s="134"/>
      <c r="FG117" s="134"/>
      <c r="FH117" s="134"/>
      <c r="FI117" s="128"/>
      <c r="FJ117" s="134"/>
      <c r="FK117" s="134"/>
      <c r="FL117" s="134"/>
      <c r="FM117" s="134"/>
      <c r="FN117" s="134"/>
      <c r="FO117" s="134"/>
      <c r="FP117" s="134"/>
      <c r="FQ117" s="134"/>
      <c r="FR117" s="134"/>
      <c r="FS117" s="128"/>
      <c r="FT117" s="131"/>
      <c r="FU117" s="131"/>
      <c r="FV117" s="131"/>
      <c r="FW117" s="132"/>
      <c r="FX117" s="131"/>
      <c r="FY117" s="134"/>
      <c r="FZ117" s="134"/>
      <c r="GA117" s="131"/>
      <c r="GB117" s="131"/>
      <c r="GC117" s="131"/>
      <c r="GD117" s="131"/>
      <c r="GE117" s="131"/>
      <c r="GF117" s="128"/>
      <c r="GG117" s="131"/>
      <c r="GH117" s="131"/>
      <c r="GI117" s="131"/>
      <c r="GJ117" s="132"/>
      <c r="GK117" s="131"/>
      <c r="GL117" s="134"/>
      <c r="GM117" s="134"/>
      <c r="GN117" s="131"/>
      <c r="GO117" s="131"/>
      <c r="GP117" s="131"/>
      <c r="GQ117" s="131"/>
      <c r="GR117" s="131"/>
      <c r="GS117" s="128"/>
      <c r="GT117" s="131"/>
      <c r="GU117" s="131"/>
      <c r="GV117" s="131"/>
      <c r="GW117" s="132"/>
      <c r="GX117" s="131"/>
      <c r="GY117" s="134"/>
      <c r="GZ117" s="134"/>
      <c r="HA117" s="131"/>
      <c r="HB117" s="131"/>
      <c r="HC117" s="131"/>
      <c r="HD117" s="131"/>
    </row>
    <row r="118" spans="1:212" ht="89.25" x14ac:dyDescent="0.2">
      <c r="A118" s="312">
        <v>19</v>
      </c>
      <c r="B118" s="395" t="s">
        <v>183</v>
      </c>
      <c r="C118" s="399" t="str">
        <f>VLOOKUP(B118,[8]FORMULAS!A$30:B$52,2,0)</f>
        <v>Coordinar la adquisición de los bienes y servicios necesarios en la Caja de la Vivienda Popular, según la normatividad contractual legal vigente.</v>
      </c>
      <c r="D118" s="399" t="str">
        <f>VLOOKUP(B118,[8]FORMULAS!A$30:C$52,3,0)</f>
        <v>Director de Gestión Corporativa</v>
      </c>
      <c r="E118" s="395" t="s">
        <v>113</v>
      </c>
      <c r="F118" s="409" t="s">
        <v>560</v>
      </c>
      <c r="G118" s="319" t="s">
        <v>561</v>
      </c>
      <c r="H118" s="409" t="s">
        <v>562</v>
      </c>
      <c r="I118" s="395" t="s">
        <v>264</v>
      </c>
      <c r="J118" s="397">
        <v>700</v>
      </c>
      <c r="K118" s="322" t="str">
        <f>VLOOKUP(L118,'Tabla probabilidad'!$D$3:$E$8,2,0)</f>
        <v>Alta</v>
      </c>
      <c r="L118" s="398">
        <v>0.8</v>
      </c>
      <c r="M118" s="326" t="s">
        <v>91</v>
      </c>
      <c r="N118" s="327" t="str">
        <f>VLOOKUP(M118,'Tabla Impacto'!$D$3:$F$8,3,0)</f>
        <v>Moderado</v>
      </c>
      <c r="O118" s="327">
        <f>VLOOKUP(M118,'Tabla Impacto'!$D$3:$F$8,2,0)</f>
        <v>0.6</v>
      </c>
      <c r="P118" s="361" t="str">
        <f t="shared" ref="P118" si="56">CONCATENATE(N118,K118)</f>
        <v>ModeradoAlta</v>
      </c>
      <c r="Q118" s="360" t="str">
        <f>VLOOKUP(P118,[8]FORMULAS!$K$17:$L$42,2,0)</f>
        <v>Alto</v>
      </c>
      <c r="R118" s="182">
        <v>1</v>
      </c>
      <c r="S118" s="187" t="s">
        <v>563</v>
      </c>
      <c r="T118" s="201" t="str">
        <f t="shared" si="30"/>
        <v>Preventivo</v>
      </c>
      <c r="U118" s="190" t="s">
        <v>13</v>
      </c>
      <c r="V118" s="191">
        <f>+IF(U118='[8]Tabla Valoración controles'!$D$4,'[8]Tabla Valoración controles'!$F$4,IF('[8]208-PLA-Ft-78 Mapa Gestión'!U118='[8]Tabla Valoración controles'!$D$5,'[8]Tabla Valoración controles'!$F$5,IF(U118=[8]FORMULAS!$A$10,0,'[8]Tabla Valoración controles'!$F$6)))</f>
        <v>0.25</v>
      </c>
      <c r="W118" s="190" t="s">
        <v>8</v>
      </c>
      <c r="X118" s="192">
        <f>+IF(W118='[8]Tabla Valoración controles'!$D$7,'[8]Tabla Valoración controles'!$F$7,IF(U118=[8]FORMULAS!$A$10,0,'[8]Tabla Valoración controles'!$F$8))</f>
        <v>0.15</v>
      </c>
      <c r="Y118" s="190" t="s">
        <v>18</v>
      </c>
      <c r="Z118" s="191">
        <f>+IF(Y118='[8]Tabla Valoración controles'!$D$9,'[8]Tabla Valoración controles'!$F$9,'[8]Tabla Valoración controles'!$F$10)</f>
        <v>0</v>
      </c>
      <c r="AA118" s="190" t="s">
        <v>21</v>
      </c>
      <c r="AB118" s="191">
        <f>+IF(AA118='[8]Tabla Valoración controles'!$D$11,'[8]Tabla Valoración controles'!$F$11,'[8]Tabla Valoración controles'!$F$12)</f>
        <v>0</v>
      </c>
      <c r="AC118" s="190" t="s">
        <v>100</v>
      </c>
      <c r="AD118" s="191">
        <f>+IF(AC118='[8]Tabla Valoración controles'!$D$13,'[8]Tabla Valoración controles'!$F$13,'[8]Tabla Valoración controles'!$F$14)</f>
        <v>0</v>
      </c>
      <c r="AE118" s="154">
        <f t="shared" si="28"/>
        <v>0.4</v>
      </c>
      <c r="AF118" s="154" t="e">
        <f>+IF(T118=[8]FORMULAS!$A$8,'[8]208-PLA-Ft-78 Mapa Gestión'!AE118*'[8]208-PLA-Ft-78 Mapa Gestión'!L118:L123,'[8]208-PLA-Ft-78 Mapa Gestión'!AE118*'[8]208-PLA-Ft-78 Mapa Gestión'!O118:O123)</f>
        <v>#N/A</v>
      </c>
      <c r="AG118" s="154">
        <f>+IF(T118=[8]FORMULAS!$A$8,'[8]208-PLA-Ft-78 Mapa Gestión'!L118:L123-'[8]208-PLA-Ft-78 Mapa Gestión'!AF118,0)</f>
        <v>0</v>
      </c>
      <c r="AH118" s="190" t="s">
        <v>351</v>
      </c>
      <c r="AI118" s="193">
        <f>+IF(AH118=[8]CONTROLES!$C$50,[8]CONTROLES!$D$50,[8]CONTROLES!$D$51)</f>
        <v>15</v>
      </c>
      <c r="AJ118" s="193" t="s">
        <v>357</v>
      </c>
      <c r="AK118" s="193">
        <f>+IF(AJ118=[8]CONTROLES!$C$52,[8]CONTROLES!$D$52,[8]CONTROLES!$D$53)</f>
        <v>15</v>
      </c>
      <c r="AL118" s="193" t="s">
        <v>360</v>
      </c>
      <c r="AM118" s="193">
        <f>+IF(AL118=[8]CONTROLES!$C$54,[8]CONTROLES!$D$54,[8]CONTROLES!$D$55)</f>
        <v>15</v>
      </c>
      <c r="AN118" s="193" t="s">
        <v>363</v>
      </c>
      <c r="AO118" s="193">
        <f>+IF(AN118=[8]CONTROLES!$C$56,[8]CONTROLES!$D$56,IF(AN118=[8]CONTROLES!$C$57,[8]CONTROLES!$D$57,[8]CONTROLES!$D$58))</f>
        <v>15</v>
      </c>
      <c r="AP118" s="193" t="s">
        <v>367</v>
      </c>
      <c r="AQ118" s="193">
        <f>+IF(AP118=[8]CONTROLES!$C$59,[8]CONTROLES!$D$59,[8]CONTROLES!$D$60)</f>
        <v>15</v>
      </c>
      <c r="AR118" s="193" t="s">
        <v>370</v>
      </c>
      <c r="AS118" s="193">
        <f>+IF(AR118=[8]CONTROLES!$C$61,[8]CONTROLES!$D$61,[8]CONTROLES!$D$62)</f>
        <v>15</v>
      </c>
      <c r="AT118" s="193" t="s">
        <v>373</v>
      </c>
      <c r="AU118" s="193">
        <f>+IF(AT118=[8]CONTROLES!$C$63,[8]CONTROLES!$D$63,IF(AT118=[8]CONTROLES!$C$64,[8]CONTROLES!$D$64,[8]CONTROLES!$D$65))</f>
        <v>10</v>
      </c>
      <c r="AV118" s="193">
        <f t="shared" si="46"/>
        <v>100</v>
      </c>
      <c r="AW118" s="193" t="str">
        <f t="shared" si="47"/>
        <v>Fuerte</v>
      </c>
      <c r="AX118" s="304">
        <f>+AG123</f>
        <v>0</v>
      </c>
      <c r="AY118" s="304" t="s">
        <v>98</v>
      </c>
      <c r="AZ118" s="304" t="s">
        <v>74</v>
      </c>
      <c r="BA118" s="304" t="e">
        <f>+IF(T118=[8]FORMULAS!B117,'[8]208-PLA-Ft-78 Mapa Gestión'!AG123,'[8]208-PLA-Ft-78 Mapa Gestión'!O118:O123)</f>
        <v>#N/A</v>
      </c>
      <c r="BB118" s="307" t="str">
        <f>CONCATENATE(AZ118,AY118)</f>
        <v>ModeradoMedia</v>
      </c>
      <c r="BC118" s="306" t="str">
        <f>VLOOKUP(BB118,[8]FORMULAS!$K$17:$L$42,2,0)</f>
        <v>Moderado</v>
      </c>
      <c r="BD118" s="335" t="s">
        <v>164</v>
      </c>
      <c r="BE118" s="134" t="s">
        <v>564</v>
      </c>
      <c r="BF118" s="134" t="s">
        <v>541</v>
      </c>
      <c r="BG118" s="216" t="s">
        <v>325</v>
      </c>
      <c r="BH118" s="224">
        <v>45293</v>
      </c>
      <c r="BI118" s="224">
        <v>45657</v>
      </c>
      <c r="BJ118" s="134" t="s">
        <v>565</v>
      </c>
      <c r="BK118" s="134" t="s">
        <v>566</v>
      </c>
      <c r="BL118" s="134" t="s">
        <v>236</v>
      </c>
      <c r="BM118" s="335" t="s">
        <v>567</v>
      </c>
      <c r="BN118" s="138"/>
      <c r="BO118" s="134"/>
      <c r="BP118" s="134"/>
      <c r="BQ118" s="134"/>
      <c r="BR118" s="134"/>
      <c r="BS118" s="134"/>
      <c r="BT118" s="134"/>
      <c r="BU118" s="134"/>
      <c r="BV118" s="134"/>
      <c r="BW118" s="138"/>
      <c r="BX118" s="134"/>
      <c r="BY118" s="134"/>
      <c r="BZ118" s="134"/>
      <c r="CA118" s="134"/>
      <c r="CB118" s="134"/>
      <c r="CC118" s="134"/>
      <c r="CD118" s="134"/>
      <c r="CE118" s="134"/>
      <c r="CF118" s="138"/>
      <c r="CG118" s="134"/>
      <c r="CH118" s="134"/>
      <c r="CI118" s="134"/>
      <c r="CJ118" s="134"/>
      <c r="CK118" s="134"/>
      <c r="CL118" s="134"/>
      <c r="CM118" s="134"/>
      <c r="CN118" s="134"/>
      <c r="CO118" s="138"/>
      <c r="CP118" s="134"/>
      <c r="CQ118" s="134"/>
      <c r="CR118" s="134"/>
      <c r="CS118" s="134"/>
      <c r="CT118" s="134"/>
      <c r="CU118" s="134"/>
      <c r="CV118" s="134"/>
      <c r="CW118" s="134"/>
      <c r="CX118" s="138"/>
      <c r="CY118" s="134"/>
      <c r="CZ118" s="134"/>
      <c r="DA118" s="134"/>
      <c r="DB118" s="134"/>
      <c r="DC118" s="134"/>
      <c r="DD118" s="134"/>
      <c r="DE118" s="134"/>
      <c r="DF118" s="134"/>
      <c r="DG118" s="138"/>
      <c r="DH118" s="134"/>
      <c r="DI118" s="134"/>
      <c r="DJ118" s="134"/>
      <c r="DK118" s="134"/>
      <c r="DL118" s="134"/>
      <c r="DM118" s="134"/>
      <c r="DN118" s="134"/>
      <c r="DO118" s="134"/>
      <c r="DP118" s="138"/>
      <c r="DQ118" s="134"/>
      <c r="DR118" s="134"/>
      <c r="DS118" s="134"/>
      <c r="DT118" s="134"/>
      <c r="DU118" s="134"/>
      <c r="DV118" s="134"/>
      <c r="DW118" s="134"/>
      <c r="DX118" s="134"/>
      <c r="DY118" s="138"/>
      <c r="DZ118" s="134"/>
      <c r="EA118" s="134"/>
      <c r="EB118" s="134"/>
      <c r="EC118" s="134"/>
      <c r="ED118" s="134"/>
      <c r="EE118" s="134"/>
      <c r="EF118" s="134"/>
      <c r="EG118" s="134"/>
      <c r="EH118" s="138"/>
      <c r="EI118" s="134"/>
      <c r="EJ118" s="134"/>
      <c r="EK118" s="134"/>
      <c r="EL118" s="134"/>
      <c r="EM118" s="134"/>
      <c r="EN118" s="134"/>
      <c r="EO118" s="134"/>
      <c r="EP118" s="134"/>
      <c r="EQ118" s="138"/>
      <c r="ER118" s="134"/>
      <c r="ES118" s="134"/>
      <c r="ET118" s="134"/>
      <c r="EU118" s="134"/>
      <c r="EV118" s="134"/>
      <c r="EW118" s="134"/>
      <c r="EX118" s="134"/>
      <c r="EY118" s="134"/>
      <c r="EZ118" s="138"/>
      <c r="FA118" s="134"/>
      <c r="FB118" s="134"/>
      <c r="FC118" s="134"/>
      <c r="FD118" s="134"/>
      <c r="FE118" s="134"/>
      <c r="FF118" s="134"/>
      <c r="FG118" s="134"/>
      <c r="FH118" s="134"/>
      <c r="FI118" s="138"/>
      <c r="FJ118" s="134"/>
      <c r="FK118" s="134"/>
      <c r="FL118" s="134"/>
      <c r="FM118" s="134"/>
      <c r="FN118" s="134"/>
      <c r="FO118" s="134"/>
      <c r="FP118" s="134"/>
      <c r="FQ118" s="134"/>
      <c r="FR118" s="134"/>
      <c r="FS118" s="138"/>
      <c r="FT118" s="131"/>
      <c r="FU118" s="131"/>
      <c r="FV118" s="131"/>
      <c r="FW118" s="132"/>
      <c r="FX118" s="131"/>
      <c r="FY118" s="134"/>
      <c r="FZ118" s="134"/>
      <c r="GA118" s="131"/>
      <c r="GB118" s="131"/>
      <c r="GC118" s="131"/>
      <c r="GD118" s="131"/>
      <c r="GE118" s="131"/>
      <c r="GF118" s="138"/>
      <c r="GG118" s="131"/>
      <c r="GH118" s="131"/>
      <c r="GI118" s="131"/>
      <c r="GJ118" s="132"/>
      <c r="GK118" s="131"/>
      <c r="GL118" s="134"/>
      <c r="GM118" s="134"/>
      <c r="GN118" s="131"/>
      <c r="GO118" s="131"/>
      <c r="GP118" s="131"/>
      <c r="GQ118" s="131"/>
      <c r="GR118" s="131"/>
      <c r="GS118" s="138"/>
      <c r="GT118" s="131"/>
      <c r="GU118" s="131"/>
      <c r="GV118" s="131"/>
      <c r="GW118" s="132"/>
      <c r="GX118" s="131"/>
      <c r="GY118" s="134"/>
      <c r="GZ118" s="134"/>
      <c r="HA118" s="131"/>
      <c r="HB118" s="131"/>
      <c r="HC118" s="131"/>
      <c r="HD118" s="131"/>
    </row>
    <row r="119" spans="1:212" ht="17.25" customHeight="1" x14ac:dyDescent="0.2">
      <c r="A119" s="312"/>
      <c r="B119" s="395"/>
      <c r="C119" s="399"/>
      <c r="D119" s="399"/>
      <c r="E119" s="395"/>
      <c r="F119" s="409"/>
      <c r="G119" s="319"/>
      <c r="H119" s="409"/>
      <c r="I119" s="395"/>
      <c r="J119" s="397"/>
      <c r="K119" s="322"/>
      <c r="L119" s="398"/>
      <c r="M119" s="326"/>
      <c r="N119" s="327"/>
      <c r="O119" s="327"/>
      <c r="P119" s="361"/>
      <c r="Q119" s="360"/>
      <c r="R119" s="182"/>
      <c r="S119" s="193"/>
      <c r="T119" s="201" t="str">
        <f t="shared" si="30"/>
        <v>Tipo Control</v>
      </c>
      <c r="U119" s="190" t="s">
        <v>158</v>
      </c>
      <c r="V119" s="191">
        <f>+IF(U119='[8]Tabla Valoración controles'!$D$4,'[8]Tabla Valoración controles'!$F$4,IF('[8]208-PLA-Ft-78 Mapa Gestión'!U119='[8]Tabla Valoración controles'!$D$5,'[8]Tabla Valoración controles'!$F$5,IF(U119=[8]FORMULAS!$A$10,0,'[8]Tabla Valoración controles'!$F$6)))</f>
        <v>0</v>
      </c>
      <c r="W119" s="190"/>
      <c r="X119" s="192">
        <f>+IF(W119='[8]Tabla Valoración controles'!$D$7,'[8]Tabla Valoración controles'!$F$7,IF(U119=[8]FORMULAS!$A$10,0,'[8]Tabla Valoración controles'!$F$8))</f>
        <v>0</v>
      </c>
      <c r="Y119" s="190"/>
      <c r="Z119" s="191">
        <f>+IF(Y119='[8]Tabla Valoración controles'!$D$9,'[8]Tabla Valoración controles'!$F$9,IF(U119=[8]FORMULAS!$A$10,0,'[8]Tabla Valoración controles'!$F$10))</f>
        <v>0</v>
      </c>
      <c r="AA119" s="190"/>
      <c r="AB119" s="191">
        <f>+IF(AA119='[8]Tabla Valoración controles'!$D$9,'[8]Tabla Valoración controles'!$F$9,IF(W119=[8]FORMULAS!$A$10,0,'[8]Tabla Valoración controles'!$F$10))</f>
        <v>0</v>
      </c>
      <c r="AC119" s="190"/>
      <c r="AD119" s="191">
        <f>+IF(AC119='[8]Tabla Valoración controles'!$D$13,'[8]Tabla Valoración controles'!$F$13,'[8]Tabla Valoración controles'!$F$14)</f>
        <v>0</v>
      </c>
      <c r="AE119" s="154">
        <f t="shared" si="28"/>
        <v>0</v>
      </c>
      <c r="AF119" s="154">
        <f t="shared" ref="AF119" si="57">+AE119*AG118</f>
        <v>0</v>
      </c>
      <c r="AG119" s="154">
        <f t="shared" ref="AG119:AG123" si="58">+AG118-AF119</f>
        <v>0</v>
      </c>
      <c r="AH119" s="190"/>
      <c r="AI119" s="193">
        <f>+IF(AH119=[8]CONTROLES!$C$50,[8]CONTROLES!$D$50,[8]CONTROLES!$D$51)</f>
        <v>0</v>
      </c>
      <c r="AJ119" s="193"/>
      <c r="AK119" s="193">
        <f>+IF(AJ119=[8]CONTROLES!$C$52,[8]CONTROLES!$D$52,[8]CONTROLES!$D$53)</f>
        <v>0</v>
      </c>
      <c r="AL119" s="193"/>
      <c r="AM119" s="193">
        <f>+IF(AL119=[8]CONTROLES!$C$54,[8]CONTROLES!$D$54,[8]CONTROLES!$D$55)</f>
        <v>0</v>
      </c>
      <c r="AN119" s="193"/>
      <c r="AO119" s="193">
        <f>+IF(AN119=[8]CONTROLES!$C$56,[8]CONTROLES!$D$56,IF(AN119=[8]CONTROLES!$C$57,[8]CONTROLES!$D$57,[8]CONTROLES!$D$58))</f>
        <v>0</v>
      </c>
      <c r="AP119" s="193"/>
      <c r="AQ119" s="193">
        <f>+IF(AP119=[8]CONTROLES!$C$59,[8]CONTROLES!$D$59,[8]CONTROLES!$D$60)</f>
        <v>0</v>
      </c>
      <c r="AR119" s="193"/>
      <c r="AS119" s="193">
        <f>+IF(AR119=[8]CONTROLES!$C$61,[8]CONTROLES!$D$61,[8]CONTROLES!$D$62)</f>
        <v>0</v>
      </c>
      <c r="AT119" s="193"/>
      <c r="AU119" s="193">
        <f>+IF(AT119=[8]CONTROLES!$C$63,[8]CONTROLES!$D$63,IF(AT119=[8]CONTROLES!$C$64,[8]CONTROLES!$D$64,[8]CONTROLES!$D$65))</f>
        <v>0</v>
      </c>
      <c r="AV119" s="193">
        <f t="shared" si="46"/>
        <v>0</v>
      </c>
      <c r="AW119" s="193" t="str">
        <f t="shared" si="47"/>
        <v>Débil</v>
      </c>
      <c r="AX119" s="305"/>
      <c r="AY119" s="305"/>
      <c r="AZ119" s="305"/>
      <c r="BA119" s="305"/>
      <c r="BB119" s="307"/>
      <c r="BC119" s="306"/>
      <c r="BD119" s="335"/>
      <c r="BE119" s="134"/>
      <c r="BF119" s="134"/>
      <c r="BG119" s="216"/>
      <c r="BH119" s="224"/>
      <c r="BI119" s="224"/>
      <c r="BJ119" s="134"/>
      <c r="BK119" s="134"/>
      <c r="BL119" s="134"/>
      <c r="BM119" s="335"/>
      <c r="BN119" s="138"/>
      <c r="BO119" s="134"/>
      <c r="BP119" s="134"/>
      <c r="BQ119" s="134"/>
      <c r="BR119" s="134"/>
      <c r="BS119" s="134"/>
      <c r="BT119" s="134"/>
      <c r="BU119" s="134"/>
      <c r="BV119" s="134"/>
      <c r="BW119" s="138"/>
      <c r="BX119" s="134"/>
      <c r="BY119" s="134"/>
      <c r="BZ119" s="134"/>
      <c r="CA119" s="134"/>
      <c r="CB119" s="134"/>
      <c r="CC119" s="134"/>
      <c r="CD119" s="134"/>
      <c r="CE119" s="134"/>
      <c r="CF119" s="138"/>
      <c r="CG119" s="134"/>
      <c r="CH119" s="134"/>
      <c r="CI119" s="134"/>
      <c r="CJ119" s="134"/>
      <c r="CK119" s="134"/>
      <c r="CL119" s="134"/>
      <c r="CM119" s="134"/>
      <c r="CN119" s="134"/>
      <c r="CO119" s="138"/>
      <c r="CP119" s="134"/>
      <c r="CQ119" s="134"/>
      <c r="CR119" s="134"/>
      <c r="CS119" s="134"/>
      <c r="CT119" s="134"/>
      <c r="CU119" s="134"/>
      <c r="CV119" s="134"/>
      <c r="CW119" s="134"/>
      <c r="CX119" s="138"/>
      <c r="CY119" s="134"/>
      <c r="CZ119" s="134"/>
      <c r="DA119" s="134"/>
      <c r="DB119" s="134"/>
      <c r="DC119" s="134"/>
      <c r="DD119" s="134"/>
      <c r="DE119" s="134"/>
      <c r="DF119" s="134"/>
      <c r="DG119" s="138"/>
      <c r="DH119" s="134"/>
      <c r="DI119" s="134"/>
      <c r="DJ119" s="134"/>
      <c r="DK119" s="134"/>
      <c r="DL119" s="134"/>
      <c r="DM119" s="134"/>
      <c r="DN119" s="134"/>
      <c r="DO119" s="134"/>
      <c r="DP119" s="138"/>
      <c r="DQ119" s="134"/>
      <c r="DR119" s="134"/>
      <c r="DS119" s="134"/>
      <c r="DT119" s="134"/>
      <c r="DU119" s="134"/>
      <c r="DV119" s="134"/>
      <c r="DW119" s="134"/>
      <c r="DX119" s="134"/>
      <c r="DY119" s="138"/>
      <c r="DZ119" s="134"/>
      <c r="EA119" s="134"/>
      <c r="EB119" s="134"/>
      <c r="EC119" s="134"/>
      <c r="ED119" s="134"/>
      <c r="EE119" s="134"/>
      <c r="EF119" s="134"/>
      <c r="EG119" s="134"/>
      <c r="EH119" s="138"/>
      <c r="EI119" s="134"/>
      <c r="EJ119" s="134"/>
      <c r="EK119" s="134"/>
      <c r="EL119" s="134"/>
      <c r="EM119" s="134"/>
      <c r="EN119" s="134"/>
      <c r="EO119" s="134"/>
      <c r="EP119" s="134"/>
      <c r="EQ119" s="138"/>
      <c r="ER119" s="134"/>
      <c r="ES119" s="134"/>
      <c r="ET119" s="134"/>
      <c r="EU119" s="134"/>
      <c r="EV119" s="134"/>
      <c r="EW119" s="134"/>
      <c r="EX119" s="134"/>
      <c r="EY119" s="134"/>
      <c r="EZ119" s="138"/>
      <c r="FA119" s="134"/>
      <c r="FB119" s="134"/>
      <c r="FC119" s="134"/>
      <c r="FD119" s="134"/>
      <c r="FE119" s="134"/>
      <c r="FF119" s="134"/>
      <c r="FG119" s="134"/>
      <c r="FH119" s="134"/>
      <c r="FI119" s="138"/>
      <c r="FJ119" s="134"/>
      <c r="FK119" s="134"/>
      <c r="FL119" s="134"/>
      <c r="FM119" s="134"/>
      <c r="FN119" s="134"/>
      <c r="FO119" s="134"/>
      <c r="FP119" s="134"/>
      <c r="FQ119" s="134"/>
      <c r="FR119" s="134"/>
      <c r="FS119" s="138"/>
      <c r="FT119" s="131"/>
      <c r="FU119" s="131"/>
      <c r="FV119" s="131"/>
      <c r="FW119" s="132"/>
      <c r="FX119" s="131"/>
      <c r="FY119" s="134"/>
      <c r="FZ119" s="134"/>
      <c r="GA119" s="131"/>
      <c r="GB119" s="131"/>
      <c r="GC119" s="131"/>
      <c r="GD119" s="131"/>
      <c r="GE119" s="131"/>
      <c r="GF119" s="138"/>
      <c r="GG119" s="131"/>
      <c r="GH119" s="131"/>
      <c r="GI119" s="131"/>
      <c r="GJ119" s="132"/>
      <c r="GK119" s="131"/>
      <c r="GL119" s="134"/>
      <c r="GM119" s="134"/>
      <c r="GN119" s="131"/>
      <c r="GO119" s="131"/>
      <c r="GP119" s="131"/>
      <c r="GQ119" s="131"/>
      <c r="GR119" s="131"/>
      <c r="GS119" s="138"/>
      <c r="GT119" s="131"/>
      <c r="GU119" s="131"/>
      <c r="GV119" s="131"/>
      <c r="GW119" s="132"/>
      <c r="GX119" s="131"/>
      <c r="GY119" s="134"/>
      <c r="GZ119" s="134"/>
      <c r="HA119" s="131"/>
      <c r="HB119" s="131"/>
      <c r="HC119" s="131"/>
      <c r="HD119" s="131"/>
    </row>
    <row r="120" spans="1:212" ht="17.25" customHeight="1" x14ac:dyDescent="0.2">
      <c r="A120" s="312"/>
      <c r="B120" s="395"/>
      <c r="C120" s="399"/>
      <c r="D120" s="399"/>
      <c r="E120" s="395"/>
      <c r="F120" s="409"/>
      <c r="G120" s="319"/>
      <c r="H120" s="409"/>
      <c r="I120" s="395"/>
      <c r="J120" s="397"/>
      <c r="K120" s="322"/>
      <c r="L120" s="398"/>
      <c r="M120" s="326"/>
      <c r="N120" s="327"/>
      <c r="O120" s="327"/>
      <c r="P120" s="361"/>
      <c r="Q120" s="360"/>
      <c r="R120" s="182"/>
      <c r="S120" s="194"/>
      <c r="T120" s="201" t="str">
        <f t="shared" si="30"/>
        <v>Tipo Control</v>
      </c>
      <c r="U120" s="190" t="s">
        <v>158</v>
      </c>
      <c r="V120" s="191">
        <f>+IF(U120='[8]Tabla Valoración controles'!$D$4,'[8]Tabla Valoración controles'!$F$4,IF('[8]208-PLA-Ft-78 Mapa Gestión'!U120='[8]Tabla Valoración controles'!$D$5,'[8]Tabla Valoración controles'!$F$5,IF(U120=[8]FORMULAS!$A$10,0,'[8]Tabla Valoración controles'!$F$6)))</f>
        <v>0</v>
      </c>
      <c r="W120" s="190"/>
      <c r="X120" s="192">
        <f>+IF(W120='[8]Tabla Valoración controles'!$D$7,'[8]Tabla Valoración controles'!$F$7,IF(U120=[8]FORMULAS!$A$10,0,'[8]Tabla Valoración controles'!$F$8))</f>
        <v>0</v>
      </c>
      <c r="Y120" s="190"/>
      <c r="Z120" s="191">
        <f>+IF(Y120='[8]Tabla Valoración controles'!$D$9,'[8]Tabla Valoración controles'!$F$9,IF(U120=[8]FORMULAS!$A$10,0,'[8]Tabla Valoración controles'!$F$10))</f>
        <v>0</v>
      </c>
      <c r="AA120" s="190"/>
      <c r="AB120" s="191">
        <f>+IF(AA120='[8]Tabla Valoración controles'!$D$9,'[8]Tabla Valoración controles'!$F$9,IF(W120=[8]FORMULAS!$A$10,0,'[8]Tabla Valoración controles'!$F$10))</f>
        <v>0</v>
      </c>
      <c r="AC120" s="190"/>
      <c r="AD120" s="191">
        <f>+IF(AC120='[8]Tabla Valoración controles'!$D$13,'[8]Tabla Valoración controles'!$F$13,'[8]Tabla Valoración controles'!$F$14)</f>
        <v>0</v>
      </c>
      <c r="AE120" s="154">
        <f t="shared" si="28"/>
        <v>0</v>
      </c>
      <c r="AF120" s="154">
        <f t="shared" ref="AF120:AF123" si="59">+AF119*AE120</f>
        <v>0</v>
      </c>
      <c r="AG120" s="154">
        <f t="shared" si="58"/>
        <v>0</v>
      </c>
      <c r="AH120" s="190"/>
      <c r="AI120" s="193">
        <f>+IF(AH120=[8]CONTROLES!$C$50,[8]CONTROLES!$D$50,[8]CONTROLES!$D$51)</f>
        <v>0</v>
      </c>
      <c r="AJ120" s="193"/>
      <c r="AK120" s="193">
        <f>+IF(AJ120=[8]CONTROLES!$C$52,[8]CONTROLES!$D$52,[8]CONTROLES!$D$53)</f>
        <v>0</v>
      </c>
      <c r="AL120" s="193"/>
      <c r="AM120" s="193">
        <f>+IF(AL120=[8]CONTROLES!$C$54,[8]CONTROLES!$D$54,[8]CONTROLES!$D$55)</f>
        <v>0</v>
      </c>
      <c r="AN120" s="193"/>
      <c r="AO120" s="193">
        <f>+IF(AN120=[8]CONTROLES!$C$56,[8]CONTROLES!$D$56,IF(AN120=[8]CONTROLES!$C$57,[8]CONTROLES!$D$57,[8]CONTROLES!$D$58))</f>
        <v>0</v>
      </c>
      <c r="AP120" s="193"/>
      <c r="AQ120" s="193">
        <f>+IF(AP120=[8]CONTROLES!$C$59,[8]CONTROLES!$D$59,[8]CONTROLES!$D$60)</f>
        <v>0</v>
      </c>
      <c r="AR120" s="193"/>
      <c r="AS120" s="193">
        <f>+IF(AR120=[8]CONTROLES!$C$61,[8]CONTROLES!$D$61,[8]CONTROLES!$D$62)</f>
        <v>0</v>
      </c>
      <c r="AT120" s="193"/>
      <c r="AU120" s="193">
        <f>+IF(AT120=[8]CONTROLES!$C$63,[8]CONTROLES!$D$63,IF(AT120=[8]CONTROLES!$C$64,[8]CONTROLES!$D$64,[8]CONTROLES!$D$65))</f>
        <v>0</v>
      </c>
      <c r="AV120" s="193">
        <f t="shared" si="46"/>
        <v>0</v>
      </c>
      <c r="AW120" s="193" t="str">
        <f t="shared" si="47"/>
        <v>Débil</v>
      </c>
      <c r="AX120" s="305"/>
      <c r="AY120" s="305"/>
      <c r="AZ120" s="305"/>
      <c r="BA120" s="305"/>
      <c r="BB120" s="307"/>
      <c r="BC120" s="306"/>
      <c r="BD120" s="335"/>
      <c r="BE120" s="134"/>
      <c r="BF120" s="134"/>
      <c r="BG120" s="216"/>
      <c r="BH120" s="224"/>
      <c r="BI120" s="224"/>
      <c r="BJ120" s="134"/>
      <c r="BK120" s="134"/>
      <c r="BL120" s="134"/>
      <c r="BM120" s="335"/>
      <c r="BN120" s="138"/>
      <c r="BO120" s="134"/>
      <c r="BP120" s="134"/>
      <c r="BQ120" s="134"/>
      <c r="BR120" s="134"/>
      <c r="BS120" s="134"/>
      <c r="BT120" s="134"/>
      <c r="BU120" s="134"/>
      <c r="BV120" s="134"/>
      <c r="BW120" s="138"/>
      <c r="BX120" s="134"/>
      <c r="BY120" s="134"/>
      <c r="BZ120" s="134"/>
      <c r="CA120" s="134"/>
      <c r="CB120" s="134"/>
      <c r="CC120" s="134"/>
      <c r="CD120" s="134"/>
      <c r="CE120" s="134"/>
      <c r="CF120" s="138"/>
      <c r="CG120" s="134"/>
      <c r="CH120" s="134"/>
      <c r="CI120" s="134"/>
      <c r="CJ120" s="134"/>
      <c r="CK120" s="134"/>
      <c r="CL120" s="134"/>
      <c r="CM120" s="134"/>
      <c r="CN120" s="134"/>
      <c r="CO120" s="138"/>
      <c r="CP120" s="134"/>
      <c r="CQ120" s="134"/>
      <c r="CR120" s="134"/>
      <c r="CS120" s="134"/>
      <c r="CT120" s="134"/>
      <c r="CU120" s="134"/>
      <c r="CV120" s="134"/>
      <c r="CW120" s="134"/>
      <c r="CX120" s="138"/>
      <c r="CY120" s="134"/>
      <c r="CZ120" s="134"/>
      <c r="DA120" s="134"/>
      <c r="DB120" s="134"/>
      <c r="DC120" s="134"/>
      <c r="DD120" s="134"/>
      <c r="DE120" s="134"/>
      <c r="DF120" s="134"/>
      <c r="DG120" s="138"/>
      <c r="DH120" s="134"/>
      <c r="DI120" s="134"/>
      <c r="DJ120" s="134"/>
      <c r="DK120" s="134"/>
      <c r="DL120" s="134"/>
      <c r="DM120" s="134"/>
      <c r="DN120" s="134"/>
      <c r="DO120" s="134"/>
      <c r="DP120" s="138"/>
      <c r="DQ120" s="134"/>
      <c r="DR120" s="134"/>
      <c r="DS120" s="134"/>
      <c r="DT120" s="134"/>
      <c r="DU120" s="134"/>
      <c r="DV120" s="134"/>
      <c r="DW120" s="134"/>
      <c r="DX120" s="134"/>
      <c r="DY120" s="138"/>
      <c r="DZ120" s="134"/>
      <c r="EA120" s="134"/>
      <c r="EB120" s="134"/>
      <c r="EC120" s="134"/>
      <c r="ED120" s="134"/>
      <c r="EE120" s="134"/>
      <c r="EF120" s="134"/>
      <c r="EG120" s="134"/>
      <c r="EH120" s="138"/>
      <c r="EI120" s="134"/>
      <c r="EJ120" s="134"/>
      <c r="EK120" s="134"/>
      <c r="EL120" s="134"/>
      <c r="EM120" s="134"/>
      <c r="EN120" s="134"/>
      <c r="EO120" s="134"/>
      <c r="EP120" s="134"/>
      <c r="EQ120" s="138"/>
      <c r="ER120" s="134"/>
      <c r="ES120" s="134"/>
      <c r="ET120" s="134"/>
      <c r="EU120" s="134"/>
      <c r="EV120" s="134"/>
      <c r="EW120" s="134"/>
      <c r="EX120" s="134"/>
      <c r="EY120" s="134"/>
      <c r="EZ120" s="138"/>
      <c r="FA120" s="134"/>
      <c r="FB120" s="134"/>
      <c r="FC120" s="134"/>
      <c r="FD120" s="134"/>
      <c r="FE120" s="134"/>
      <c r="FF120" s="134"/>
      <c r="FG120" s="134"/>
      <c r="FH120" s="134"/>
      <c r="FI120" s="138"/>
      <c r="FJ120" s="134"/>
      <c r="FK120" s="134"/>
      <c r="FL120" s="134"/>
      <c r="FM120" s="134"/>
      <c r="FN120" s="134"/>
      <c r="FO120" s="134"/>
      <c r="FP120" s="134"/>
      <c r="FQ120" s="134"/>
      <c r="FR120" s="134"/>
      <c r="FS120" s="138"/>
      <c r="FT120" s="131"/>
      <c r="FU120" s="131"/>
      <c r="FV120" s="131"/>
      <c r="FW120" s="132"/>
      <c r="FX120" s="131"/>
      <c r="FY120" s="134"/>
      <c r="FZ120" s="134"/>
      <c r="GA120" s="131"/>
      <c r="GB120" s="131"/>
      <c r="GC120" s="131"/>
      <c r="GD120" s="131"/>
      <c r="GE120" s="131"/>
      <c r="GF120" s="138"/>
      <c r="GG120" s="131"/>
      <c r="GH120" s="131"/>
      <c r="GI120" s="131"/>
      <c r="GJ120" s="132"/>
      <c r="GK120" s="131"/>
      <c r="GL120" s="134"/>
      <c r="GM120" s="134"/>
      <c r="GN120" s="131"/>
      <c r="GO120" s="131"/>
      <c r="GP120" s="131"/>
      <c r="GQ120" s="131"/>
      <c r="GR120" s="131"/>
      <c r="GS120" s="138"/>
      <c r="GT120" s="131"/>
      <c r="GU120" s="131"/>
      <c r="GV120" s="131"/>
      <c r="GW120" s="132"/>
      <c r="GX120" s="131"/>
      <c r="GY120" s="134"/>
      <c r="GZ120" s="134"/>
      <c r="HA120" s="131"/>
      <c r="HB120" s="131"/>
      <c r="HC120" s="131"/>
      <c r="HD120" s="131"/>
    </row>
    <row r="121" spans="1:212" ht="17.25" customHeight="1" x14ac:dyDescent="0.2">
      <c r="A121" s="312"/>
      <c r="B121" s="395"/>
      <c r="C121" s="399"/>
      <c r="D121" s="399"/>
      <c r="E121" s="395"/>
      <c r="F121" s="409"/>
      <c r="G121" s="319"/>
      <c r="H121" s="409"/>
      <c r="I121" s="395"/>
      <c r="J121" s="397"/>
      <c r="K121" s="322"/>
      <c r="L121" s="398"/>
      <c r="M121" s="326"/>
      <c r="N121" s="327"/>
      <c r="O121" s="327"/>
      <c r="P121" s="361"/>
      <c r="Q121" s="360"/>
      <c r="R121" s="182"/>
      <c r="S121" s="193"/>
      <c r="T121" s="201" t="str">
        <f t="shared" si="30"/>
        <v>Tipo Control</v>
      </c>
      <c r="U121" s="190" t="s">
        <v>158</v>
      </c>
      <c r="V121" s="191">
        <f>+IF(U121='[8]Tabla Valoración controles'!$D$4,'[8]Tabla Valoración controles'!$F$4,IF('[8]208-PLA-Ft-78 Mapa Gestión'!U121='[8]Tabla Valoración controles'!$D$5,'[8]Tabla Valoración controles'!$F$5,IF(U121=[8]FORMULAS!$A$10,0,'[8]Tabla Valoración controles'!$F$6)))</f>
        <v>0</v>
      </c>
      <c r="W121" s="190"/>
      <c r="X121" s="192">
        <f>+IF(W121='[8]Tabla Valoración controles'!$D$7,'[8]Tabla Valoración controles'!$F$7,IF(U121=[8]FORMULAS!$A$10,0,'[8]Tabla Valoración controles'!$F$8))</f>
        <v>0</v>
      </c>
      <c r="Y121" s="190"/>
      <c r="Z121" s="191">
        <f>+IF(Y121='[8]Tabla Valoración controles'!$D$9,'[8]Tabla Valoración controles'!$F$9,IF(U121=[8]FORMULAS!$A$10,0,'[8]Tabla Valoración controles'!$F$10))</f>
        <v>0</v>
      </c>
      <c r="AA121" s="190"/>
      <c r="AB121" s="191">
        <f>+IF(AA121='[8]Tabla Valoración controles'!$D$9,'[8]Tabla Valoración controles'!$F$9,IF(W121=[8]FORMULAS!$A$10,0,'[8]Tabla Valoración controles'!$F$10))</f>
        <v>0</v>
      </c>
      <c r="AC121" s="190"/>
      <c r="AD121" s="191">
        <f>+IF(AC121='[8]Tabla Valoración controles'!$D$13,'[8]Tabla Valoración controles'!$F$13,'[8]Tabla Valoración controles'!$F$14)</f>
        <v>0</v>
      </c>
      <c r="AE121" s="154">
        <f t="shared" si="28"/>
        <v>0</v>
      </c>
      <c r="AF121" s="154">
        <f t="shared" si="59"/>
        <v>0</v>
      </c>
      <c r="AG121" s="154">
        <f t="shared" si="58"/>
        <v>0</v>
      </c>
      <c r="AH121" s="190"/>
      <c r="AI121" s="193">
        <f>+IF(AH121=[8]CONTROLES!$C$50,[8]CONTROLES!$D$50,[8]CONTROLES!$D$51)</f>
        <v>0</v>
      </c>
      <c r="AJ121" s="193"/>
      <c r="AK121" s="193">
        <f>+IF(AJ121=[8]CONTROLES!$C$52,[8]CONTROLES!$D$52,[8]CONTROLES!$D$53)</f>
        <v>0</v>
      </c>
      <c r="AL121" s="193"/>
      <c r="AM121" s="193">
        <f>+IF(AL121=[8]CONTROLES!$C$54,[8]CONTROLES!$D$54,[8]CONTROLES!$D$55)</f>
        <v>0</v>
      </c>
      <c r="AN121" s="193"/>
      <c r="AO121" s="193">
        <f>+IF(AN121=[8]CONTROLES!$C$56,[8]CONTROLES!$D$56,IF(AN121=[8]CONTROLES!$C$57,[8]CONTROLES!$D$57,[8]CONTROLES!$D$58))</f>
        <v>0</v>
      </c>
      <c r="AP121" s="193"/>
      <c r="AQ121" s="193">
        <f>+IF(AP121=[8]CONTROLES!$C$59,[8]CONTROLES!$D$59,[8]CONTROLES!$D$60)</f>
        <v>0</v>
      </c>
      <c r="AR121" s="193"/>
      <c r="AS121" s="193">
        <f>+IF(AR121=[8]CONTROLES!$C$61,[8]CONTROLES!$D$61,[8]CONTROLES!$D$62)</f>
        <v>0</v>
      </c>
      <c r="AT121" s="193"/>
      <c r="AU121" s="193">
        <f>+IF(AT121=[8]CONTROLES!$C$63,[8]CONTROLES!$D$63,IF(AT121=[8]CONTROLES!$C$64,[8]CONTROLES!$D$64,[8]CONTROLES!$D$65))</f>
        <v>0</v>
      </c>
      <c r="AV121" s="193">
        <f t="shared" si="46"/>
        <v>0</v>
      </c>
      <c r="AW121" s="193" t="str">
        <f t="shared" si="47"/>
        <v>Débil</v>
      </c>
      <c r="AX121" s="305"/>
      <c r="AY121" s="305"/>
      <c r="AZ121" s="305"/>
      <c r="BA121" s="305"/>
      <c r="BB121" s="307"/>
      <c r="BC121" s="306"/>
      <c r="BD121" s="335"/>
      <c r="BE121" s="134"/>
      <c r="BF121" s="134"/>
      <c r="BG121" s="216"/>
      <c r="BH121" s="224"/>
      <c r="BI121" s="224"/>
      <c r="BJ121" s="134"/>
      <c r="BK121" s="134"/>
      <c r="BL121" s="134"/>
      <c r="BM121" s="335"/>
      <c r="BN121" s="138"/>
      <c r="BO121" s="134"/>
      <c r="BP121" s="134"/>
      <c r="BQ121" s="134"/>
      <c r="BR121" s="134"/>
      <c r="BS121" s="134"/>
      <c r="BT121" s="134"/>
      <c r="BU121" s="134"/>
      <c r="BV121" s="134"/>
      <c r="BW121" s="138"/>
      <c r="BX121" s="134"/>
      <c r="BY121" s="134"/>
      <c r="BZ121" s="134"/>
      <c r="CA121" s="134"/>
      <c r="CB121" s="134"/>
      <c r="CC121" s="134"/>
      <c r="CD121" s="134"/>
      <c r="CE121" s="134"/>
      <c r="CF121" s="138"/>
      <c r="CG121" s="134"/>
      <c r="CH121" s="134"/>
      <c r="CI121" s="134"/>
      <c r="CJ121" s="134"/>
      <c r="CK121" s="134"/>
      <c r="CL121" s="134"/>
      <c r="CM121" s="134"/>
      <c r="CN121" s="134"/>
      <c r="CO121" s="138"/>
      <c r="CP121" s="134"/>
      <c r="CQ121" s="134"/>
      <c r="CR121" s="134"/>
      <c r="CS121" s="134"/>
      <c r="CT121" s="134"/>
      <c r="CU121" s="134"/>
      <c r="CV121" s="134"/>
      <c r="CW121" s="134"/>
      <c r="CX121" s="138"/>
      <c r="CY121" s="134"/>
      <c r="CZ121" s="134"/>
      <c r="DA121" s="134"/>
      <c r="DB121" s="134"/>
      <c r="DC121" s="134"/>
      <c r="DD121" s="134"/>
      <c r="DE121" s="134"/>
      <c r="DF121" s="134"/>
      <c r="DG121" s="138"/>
      <c r="DH121" s="134"/>
      <c r="DI121" s="134"/>
      <c r="DJ121" s="134"/>
      <c r="DK121" s="134"/>
      <c r="DL121" s="134"/>
      <c r="DM121" s="134"/>
      <c r="DN121" s="134"/>
      <c r="DO121" s="134"/>
      <c r="DP121" s="138"/>
      <c r="DQ121" s="134"/>
      <c r="DR121" s="134"/>
      <c r="DS121" s="134"/>
      <c r="DT121" s="134"/>
      <c r="DU121" s="134"/>
      <c r="DV121" s="134"/>
      <c r="DW121" s="134"/>
      <c r="DX121" s="134"/>
      <c r="DY121" s="138"/>
      <c r="DZ121" s="134"/>
      <c r="EA121" s="134"/>
      <c r="EB121" s="134"/>
      <c r="EC121" s="134"/>
      <c r="ED121" s="134"/>
      <c r="EE121" s="134"/>
      <c r="EF121" s="134"/>
      <c r="EG121" s="134"/>
      <c r="EH121" s="138"/>
      <c r="EI121" s="134"/>
      <c r="EJ121" s="134"/>
      <c r="EK121" s="134"/>
      <c r="EL121" s="134"/>
      <c r="EM121" s="134"/>
      <c r="EN121" s="134"/>
      <c r="EO121" s="134"/>
      <c r="EP121" s="134"/>
      <c r="EQ121" s="138"/>
      <c r="ER121" s="134"/>
      <c r="ES121" s="134"/>
      <c r="ET121" s="134"/>
      <c r="EU121" s="134"/>
      <c r="EV121" s="134"/>
      <c r="EW121" s="134"/>
      <c r="EX121" s="134"/>
      <c r="EY121" s="134"/>
      <c r="EZ121" s="138"/>
      <c r="FA121" s="134"/>
      <c r="FB121" s="134"/>
      <c r="FC121" s="134"/>
      <c r="FD121" s="134"/>
      <c r="FE121" s="134"/>
      <c r="FF121" s="134"/>
      <c r="FG121" s="134"/>
      <c r="FH121" s="134"/>
      <c r="FI121" s="138"/>
      <c r="FJ121" s="134"/>
      <c r="FK121" s="134"/>
      <c r="FL121" s="134"/>
      <c r="FM121" s="134"/>
      <c r="FN121" s="134"/>
      <c r="FO121" s="134"/>
      <c r="FP121" s="134"/>
      <c r="FQ121" s="134"/>
      <c r="FR121" s="134"/>
      <c r="FS121" s="138"/>
      <c r="FT121" s="131"/>
      <c r="FU121" s="131"/>
      <c r="FV121" s="131"/>
      <c r="FW121" s="132"/>
      <c r="FX121" s="131"/>
      <c r="FY121" s="134"/>
      <c r="FZ121" s="134"/>
      <c r="GA121" s="131"/>
      <c r="GB121" s="131"/>
      <c r="GC121" s="131"/>
      <c r="GD121" s="131"/>
      <c r="GE121" s="131"/>
      <c r="GF121" s="138"/>
      <c r="GG121" s="131"/>
      <c r="GH121" s="131"/>
      <c r="GI121" s="131"/>
      <c r="GJ121" s="132"/>
      <c r="GK121" s="131"/>
      <c r="GL121" s="134"/>
      <c r="GM121" s="134"/>
      <c r="GN121" s="131"/>
      <c r="GO121" s="131"/>
      <c r="GP121" s="131"/>
      <c r="GQ121" s="131"/>
      <c r="GR121" s="131"/>
      <c r="GS121" s="138"/>
      <c r="GT121" s="131"/>
      <c r="GU121" s="131"/>
      <c r="GV121" s="131"/>
      <c r="GW121" s="132"/>
      <c r="GX121" s="131"/>
      <c r="GY121" s="134"/>
      <c r="GZ121" s="134"/>
      <c r="HA121" s="131"/>
      <c r="HB121" s="131"/>
      <c r="HC121" s="131"/>
      <c r="HD121" s="131"/>
    </row>
    <row r="122" spans="1:212" ht="17.25" customHeight="1" x14ac:dyDescent="0.2">
      <c r="A122" s="312"/>
      <c r="B122" s="395"/>
      <c r="C122" s="399"/>
      <c r="D122" s="399"/>
      <c r="E122" s="395"/>
      <c r="F122" s="409"/>
      <c r="G122" s="319"/>
      <c r="H122" s="409"/>
      <c r="I122" s="395"/>
      <c r="J122" s="397"/>
      <c r="K122" s="322"/>
      <c r="L122" s="398"/>
      <c r="M122" s="326"/>
      <c r="N122" s="327"/>
      <c r="O122" s="327"/>
      <c r="P122" s="361"/>
      <c r="Q122" s="360"/>
      <c r="R122" s="182"/>
      <c r="S122" s="193"/>
      <c r="T122" s="201" t="str">
        <f t="shared" si="30"/>
        <v>Tipo Control</v>
      </c>
      <c r="U122" s="190" t="s">
        <v>158</v>
      </c>
      <c r="V122" s="191">
        <f>+IF(U122='[8]Tabla Valoración controles'!$D$4,'[8]Tabla Valoración controles'!$F$4,IF('[8]208-PLA-Ft-78 Mapa Gestión'!U122='[8]Tabla Valoración controles'!$D$5,'[8]Tabla Valoración controles'!$F$5,IF(U122=[8]FORMULAS!$A$10,0,'[8]Tabla Valoración controles'!$F$6)))</f>
        <v>0</v>
      </c>
      <c r="W122" s="190"/>
      <c r="X122" s="192">
        <f>+IF(W122='[8]Tabla Valoración controles'!$D$7,'[8]Tabla Valoración controles'!$F$7,IF(U122=[8]FORMULAS!$A$10,0,'[8]Tabla Valoración controles'!$F$8))</f>
        <v>0</v>
      </c>
      <c r="Y122" s="190"/>
      <c r="Z122" s="191">
        <f>+IF(Y122='[8]Tabla Valoración controles'!$D$9,'[8]Tabla Valoración controles'!$F$9,IF(U122=[8]FORMULAS!$A$10,0,'[8]Tabla Valoración controles'!$F$10))</f>
        <v>0</v>
      </c>
      <c r="AA122" s="190"/>
      <c r="AB122" s="191">
        <f>+IF(AA122='[8]Tabla Valoración controles'!$D$9,'[8]Tabla Valoración controles'!$F$9,IF(W122=[8]FORMULAS!$A$10,0,'[8]Tabla Valoración controles'!$F$10))</f>
        <v>0</v>
      </c>
      <c r="AC122" s="190"/>
      <c r="AD122" s="191">
        <f>+IF(AC122='[8]Tabla Valoración controles'!$D$13,'[8]Tabla Valoración controles'!$F$13,'[8]Tabla Valoración controles'!$F$14)</f>
        <v>0</v>
      </c>
      <c r="AE122" s="154">
        <f t="shared" si="28"/>
        <v>0</v>
      </c>
      <c r="AF122" s="154">
        <f t="shared" si="59"/>
        <v>0</v>
      </c>
      <c r="AG122" s="154">
        <f t="shared" si="58"/>
        <v>0</v>
      </c>
      <c r="AH122" s="190"/>
      <c r="AI122" s="193">
        <f>+IF(AH122=[8]CONTROLES!$C$50,[8]CONTROLES!$D$50,[8]CONTROLES!$D$51)</f>
        <v>0</v>
      </c>
      <c r="AJ122" s="193"/>
      <c r="AK122" s="193">
        <f>+IF(AJ122=[8]CONTROLES!$C$52,[8]CONTROLES!$D$52,[8]CONTROLES!$D$53)</f>
        <v>0</v>
      </c>
      <c r="AL122" s="193"/>
      <c r="AM122" s="193">
        <f>+IF(AL122=[8]CONTROLES!$C$54,[8]CONTROLES!$D$54,[8]CONTROLES!$D$55)</f>
        <v>0</v>
      </c>
      <c r="AN122" s="193"/>
      <c r="AO122" s="193">
        <f>+IF(AN122=[8]CONTROLES!$C$56,[8]CONTROLES!$D$56,IF(AN122=[8]CONTROLES!$C$57,[8]CONTROLES!$D$57,[8]CONTROLES!$D$58))</f>
        <v>0</v>
      </c>
      <c r="AP122" s="193"/>
      <c r="AQ122" s="193">
        <f>+IF(AP122=[8]CONTROLES!$C$59,[8]CONTROLES!$D$59,[8]CONTROLES!$D$60)</f>
        <v>0</v>
      </c>
      <c r="AR122" s="193"/>
      <c r="AS122" s="193">
        <f>+IF(AR122=[8]CONTROLES!$C$61,[8]CONTROLES!$D$61,[8]CONTROLES!$D$62)</f>
        <v>0</v>
      </c>
      <c r="AT122" s="193"/>
      <c r="AU122" s="193">
        <f>+IF(AT122=[8]CONTROLES!$C$63,[8]CONTROLES!$D$63,IF(AT122=[8]CONTROLES!$C$64,[8]CONTROLES!$D$64,[8]CONTROLES!$D$65))</f>
        <v>0</v>
      </c>
      <c r="AV122" s="193">
        <f t="shared" si="46"/>
        <v>0</v>
      </c>
      <c r="AW122" s="193" t="str">
        <f t="shared" si="47"/>
        <v>Débil</v>
      </c>
      <c r="AX122" s="305"/>
      <c r="AY122" s="305"/>
      <c r="AZ122" s="305"/>
      <c r="BA122" s="305"/>
      <c r="BB122" s="307"/>
      <c r="BC122" s="306"/>
      <c r="BD122" s="335"/>
      <c r="BE122" s="134"/>
      <c r="BF122" s="134"/>
      <c r="BG122" s="216"/>
      <c r="BH122" s="224"/>
      <c r="BI122" s="224"/>
      <c r="BJ122" s="134"/>
      <c r="BK122" s="134"/>
      <c r="BL122" s="134"/>
      <c r="BM122" s="335"/>
      <c r="BN122" s="138"/>
      <c r="BO122" s="134"/>
      <c r="BP122" s="134"/>
      <c r="BQ122" s="134"/>
      <c r="BR122" s="134"/>
      <c r="BS122" s="134"/>
      <c r="BT122" s="134"/>
      <c r="BU122" s="134"/>
      <c r="BV122" s="134"/>
      <c r="BW122" s="138"/>
      <c r="BX122" s="134"/>
      <c r="BY122" s="134"/>
      <c r="BZ122" s="134"/>
      <c r="CA122" s="134"/>
      <c r="CB122" s="134"/>
      <c r="CC122" s="134"/>
      <c r="CD122" s="134"/>
      <c r="CE122" s="134"/>
      <c r="CF122" s="138"/>
      <c r="CG122" s="134"/>
      <c r="CH122" s="134"/>
      <c r="CI122" s="134"/>
      <c r="CJ122" s="134"/>
      <c r="CK122" s="134"/>
      <c r="CL122" s="134"/>
      <c r="CM122" s="134"/>
      <c r="CN122" s="134"/>
      <c r="CO122" s="138"/>
      <c r="CP122" s="134"/>
      <c r="CQ122" s="134"/>
      <c r="CR122" s="134"/>
      <c r="CS122" s="134"/>
      <c r="CT122" s="134"/>
      <c r="CU122" s="134"/>
      <c r="CV122" s="134"/>
      <c r="CW122" s="134"/>
      <c r="CX122" s="138"/>
      <c r="CY122" s="134"/>
      <c r="CZ122" s="134"/>
      <c r="DA122" s="134"/>
      <c r="DB122" s="134"/>
      <c r="DC122" s="134"/>
      <c r="DD122" s="134"/>
      <c r="DE122" s="134"/>
      <c r="DF122" s="134"/>
      <c r="DG122" s="138"/>
      <c r="DH122" s="134"/>
      <c r="DI122" s="134"/>
      <c r="DJ122" s="134"/>
      <c r="DK122" s="134"/>
      <c r="DL122" s="134"/>
      <c r="DM122" s="134"/>
      <c r="DN122" s="134"/>
      <c r="DO122" s="134"/>
      <c r="DP122" s="138"/>
      <c r="DQ122" s="134"/>
      <c r="DR122" s="134"/>
      <c r="DS122" s="134"/>
      <c r="DT122" s="134"/>
      <c r="DU122" s="134"/>
      <c r="DV122" s="134"/>
      <c r="DW122" s="134"/>
      <c r="DX122" s="134"/>
      <c r="DY122" s="138"/>
      <c r="DZ122" s="134"/>
      <c r="EA122" s="134"/>
      <c r="EB122" s="134"/>
      <c r="EC122" s="134"/>
      <c r="ED122" s="134"/>
      <c r="EE122" s="134"/>
      <c r="EF122" s="134"/>
      <c r="EG122" s="134"/>
      <c r="EH122" s="138"/>
      <c r="EI122" s="134"/>
      <c r="EJ122" s="134"/>
      <c r="EK122" s="134"/>
      <c r="EL122" s="134"/>
      <c r="EM122" s="134"/>
      <c r="EN122" s="134"/>
      <c r="EO122" s="134"/>
      <c r="EP122" s="134"/>
      <c r="EQ122" s="138"/>
      <c r="ER122" s="134"/>
      <c r="ES122" s="134"/>
      <c r="ET122" s="134"/>
      <c r="EU122" s="134"/>
      <c r="EV122" s="134"/>
      <c r="EW122" s="134"/>
      <c r="EX122" s="134"/>
      <c r="EY122" s="134"/>
      <c r="EZ122" s="138"/>
      <c r="FA122" s="134"/>
      <c r="FB122" s="134"/>
      <c r="FC122" s="134"/>
      <c r="FD122" s="134"/>
      <c r="FE122" s="134"/>
      <c r="FF122" s="134"/>
      <c r="FG122" s="134"/>
      <c r="FH122" s="134"/>
      <c r="FI122" s="138"/>
      <c r="FJ122" s="134"/>
      <c r="FK122" s="134"/>
      <c r="FL122" s="134"/>
      <c r="FM122" s="134"/>
      <c r="FN122" s="134"/>
      <c r="FO122" s="134"/>
      <c r="FP122" s="134"/>
      <c r="FQ122" s="134"/>
      <c r="FR122" s="134"/>
      <c r="FS122" s="138"/>
      <c r="FT122" s="131"/>
      <c r="FU122" s="131"/>
      <c r="FV122" s="131"/>
      <c r="FW122" s="132"/>
      <c r="FX122" s="131"/>
      <c r="FY122" s="134"/>
      <c r="FZ122" s="134"/>
      <c r="GA122" s="131"/>
      <c r="GB122" s="131"/>
      <c r="GC122" s="131"/>
      <c r="GD122" s="131"/>
      <c r="GE122" s="131"/>
      <c r="GF122" s="138"/>
      <c r="GG122" s="131"/>
      <c r="GH122" s="131"/>
      <c r="GI122" s="131"/>
      <c r="GJ122" s="132"/>
      <c r="GK122" s="131"/>
      <c r="GL122" s="134"/>
      <c r="GM122" s="134"/>
      <c r="GN122" s="131"/>
      <c r="GO122" s="131"/>
      <c r="GP122" s="131"/>
      <c r="GQ122" s="131"/>
      <c r="GR122" s="131"/>
      <c r="GS122" s="138"/>
      <c r="GT122" s="131"/>
      <c r="GU122" s="131"/>
      <c r="GV122" s="131"/>
      <c r="GW122" s="132"/>
      <c r="GX122" s="131"/>
      <c r="GY122" s="134"/>
      <c r="GZ122" s="134"/>
      <c r="HA122" s="131"/>
      <c r="HB122" s="131"/>
      <c r="HC122" s="131"/>
      <c r="HD122" s="131"/>
    </row>
    <row r="123" spans="1:212" ht="17.25" customHeight="1" x14ac:dyDescent="0.2">
      <c r="A123" s="312"/>
      <c r="B123" s="395"/>
      <c r="C123" s="399"/>
      <c r="D123" s="399"/>
      <c r="E123" s="395"/>
      <c r="F123" s="409"/>
      <c r="G123" s="319"/>
      <c r="H123" s="409"/>
      <c r="I123" s="395"/>
      <c r="J123" s="397"/>
      <c r="K123" s="322"/>
      <c r="L123" s="398"/>
      <c r="M123" s="326"/>
      <c r="N123" s="327"/>
      <c r="O123" s="327"/>
      <c r="P123" s="361"/>
      <c r="Q123" s="360"/>
      <c r="R123" s="182"/>
      <c r="S123" s="193"/>
      <c r="T123" s="201" t="str">
        <f t="shared" si="30"/>
        <v>Tipo Control</v>
      </c>
      <c r="U123" s="190" t="s">
        <v>158</v>
      </c>
      <c r="V123" s="191">
        <f>+IF(U123='[8]Tabla Valoración controles'!$D$4,'[8]Tabla Valoración controles'!$F$4,IF('[8]208-PLA-Ft-78 Mapa Gestión'!U123='[8]Tabla Valoración controles'!$D$5,'[8]Tabla Valoración controles'!$F$5,IF(U123=[8]FORMULAS!$A$10,0,'[8]Tabla Valoración controles'!$F$6)))</f>
        <v>0</v>
      </c>
      <c r="W123" s="190"/>
      <c r="X123" s="192">
        <f>+IF(W123='[8]Tabla Valoración controles'!$D$7,'[8]Tabla Valoración controles'!$F$7,IF(U123=[8]FORMULAS!$A$10,0,'[8]Tabla Valoración controles'!$F$8))</f>
        <v>0</v>
      </c>
      <c r="Y123" s="190"/>
      <c r="Z123" s="191">
        <f>+IF(Y123='[8]Tabla Valoración controles'!$D$9,'[8]Tabla Valoración controles'!$F$9,IF(U123=[8]FORMULAS!$A$10,0,'[8]Tabla Valoración controles'!$F$10))</f>
        <v>0</v>
      </c>
      <c r="AA123" s="190"/>
      <c r="AB123" s="191">
        <f>+IF(AA123='[8]Tabla Valoración controles'!$D$9,'[8]Tabla Valoración controles'!$F$9,IF(W123=[8]FORMULAS!$A$10,0,'[8]Tabla Valoración controles'!$F$10))</f>
        <v>0</v>
      </c>
      <c r="AC123" s="190"/>
      <c r="AD123" s="191">
        <f>+IF(AC123='[8]Tabla Valoración controles'!$D$13,'[8]Tabla Valoración controles'!$F$13,'[8]Tabla Valoración controles'!$F$14)</f>
        <v>0</v>
      </c>
      <c r="AE123" s="154">
        <f t="shared" si="28"/>
        <v>0</v>
      </c>
      <c r="AF123" s="154">
        <f t="shared" si="59"/>
        <v>0</v>
      </c>
      <c r="AG123" s="154">
        <f t="shared" si="58"/>
        <v>0</v>
      </c>
      <c r="AH123" s="190"/>
      <c r="AI123" s="193">
        <f>+IF(AH123=[8]CONTROLES!$C$50,[8]CONTROLES!$D$50,[8]CONTROLES!$D$51)</f>
        <v>0</v>
      </c>
      <c r="AJ123" s="193"/>
      <c r="AK123" s="193">
        <f>+IF(AJ123=[8]CONTROLES!$C$52,[8]CONTROLES!$D$52,[8]CONTROLES!$D$53)</f>
        <v>0</v>
      </c>
      <c r="AL123" s="193"/>
      <c r="AM123" s="193">
        <f>+IF(AL123=[8]CONTROLES!$C$54,[8]CONTROLES!$D$54,[8]CONTROLES!$D$55)</f>
        <v>0</v>
      </c>
      <c r="AN123" s="193"/>
      <c r="AO123" s="193">
        <f>+IF(AN123=[8]CONTROLES!$C$56,[8]CONTROLES!$D$56,IF(AN123=[8]CONTROLES!$C$57,[8]CONTROLES!$D$57,[8]CONTROLES!$D$58))</f>
        <v>0</v>
      </c>
      <c r="AP123" s="193"/>
      <c r="AQ123" s="193">
        <f>+IF(AP123=[8]CONTROLES!$C$59,[8]CONTROLES!$D$59,[8]CONTROLES!$D$60)</f>
        <v>0</v>
      </c>
      <c r="AR123" s="193"/>
      <c r="AS123" s="193">
        <f>+IF(AR123=[8]CONTROLES!$C$61,[8]CONTROLES!$D$61,[8]CONTROLES!$D$62)</f>
        <v>0</v>
      </c>
      <c r="AT123" s="193"/>
      <c r="AU123" s="193">
        <f>+IF(AT123=[8]CONTROLES!$C$63,[8]CONTROLES!$D$63,IF(AT123=[8]CONTROLES!$C$64,[8]CONTROLES!$D$64,[8]CONTROLES!$D$65))</f>
        <v>0</v>
      </c>
      <c r="AV123" s="193">
        <f t="shared" si="46"/>
        <v>0</v>
      </c>
      <c r="AW123" s="193" t="str">
        <f t="shared" si="47"/>
        <v>Débil</v>
      </c>
      <c r="AX123" s="305"/>
      <c r="AY123" s="305"/>
      <c r="AZ123" s="305"/>
      <c r="BA123" s="305"/>
      <c r="BB123" s="307"/>
      <c r="BC123" s="306"/>
      <c r="BD123" s="335"/>
      <c r="BE123" s="134"/>
      <c r="BF123" s="134"/>
      <c r="BG123" s="216"/>
      <c r="BH123" s="224"/>
      <c r="BI123" s="224"/>
      <c r="BJ123" s="134"/>
      <c r="BK123" s="134"/>
      <c r="BL123" s="134"/>
      <c r="BM123" s="335"/>
      <c r="BN123" s="138"/>
      <c r="BO123" s="134"/>
      <c r="BP123" s="134"/>
      <c r="BQ123" s="134"/>
      <c r="BR123" s="134"/>
      <c r="BS123" s="134"/>
      <c r="BT123" s="134"/>
      <c r="BU123" s="134"/>
      <c r="BV123" s="134"/>
      <c r="BW123" s="138"/>
      <c r="BX123" s="134"/>
      <c r="BY123" s="134"/>
      <c r="BZ123" s="134"/>
      <c r="CA123" s="134"/>
      <c r="CB123" s="134"/>
      <c r="CC123" s="134"/>
      <c r="CD123" s="134"/>
      <c r="CE123" s="134"/>
      <c r="CF123" s="138"/>
      <c r="CG123" s="134"/>
      <c r="CH123" s="134"/>
      <c r="CI123" s="134"/>
      <c r="CJ123" s="134"/>
      <c r="CK123" s="134"/>
      <c r="CL123" s="134"/>
      <c r="CM123" s="134"/>
      <c r="CN123" s="134"/>
      <c r="CO123" s="138"/>
      <c r="CP123" s="134"/>
      <c r="CQ123" s="134"/>
      <c r="CR123" s="134"/>
      <c r="CS123" s="134"/>
      <c r="CT123" s="134"/>
      <c r="CU123" s="134"/>
      <c r="CV123" s="134"/>
      <c r="CW123" s="134"/>
      <c r="CX123" s="138"/>
      <c r="CY123" s="134"/>
      <c r="CZ123" s="134"/>
      <c r="DA123" s="134"/>
      <c r="DB123" s="134"/>
      <c r="DC123" s="134"/>
      <c r="DD123" s="134"/>
      <c r="DE123" s="134"/>
      <c r="DF123" s="134"/>
      <c r="DG123" s="138"/>
      <c r="DH123" s="134"/>
      <c r="DI123" s="134"/>
      <c r="DJ123" s="134"/>
      <c r="DK123" s="134"/>
      <c r="DL123" s="134"/>
      <c r="DM123" s="134"/>
      <c r="DN123" s="134"/>
      <c r="DO123" s="134"/>
      <c r="DP123" s="138"/>
      <c r="DQ123" s="134"/>
      <c r="DR123" s="134"/>
      <c r="DS123" s="134"/>
      <c r="DT123" s="134"/>
      <c r="DU123" s="134"/>
      <c r="DV123" s="134"/>
      <c r="DW123" s="134"/>
      <c r="DX123" s="134"/>
      <c r="DY123" s="138"/>
      <c r="DZ123" s="134"/>
      <c r="EA123" s="134"/>
      <c r="EB123" s="134"/>
      <c r="EC123" s="134"/>
      <c r="ED123" s="134"/>
      <c r="EE123" s="134"/>
      <c r="EF123" s="134"/>
      <c r="EG123" s="134"/>
      <c r="EH123" s="138"/>
      <c r="EI123" s="134"/>
      <c r="EJ123" s="134"/>
      <c r="EK123" s="134"/>
      <c r="EL123" s="134"/>
      <c r="EM123" s="134"/>
      <c r="EN123" s="134"/>
      <c r="EO123" s="134"/>
      <c r="EP123" s="134"/>
      <c r="EQ123" s="138"/>
      <c r="ER123" s="134"/>
      <c r="ES123" s="134"/>
      <c r="ET123" s="134"/>
      <c r="EU123" s="134"/>
      <c r="EV123" s="134"/>
      <c r="EW123" s="134"/>
      <c r="EX123" s="134"/>
      <c r="EY123" s="134"/>
      <c r="EZ123" s="138"/>
      <c r="FA123" s="134"/>
      <c r="FB123" s="134"/>
      <c r="FC123" s="134"/>
      <c r="FD123" s="134"/>
      <c r="FE123" s="134"/>
      <c r="FF123" s="134"/>
      <c r="FG123" s="134"/>
      <c r="FH123" s="134"/>
      <c r="FI123" s="138"/>
      <c r="FJ123" s="134"/>
      <c r="FK123" s="134"/>
      <c r="FL123" s="134"/>
      <c r="FM123" s="134"/>
      <c r="FN123" s="134"/>
      <c r="FO123" s="134"/>
      <c r="FP123" s="134"/>
      <c r="FQ123" s="134"/>
      <c r="FR123" s="134"/>
      <c r="FS123" s="138"/>
      <c r="FT123" s="131"/>
      <c r="FU123" s="131"/>
      <c r="FV123" s="131"/>
      <c r="FW123" s="132"/>
      <c r="FX123" s="131"/>
      <c r="FY123" s="134"/>
      <c r="FZ123" s="134"/>
      <c r="GA123" s="131"/>
      <c r="GB123" s="131"/>
      <c r="GC123" s="131"/>
      <c r="GD123" s="131"/>
      <c r="GE123" s="131"/>
      <c r="GF123" s="138"/>
      <c r="GG123" s="131"/>
      <c r="GH123" s="131"/>
      <c r="GI123" s="131"/>
      <c r="GJ123" s="132"/>
      <c r="GK123" s="131"/>
      <c r="GL123" s="134"/>
      <c r="GM123" s="134"/>
      <c r="GN123" s="131"/>
      <c r="GO123" s="131"/>
      <c r="GP123" s="131"/>
      <c r="GQ123" s="131"/>
      <c r="GR123" s="131"/>
      <c r="GS123" s="138"/>
      <c r="GT123" s="131"/>
      <c r="GU123" s="131"/>
      <c r="GV123" s="131"/>
      <c r="GW123" s="132"/>
      <c r="GX123" s="131"/>
      <c r="GY123" s="134"/>
      <c r="GZ123" s="134"/>
      <c r="HA123" s="131"/>
      <c r="HB123" s="131"/>
      <c r="HC123" s="131"/>
      <c r="HD123" s="131"/>
    </row>
    <row r="124" spans="1:212" ht="140.25" x14ac:dyDescent="0.2">
      <c r="A124" s="312">
        <v>20</v>
      </c>
      <c r="B124" s="395" t="s">
        <v>169</v>
      </c>
      <c r="C124" s="399" t="str">
        <f>VLOOKUP(B124,[9]FORMULAS!A$30:B$52,2,0)</f>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
      <c r="D124" s="399" t="str">
        <f>VLOOKUP(B124,[9]FORMULAS!A$30:C$52,3,0)</f>
        <v xml:space="preserve">Jefe Oficina Asesora de Planeación </v>
      </c>
      <c r="E124" s="395" t="s">
        <v>260</v>
      </c>
      <c r="F124" s="319" t="s">
        <v>568</v>
      </c>
      <c r="G124" s="319" t="s">
        <v>569</v>
      </c>
      <c r="H124" s="320" t="s">
        <v>570</v>
      </c>
      <c r="I124" s="395" t="s">
        <v>261</v>
      </c>
      <c r="J124" s="397">
        <v>300</v>
      </c>
      <c r="K124" s="322" t="str">
        <f>VLOOKUP(L124,'Tabla probabilidad'!$D$3:$E$8,2,0)</f>
        <v>Media</v>
      </c>
      <c r="L124" s="398">
        <v>0.6</v>
      </c>
      <c r="M124" s="326" t="s">
        <v>88</v>
      </c>
      <c r="N124" s="327" t="str">
        <f>VLOOKUP(M124,'Tabla Impacto'!$D$3:$F$8,3,0)</f>
        <v>Leve</v>
      </c>
      <c r="O124" s="327">
        <f>VLOOKUP(M124,'Tabla Impacto'!$D$3:$F$8,2,0)</f>
        <v>0.2</v>
      </c>
      <c r="P124" s="361" t="str">
        <f>CONCATENATE(N124,K124)</f>
        <v>LeveMedia</v>
      </c>
      <c r="Q124" s="360" t="str">
        <f>VLOOKUP(P124,[9]FORMULAS!$K$17:$L$42,2,0)</f>
        <v>Moderado</v>
      </c>
      <c r="R124" s="53">
        <v>1</v>
      </c>
      <c r="S124" s="50" t="s">
        <v>571</v>
      </c>
      <c r="T124" s="201" t="str">
        <f t="shared" si="30"/>
        <v>Preventivo</v>
      </c>
      <c r="U124" s="54" t="s">
        <v>13</v>
      </c>
      <c r="V124" s="55">
        <f>+IF(U124='[9]Tabla Valoración controles'!$D$4,'[9]Tabla Valoración controles'!$F$4,IF('[9]208-PLA-Ft-78 Mapa Gestión'!U124='[9]Tabla Valoración controles'!$D$5,'[9]Tabla Valoración controles'!$F$5,IF(U124=[9]FORMULAS!$A$10,0,'[9]Tabla Valoración controles'!$F$6)))</f>
        <v>0.25</v>
      </c>
      <c r="W124" s="54" t="s">
        <v>8</v>
      </c>
      <c r="X124" s="56">
        <f>+IF(W124='[9]Tabla Valoración controles'!$D$7,'[9]Tabla Valoración controles'!$F$7,IF(U124=[9]FORMULAS!$A$10,0,'[9]Tabla Valoración controles'!$F$8))</f>
        <v>0.15</v>
      </c>
      <c r="Y124" s="54" t="s">
        <v>18</v>
      </c>
      <c r="Z124" s="55">
        <f>+IF(Y124='[9]Tabla Valoración controles'!$D$9,'[9]Tabla Valoración controles'!$F$9,'[9]Tabla Valoración controles'!$F$10)</f>
        <v>0</v>
      </c>
      <c r="AA124" s="54" t="s">
        <v>21</v>
      </c>
      <c r="AB124" s="55">
        <f>+IF(AA124='[9]Tabla Valoración controles'!$D$11,'[9]Tabla Valoración controles'!$F$11,'[9]Tabla Valoración controles'!$F$12)</f>
        <v>0</v>
      </c>
      <c r="AC124" s="54" t="s">
        <v>100</v>
      </c>
      <c r="AD124" s="55">
        <f>+IF(AC124='[9]Tabla Valoración controles'!$D$13,'[9]Tabla Valoración controles'!$F$13,'[9]Tabla Valoración controles'!$F$14)</f>
        <v>0</v>
      </c>
      <c r="AE124" s="100">
        <f t="shared" si="28"/>
        <v>0.4</v>
      </c>
      <c r="AF124" s="100" t="e">
        <f>+IF(T124=[9]FORMULAS!$A$8,'[9]208-PLA-Ft-78 Mapa Gestión'!AE124*'[9]208-PLA-Ft-78 Mapa Gestión'!L124:L129,'[9]208-PLA-Ft-78 Mapa Gestión'!AE124*'[9]208-PLA-Ft-78 Mapa Gestión'!O124:O129)</f>
        <v>#N/A</v>
      </c>
      <c r="AG124" s="100">
        <f>+IF(T124=[9]FORMULAS!$A$8,'[9]208-PLA-Ft-78 Mapa Gestión'!L124:L129-'[9]208-PLA-Ft-78 Mapa Gestión'!AF124,0)</f>
        <v>0</v>
      </c>
      <c r="AH124" s="54" t="s">
        <v>351</v>
      </c>
      <c r="AI124" s="50">
        <f>+IF(AH124=[9]CONTROLES!$C$50,[9]CONTROLES!$D$50,[9]CONTROLES!$D$51)</f>
        <v>15</v>
      </c>
      <c r="AJ124" s="50" t="s">
        <v>357</v>
      </c>
      <c r="AK124" s="50">
        <f>+IF(AJ124=[9]CONTROLES!$C$52,[9]CONTROLES!$D$52,[9]CONTROLES!$D$53)</f>
        <v>15</v>
      </c>
      <c r="AL124" s="50" t="s">
        <v>360</v>
      </c>
      <c r="AM124" s="50">
        <f>+IF(AL124=[9]CONTROLES!$C$54,[9]CONTROLES!$D$54,[9]CONTROLES!$D$55)</f>
        <v>15</v>
      </c>
      <c r="AN124" s="50" t="s">
        <v>363</v>
      </c>
      <c r="AO124" s="50">
        <f>+IF(AN124=[9]CONTROLES!$C$56,[9]CONTROLES!$D$56,IF(AN124=[9]CONTROLES!$C$57,[9]CONTROLES!$D$57,[9]CONTROLES!$D$58))</f>
        <v>15</v>
      </c>
      <c r="AP124" s="50" t="s">
        <v>367</v>
      </c>
      <c r="AQ124" s="50">
        <f>+IF(AP124=[9]CONTROLES!$C$59,[9]CONTROLES!$D$59,[9]CONTROLES!$D$60)</f>
        <v>15</v>
      </c>
      <c r="AR124" s="50" t="s">
        <v>370</v>
      </c>
      <c r="AS124" s="50">
        <f>+IF(AR124=[9]CONTROLES!$C$61,[9]CONTROLES!$D$61,[9]CONTROLES!$D$62)</f>
        <v>15</v>
      </c>
      <c r="AT124" s="50" t="s">
        <v>373</v>
      </c>
      <c r="AU124" s="50">
        <f>+IF(AT124=[9]CONTROLES!$C$63,[9]CONTROLES!$D$63,IF(AT124=[9]CONTROLES!$C$64,[9]CONTROLES!$D$64,[9]CONTROLES!$D$65))</f>
        <v>10</v>
      </c>
      <c r="AV124" s="50">
        <f>+AI124+AK124+AM124+AO124+AQ124+AS124+AU124</f>
        <v>100</v>
      </c>
      <c r="AW124" s="50" t="str">
        <f>IF(ISERROR(AV124)=TRUE,"",IF(AND(AV124&lt;=85),"Débil",IF(AND(AV124&gt;=85.01,AV124&lt;=95),"Moderado",IF(AND(AV124&gt;=95.1,AV124&lt;=100),"Fuerte",""))))</f>
        <v>Fuerte</v>
      </c>
      <c r="AX124" s="304">
        <f>+AG129</f>
        <v>0</v>
      </c>
      <c r="AY124" s="304" t="s">
        <v>98</v>
      </c>
      <c r="AZ124" s="304" t="s">
        <v>153</v>
      </c>
      <c r="BA124" s="304" t="e">
        <f>+IF(T124=[9]FORMULAS!B123,'[9]208-PLA-Ft-78 Mapa Gestión'!AG129,'[9]208-PLA-Ft-78 Mapa Gestión'!O124:O129)</f>
        <v>#N/A</v>
      </c>
      <c r="BB124" s="307" t="str">
        <f>CONCATENATE(AZ124,AY124)</f>
        <v>LeveMedia</v>
      </c>
      <c r="BC124" s="306" t="str">
        <f>VLOOKUP(BB124,[9]FORMULAS!$K$17:$L$42,2,0)</f>
        <v>Moderado</v>
      </c>
      <c r="BD124" s="335" t="s">
        <v>164</v>
      </c>
      <c r="BE124" s="196" t="s">
        <v>572</v>
      </c>
      <c r="BF124" s="134" t="s">
        <v>573</v>
      </c>
      <c r="BG124" s="179" t="s">
        <v>326</v>
      </c>
      <c r="BH124" s="229">
        <v>45323</v>
      </c>
      <c r="BI124" s="229">
        <v>45657</v>
      </c>
      <c r="BJ124" s="196" t="s">
        <v>574</v>
      </c>
      <c r="BK124" s="196" t="s">
        <v>575</v>
      </c>
      <c r="BL124" s="129" t="s">
        <v>236</v>
      </c>
      <c r="BM124" s="335" t="s">
        <v>576</v>
      </c>
      <c r="BN124" s="138"/>
      <c r="BO124" s="129"/>
      <c r="BP124" s="129"/>
      <c r="BQ124" s="129"/>
      <c r="BR124" s="142"/>
      <c r="BS124" s="142"/>
      <c r="BT124" s="142"/>
      <c r="BU124" s="142"/>
      <c r="BV124" s="142"/>
      <c r="BW124" s="138"/>
      <c r="BX124" s="129"/>
      <c r="BY124" s="129"/>
      <c r="BZ124" s="129"/>
      <c r="CA124" s="142"/>
      <c r="CB124" s="142"/>
      <c r="CC124" s="142"/>
      <c r="CD124" s="142"/>
      <c r="CE124" s="142"/>
      <c r="CF124" s="138"/>
      <c r="CG124" s="129"/>
      <c r="CH124" s="129"/>
      <c r="CI124" s="129"/>
      <c r="CJ124" s="142"/>
      <c r="CK124" s="142"/>
      <c r="CL124" s="142"/>
      <c r="CM124" s="142"/>
      <c r="CN124" s="142"/>
      <c r="CO124" s="138"/>
      <c r="CP124" s="129"/>
      <c r="CQ124" s="129"/>
      <c r="CR124" s="129"/>
      <c r="CS124" s="142"/>
      <c r="CT124" s="142"/>
      <c r="CU124" s="142"/>
      <c r="CV124" s="142"/>
      <c r="CW124" s="142"/>
      <c r="CX124" s="138"/>
      <c r="CY124" s="129"/>
      <c r="CZ124" s="129"/>
      <c r="DA124" s="129"/>
      <c r="DB124" s="142"/>
      <c r="DC124" s="142"/>
      <c r="DD124" s="142"/>
      <c r="DE124" s="142"/>
      <c r="DF124" s="142"/>
      <c r="DG124" s="138"/>
      <c r="DH124" s="129"/>
      <c r="DI124" s="129"/>
      <c r="DJ124" s="129"/>
      <c r="DK124" s="142"/>
      <c r="DL124" s="142"/>
      <c r="DM124" s="142"/>
      <c r="DN124" s="142"/>
      <c r="DO124" s="142"/>
      <c r="DP124" s="138"/>
      <c r="DQ124" s="129"/>
      <c r="DR124" s="129"/>
      <c r="DS124" s="129"/>
      <c r="DT124" s="142"/>
      <c r="DU124" s="142"/>
      <c r="DV124" s="142"/>
      <c r="DW124" s="142"/>
      <c r="DX124" s="142"/>
      <c r="DY124" s="138"/>
      <c r="DZ124" s="129"/>
      <c r="EA124" s="129"/>
      <c r="EB124" s="129"/>
      <c r="EC124" s="142"/>
      <c r="ED124" s="142"/>
      <c r="EE124" s="142"/>
      <c r="EF124" s="142"/>
      <c r="EG124" s="142"/>
      <c r="EH124" s="138"/>
      <c r="EI124" s="129"/>
      <c r="EJ124" s="129"/>
      <c r="EK124" s="129"/>
      <c r="EL124" s="142"/>
      <c r="EM124" s="142"/>
      <c r="EN124" s="142"/>
      <c r="EO124" s="142"/>
      <c r="EP124" s="142"/>
      <c r="EQ124" s="138"/>
      <c r="ER124" s="129"/>
      <c r="ES124" s="129"/>
      <c r="ET124" s="129"/>
      <c r="EU124" s="142"/>
      <c r="EV124" s="142"/>
      <c r="EW124" s="142"/>
      <c r="EX124" s="142"/>
      <c r="EY124" s="142"/>
      <c r="EZ124" s="138"/>
      <c r="FA124" s="129"/>
      <c r="FB124" s="129"/>
      <c r="FC124" s="129"/>
      <c r="FD124" s="142"/>
      <c r="FE124" s="142"/>
      <c r="FF124" s="142"/>
      <c r="FG124" s="142"/>
      <c r="FH124" s="142"/>
      <c r="FI124" s="138"/>
      <c r="FJ124" s="129"/>
      <c r="FK124" s="129"/>
      <c r="FL124" s="129"/>
      <c r="FM124" s="142"/>
      <c r="FN124" s="142"/>
      <c r="FO124" s="142"/>
      <c r="FP124" s="142"/>
      <c r="FQ124" s="142"/>
      <c r="FR124" s="142"/>
      <c r="FS124" s="138"/>
      <c r="FT124" s="131"/>
      <c r="FU124" s="131"/>
      <c r="FV124" s="131"/>
      <c r="FW124" s="132"/>
      <c r="FX124" s="131"/>
      <c r="FY124" s="142"/>
      <c r="FZ124" s="142"/>
      <c r="GA124" s="131"/>
      <c r="GB124" s="131"/>
      <c r="GC124" s="131"/>
      <c r="GD124" s="131"/>
      <c r="GE124" s="131"/>
      <c r="GF124" s="138"/>
      <c r="GG124" s="131"/>
      <c r="GH124" s="131"/>
      <c r="GI124" s="131"/>
      <c r="GJ124" s="132"/>
      <c r="GK124" s="131"/>
      <c r="GL124" s="142"/>
      <c r="GM124" s="142"/>
      <c r="GN124" s="131"/>
      <c r="GO124" s="131"/>
      <c r="GP124" s="131"/>
      <c r="GQ124" s="131"/>
      <c r="GR124" s="131"/>
      <c r="GS124" s="138"/>
      <c r="GT124" s="131"/>
      <c r="GU124" s="131"/>
      <c r="GV124" s="131"/>
      <c r="GW124" s="132"/>
      <c r="GX124" s="131"/>
      <c r="GY124" s="142"/>
      <c r="GZ124" s="142"/>
      <c r="HA124" s="131"/>
      <c r="HB124" s="131"/>
      <c r="HC124" s="131"/>
      <c r="HD124" s="131"/>
    </row>
    <row r="125" spans="1:212" ht="89.25" x14ac:dyDescent="0.2">
      <c r="A125" s="312"/>
      <c r="B125" s="395"/>
      <c r="C125" s="399"/>
      <c r="D125" s="399"/>
      <c r="E125" s="395"/>
      <c r="F125" s="319"/>
      <c r="G125" s="319"/>
      <c r="H125" s="320"/>
      <c r="I125" s="395"/>
      <c r="J125" s="397"/>
      <c r="K125" s="322"/>
      <c r="L125" s="398"/>
      <c r="M125" s="326"/>
      <c r="N125" s="327"/>
      <c r="O125" s="327"/>
      <c r="P125" s="361"/>
      <c r="Q125" s="360"/>
      <c r="R125" s="53">
        <v>2</v>
      </c>
      <c r="S125" s="50" t="s">
        <v>577</v>
      </c>
      <c r="T125" s="201" t="str">
        <f t="shared" si="30"/>
        <v>Detectivo</v>
      </c>
      <c r="U125" s="54" t="s">
        <v>14</v>
      </c>
      <c r="V125" s="55">
        <f>+IF(U125='[9]Tabla Valoración controles'!$D$4,'[9]Tabla Valoración controles'!$F$4,IF('[9]208-PLA-Ft-78 Mapa Gestión'!U125='[9]Tabla Valoración controles'!$D$5,'[9]Tabla Valoración controles'!$F$5,IF(U125=[9]FORMULAS!$A$10,0,'[9]Tabla Valoración controles'!$F$6)))</f>
        <v>0.1</v>
      </c>
      <c r="W125" s="54" t="s">
        <v>8</v>
      </c>
      <c r="X125" s="56">
        <f>+IF(W125='[9]Tabla Valoración controles'!$D$7,'[9]Tabla Valoración controles'!$F$7,IF(U125=[9]FORMULAS!$A$10,0,'[9]Tabla Valoración controles'!$F$8))</f>
        <v>0.15</v>
      </c>
      <c r="Y125" s="54" t="s">
        <v>18</v>
      </c>
      <c r="Z125" s="55">
        <f>+IF(Y125='[9]Tabla Valoración controles'!$D$9,'[9]Tabla Valoración controles'!$F$9,'[9]Tabla Valoración controles'!$F$10)</f>
        <v>0</v>
      </c>
      <c r="AA125" s="54" t="s">
        <v>21</v>
      </c>
      <c r="AB125" s="55">
        <f>+IF(AA125='[9]Tabla Valoración controles'!$D$9,'[9]Tabla Valoración controles'!$F$9,IF(W125=[9]FORMULAS!$A$10,0,'[9]Tabla Valoración controles'!$F$10))</f>
        <v>0</v>
      </c>
      <c r="AC125" s="54" t="s">
        <v>100</v>
      </c>
      <c r="AD125" s="55">
        <f>+IF(AC125='[9]Tabla Valoración controles'!$D$13,'[9]Tabla Valoración controles'!$F$13,'[9]Tabla Valoración controles'!$F$14)</f>
        <v>0</v>
      </c>
      <c r="AE125" s="100">
        <f t="shared" si="28"/>
        <v>0.25</v>
      </c>
      <c r="AF125" s="100">
        <f>+AE125*AG124</f>
        <v>0</v>
      </c>
      <c r="AG125" s="100">
        <f>+AG124-AF125</f>
        <v>0</v>
      </c>
      <c r="AH125" s="54" t="s">
        <v>351</v>
      </c>
      <c r="AI125" s="50">
        <f>+IF(AH125=[9]CONTROLES!$C$50,[9]CONTROLES!$D$50,[9]CONTROLES!$D$51)</f>
        <v>15</v>
      </c>
      <c r="AJ125" s="50" t="s">
        <v>357</v>
      </c>
      <c r="AK125" s="50">
        <f>+IF(AJ125=[9]CONTROLES!$C$52,[9]CONTROLES!$D$52,[9]CONTROLES!$D$53)</f>
        <v>15</v>
      </c>
      <c r="AL125" s="50" t="s">
        <v>360</v>
      </c>
      <c r="AM125" s="50">
        <f>+IF(AL125=[9]CONTROLES!$C$54,[9]CONTROLES!$D$54,[9]CONTROLES!$D$55)</f>
        <v>15</v>
      </c>
      <c r="AN125" s="50" t="s">
        <v>364</v>
      </c>
      <c r="AO125" s="50">
        <f>+IF(AN125=[9]CONTROLES!$C$56,[9]CONTROLES!$D$56,IF(AN125=[9]CONTROLES!$C$57,[9]CONTROLES!$D$57,[9]CONTROLES!$D$58))</f>
        <v>10</v>
      </c>
      <c r="AP125" s="50" t="s">
        <v>367</v>
      </c>
      <c r="AQ125" s="50">
        <f>+IF(AP125=[9]CONTROLES!$C$59,[9]CONTROLES!$D$59,[9]CONTROLES!$D$60)</f>
        <v>15</v>
      </c>
      <c r="AR125" s="50" t="s">
        <v>370</v>
      </c>
      <c r="AS125" s="50">
        <f>+IF(AR125=[9]CONTROLES!$C$61,[9]CONTROLES!$D$61,[9]CONTROLES!$D$62)</f>
        <v>15</v>
      </c>
      <c r="AT125" s="50" t="s">
        <v>373</v>
      </c>
      <c r="AU125" s="50">
        <f>+IF(AT125=[9]CONTROLES!$C$63,[9]CONTROLES!$D$63,IF(AT125=[9]CONTROLES!$C$64,[9]CONTROLES!$D$64,[9]CONTROLES!$D$65))</f>
        <v>10</v>
      </c>
      <c r="AV125" s="50">
        <f t="shared" ref="AV125:AV141" si="60">+AI125+AK125+AM125+AO125+AQ125+AS125+AU125</f>
        <v>95</v>
      </c>
      <c r="AW125" s="50" t="str">
        <f t="shared" ref="AW125:AW141" si="61">IF(ISERROR(AV125)=TRUE,"",IF(AND(AV125&lt;=85),"Débil",IF(AND(AV125&gt;=85.01,AV125&lt;=95),"Moderado",IF(AND(AV125&gt;=95.1,AV125&lt;=100),"Fuerte",""))))</f>
        <v>Moderado</v>
      </c>
      <c r="AX125" s="305"/>
      <c r="AY125" s="305"/>
      <c r="AZ125" s="305"/>
      <c r="BA125" s="305"/>
      <c r="BB125" s="307"/>
      <c r="BC125" s="306"/>
      <c r="BD125" s="335"/>
      <c r="BE125" s="128" t="s">
        <v>578</v>
      </c>
      <c r="BF125" s="134" t="s">
        <v>573</v>
      </c>
      <c r="BG125" s="179" t="s">
        <v>327</v>
      </c>
      <c r="BH125" s="229">
        <v>45292</v>
      </c>
      <c r="BI125" s="229">
        <v>45352</v>
      </c>
      <c r="BJ125" s="134" t="s">
        <v>579</v>
      </c>
      <c r="BK125" s="134" t="s">
        <v>580</v>
      </c>
      <c r="BL125" s="129" t="s">
        <v>236</v>
      </c>
      <c r="BM125" s="335"/>
      <c r="BN125" s="138"/>
      <c r="BO125" s="129"/>
      <c r="BP125" s="129"/>
      <c r="BQ125" s="129"/>
      <c r="BR125" s="135"/>
      <c r="BS125" s="135"/>
      <c r="BT125" s="135"/>
      <c r="BU125" s="135"/>
      <c r="BV125" s="135"/>
      <c r="BW125" s="138"/>
      <c r="BX125" s="129"/>
      <c r="BY125" s="129"/>
      <c r="BZ125" s="129"/>
      <c r="CA125" s="135"/>
      <c r="CB125" s="135"/>
      <c r="CC125" s="135"/>
      <c r="CD125" s="135"/>
      <c r="CE125" s="135"/>
      <c r="CF125" s="138"/>
      <c r="CG125" s="129"/>
      <c r="CH125" s="129"/>
      <c r="CI125" s="129"/>
      <c r="CJ125" s="135"/>
      <c r="CK125" s="135"/>
      <c r="CL125" s="135"/>
      <c r="CM125" s="135"/>
      <c r="CN125" s="135"/>
      <c r="CO125" s="138"/>
      <c r="CP125" s="129"/>
      <c r="CQ125" s="129"/>
      <c r="CR125" s="129"/>
      <c r="CS125" s="135"/>
      <c r="CT125" s="135"/>
      <c r="CU125" s="135"/>
      <c r="CV125" s="135"/>
      <c r="CW125" s="135"/>
      <c r="CX125" s="138"/>
      <c r="CY125" s="129"/>
      <c r="CZ125" s="129"/>
      <c r="DA125" s="129"/>
      <c r="DB125" s="135"/>
      <c r="DC125" s="135"/>
      <c r="DD125" s="135"/>
      <c r="DE125" s="135"/>
      <c r="DF125" s="135"/>
      <c r="DG125" s="138"/>
      <c r="DH125" s="129"/>
      <c r="DI125" s="129"/>
      <c r="DJ125" s="129"/>
      <c r="DK125" s="135"/>
      <c r="DL125" s="135"/>
      <c r="DM125" s="135"/>
      <c r="DN125" s="135"/>
      <c r="DO125" s="135"/>
      <c r="DP125" s="138"/>
      <c r="DQ125" s="129"/>
      <c r="DR125" s="129"/>
      <c r="DS125" s="129"/>
      <c r="DT125" s="135"/>
      <c r="DU125" s="135"/>
      <c r="DV125" s="135"/>
      <c r="DW125" s="135"/>
      <c r="DX125" s="135"/>
      <c r="DY125" s="138"/>
      <c r="DZ125" s="129"/>
      <c r="EA125" s="129"/>
      <c r="EB125" s="129"/>
      <c r="EC125" s="135"/>
      <c r="ED125" s="135"/>
      <c r="EE125" s="135"/>
      <c r="EF125" s="135"/>
      <c r="EG125" s="135"/>
      <c r="EH125" s="138"/>
      <c r="EI125" s="129"/>
      <c r="EJ125" s="129"/>
      <c r="EK125" s="129"/>
      <c r="EL125" s="135"/>
      <c r="EM125" s="135"/>
      <c r="EN125" s="135"/>
      <c r="EO125" s="135"/>
      <c r="EP125" s="135"/>
      <c r="EQ125" s="138"/>
      <c r="ER125" s="129"/>
      <c r="ES125" s="129"/>
      <c r="ET125" s="129"/>
      <c r="EU125" s="135"/>
      <c r="EV125" s="135"/>
      <c r="EW125" s="135"/>
      <c r="EX125" s="135"/>
      <c r="EY125" s="135"/>
      <c r="EZ125" s="138"/>
      <c r="FA125" s="129"/>
      <c r="FB125" s="129"/>
      <c r="FC125" s="129"/>
      <c r="FD125" s="135"/>
      <c r="FE125" s="135"/>
      <c r="FF125" s="135"/>
      <c r="FG125" s="135"/>
      <c r="FH125" s="135"/>
      <c r="FI125" s="138"/>
      <c r="FJ125" s="129"/>
      <c r="FK125" s="129"/>
      <c r="FL125" s="129"/>
      <c r="FM125" s="135"/>
      <c r="FN125" s="135"/>
      <c r="FO125" s="135"/>
      <c r="FP125" s="135"/>
      <c r="FQ125" s="135"/>
      <c r="FR125" s="135"/>
      <c r="FS125" s="138"/>
      <c r="FT125" s="131"/>
      <c r="FU125" s="131"/>
      <c r="FV125" s="131"/>
      <c r="FW125" s="132"/>
      <c r="FX125" s="131"/>
      <c r="FY125" s="135"/>
      <c r="FZ125" s="135"/>
      <c r="GA125" s="131"/>
      <c r="GB125" s="131"/>
      <c r="GC125" s="131"/>
      <c r="GD125" s="131"/>
      <c r="GE125" s="131"/>
      <c r="GF125" s="138"/>
      <c r="GG125" s="131"/>
      <c r="GH125" s="131"/>
      <c r="GI125" s="131"/>
      <c r="GJ125" s="132"/>
      <c r="GK125" s="131"/>
      <c r="GL125" s="135"/>
      <c r="GM125" s="135"/>
      <c r="GN125" s="131"/>
      <c r="GO125" s="131"/>
      <c r="GP125" s="131"/>
      <c r="GQ125" s="131"/>
      <c r="GR125" s="131"/>
      <c r="GS125" s="138"/>
      <c r="GT125" s="131"/>
      <c r="GU125" s="131"/>
      <c r="GV125" s="131"/>
      <c r="GW125" s="132"/>
      <c r="GX125" s="131"/>
      <c r="GY125" s="135"/>
      <c r="GZ125" s="135"/>
      <c r="HA125" s="131"/>
      <c r="HB125" s="131"/>
      <c r="HC125" s="131"/>
      <c r="HD125" s="131"/>
    </row>
    <row r="126" spans="1:212" ht="76.5" x14ac:dyDescent="0.2">
      <c r="A126" s="312"/>
      <c r="B126" s="395"/>
      <c r="C126" s="399"/>
      <c r="D126" s="399"/>
      <c r="E126" s="395"/>
      <c r="F126" s="319"/>
      <c r="G126" s="319"/>
      <c r="H126" s="320"/>
      <c r="I126" s="395"/>
      <c r="J126" s="397"/>
      <c r="K126" s="322"/>
      <c r="L126" s="398"/>
      <c r="M126" s="326"/>
      <c r="N126" s="327"/>
      <c r="O126" s="327"/>
      <c r="P126" s="361"/>
      <c r="Q126" s="360"/>
      <c r="R126" s="53">
        <v>3</v>
      </c>
      <c r="S126" s="50" t="s">
        <v>581</v>
      </c>
      <c r="T126" s="201" t="str">
        <f t="shared" si="30"/>
        <v>Preventivo</v>
      </c>
      <c r="U126" s="54" t="s">
        <v>13</v>
      </c>
      <c r="V126" s="55">
        <f>+IF(U126='[9]Tabla Valoración controles'!$D$4,'[9]Tabla Valoración controles'!$F$4,IF('[9]208-PLA-Ft-78 Mapa Gestión'!U126='[9]Tabla Valoración controles'!$D$5,'[9]Tabla Valoración controles'!$F$5,IF(U126=[9]FORMULAS!$A$10,0,'[9]Tabla Valoración controles'!$F$6)))</f>
        <v>0.25</v>
      </c>
      <c r="W126" s="54" t="s">
        <v>8</v>
      </c>
      <c r="X126" s="56">
        <f>+IF(W126='[9]Tabla Valoración controles'!$D$7,'[9]Tabla Valoración controles'!$F$7,IF(U126=[9]FORMULAS!$A$10,0,'[9]Tabla Valoración controles'!$F$8))</f>
        <v>0.15</v>
      </c>
      <c r="Y126" s="54" t="s">
        <v>18</v>
      </c>
      <c r="Z126" s="55">
        <f>+IF(Y126='[9]Tabla Valoración controles'!$D$9,'[9]Tabla Valoración controles'!$F$9,IF(U126=[9]FORMULAS!$A$10,0,'[9]Tabla Valoración controles'!$F$10))</f>
        <v>0</v>
      </c>
      <c r="AA126" s="54" t="s">
        <v>21</v>
      </c>
      <c r="AB126" s="55">
        <f>+IF(AA126='[9]Tabla Valoración controles'!$D$9,'[9]Tabla Valoración controles'!$F$9,IF(W126=[9]FORMULAS!$A$10,0,'[9]Tabla Valoración controles'!$F$10))</f>
        <v>0</v>
      </c>
      <c r="AC126" s="54" t="s">
        <v>100</v>
      </c>
      <c r="AD126" s="55">
        <f>+IF(AC126='[9]Tabla Valoración controles'!$D$13,'[9]Tabla Valoración controles'!$F$13,'[9]Tabla Valoración controles'!$F$14)</f>
        <v>0</v>
      </c>
      <c r="AE126" s="100">
        <f t="shared" si="28"/>
        <v>0.4</v>
      </c>
      <c r="AF126" s="100">
        <f>+AF125*AE126</f>
        <v>0</v>
      </c>
      <c r="AG126" s="100">
        <f t="shared" ref="AG126:AG128" si="62">+AG125-AF126</f>
        <v>0</v>
      </c>
      <c r="AH126" s="54" t="s">
        <v>351</v>
      </c>
      <c r="AI126" s="50">
        <f>+IF(AH126=[9]CONTROLES!$C$50,[9]CONTROLES!$D$50,[9]CONTROLES!$D$51)</f>
        <v>15</v>
      </c>
      <c r="AJ126" s="50" t="s">
        <v>357</v>
      </c>
      <c r="AK126" s="50">
        <f>+IF(AJ126=[9]CONTROLES!$C$52,[9]CONTROLES!$D$52,[9]CONTROLES!$D$53)</f>
        <v>15</v>
      </c>
      <c r="AL126" s="50" t="s">
        <v>360</v>
      </c>
      <c r="AM126" s="50">
        <f>+IF(AL126=[9]CONTROLES!$C$54,[9]CONTROLES!$D$54,[9]CONTROLES!$D$55)</f>
        <v>15</v>
      </c>
      <c r="AN126" s="50" t="s">
        <v>363</v>
      </c>
      <c r="AO126" s="50">
        <f>+IF(AN126=[9]CONTROLES!$C$56,[9]CONTROLES!$D$56,IF(AN126=[9]CONTROLES!$C$57,[9]CONTROLES!$D$57,[9]CONTROLES!$D$58))</f>
        <v>15</v>
      </c>
      <c r="AP126" s="50" t="s">
        <v>367</v>
      </c>
      <c r="AQ126" s="50">
        <f>+IF(AP126=[9]CONTROLES!$C$59,[9]CONTROLES!$D$59,[9]CONTROLES!$D$60)</f>
        <v>15</v>
      </c>
      <c r="AR126" s="50" t="s">
        <v>370</v>
      </c>
      <c r="AS126" s="50">
        <f>+IF(AR126=[9]CONTROLES!$C$61,[9]CONTROLES!$D$61,[9]CONTROLES!$D$62)</f>
        <v>15</v>
      </c>
      <c r="AT126" s="50" t="s">
        <v>373</v>
      </c>
      <c r="AU126" s="50">
        <f>+IF(AT126=[9]CONTROLES!$C$63,[9]CONTROLES!$D$63,IF(AT126=[9]CONTROLES!$C$64,[9]CONTROLES!$D$64,[9]CONTROLES!$D$65))</f>
        <v>10</v>
      </c>
      <c r="AV126" s="50">
        <f t="shared" si="60"/>
        <v>100</v>
      </c>
      <c r="AW126" s="50" t="str">
        <f t="shared" si="61"/>
        <v>Fuerte</v>
      </c>
      <c r="AX126" s="305"/>
      <c r="AY126" s="305"/>
      <c r="AZ126" s="305"/>
      <c r="BA126" s="305"/>
      <c r="BB126" s="307"/>
      <c r="BC126" s="306"/>
      <c r="BD126" s="335"/>
      <c r="BE126" s="128"/>
      <c r="BF126" s="134"/>
      <c r="BG126" s="179"/>
      <c r="BH126" s="229"/>
      <c r="BI126" s="229"/>
      <c r="BJ126" s="134"/>
      <c r="BK126" s="134"/>
      <c r="BL126" s="129"/>
      <c r="BM126" s="335"/>
      <c r="BN126" s="138"/>
      <c r="BO126" s="129"/>
      <c r="BP126" s="129"/>
      <c r="BQ126" s="129"/>
      <c r="BR126" s="135"/>
      <c r="BS126" s="135"/>
      <c r="BT126" s="135"/>
      <c r="BU126" s="135"/>
      <c r="BV126" s="135"/>
      <c r="BW126" s="138"/>
      <c r="BX126" s="129"/>
      <c r="BY126" s="129"/>
      <c r="BZ126" s="129"/>
      <c r="CA126" s="135"/>
      <c r="CB126" s="135"/>
      <c r="CC126" s="135"/>
      <c r="CD126" s="135"/>
      <c r="CE126" s="135"/>
      <c r="CF126" s="138"/>
      <c r="CG126" s="129"/>
      <c r="CH126" s="129"/>
      <c r="CI126" s="129"/>
      <c r="CJ126" s="135"/>
      <c r="CK126" s="135"/>
      <c r="CL126" s="135"/>
      <c r="CM126" s="135"/>
      <c r="CN126" s="135"/>
      <c r="CO126" s="138"/>
      <c r="CP126" s="129"/>
      <c r="CQ126" s="129"/>
      <c r="CR126" s="129"/>
      <c r="CS126" s="135"/>
      <c r="CT126" s="135"/>
      <c r="CU126" s="135"/>
      <c r="CV126" s="135"/>
      <c r="CW126" s="135"/>
      <c r="CX126" s="138"/>
      <c r="CY126" s="129"/>
      <c r="CZ126" s="129"/>
      <c r="DA126" s="129"/>
      <c r="DB126" s="135"/>
      <c r="DC126" s="135"/>
      <c r="DD126" s="135"/>
      <c r="DE126" s="135"/>
      <c r="DF126" s="135"/>
      <c r="DG126" s="138"/>
      <c r="DH126" s="129"/>
      <c r="DI126" s="129"/>
      <c r="DJ126" s="129"/>
      <c r="DK126" s="135"/>
      <c r="DL126" s="135"/>
      <c r="DM126" s="135"/>
      <c r="DN126" s="135"/>
      <c r="DO126" s="135"/>
      <c r="DP126" s="138"/>
      <c r="DQ126" s="129"/>
      <c r="DR126" s="129"/>
      <c r="DS126" s="129"/>
      <c r="DT126" s="135"/>
      <c r="DU126" s="135"/>
      <c r="DV126" s="135"/>
      <c r="DW126" s="135"/>
      <c r="DX126" s="135"/>
      <c r="DY126" s="138"/>
      <c r="DZ126" s="129"/>
      <c r="EA126" s="129"/>
      <c r="EB126" s="129"/>
      <c r="EC126" s="135"/>
      <c r="ED126" s="135"/>
      <c r="EE126" s="135"/>
      <c r="EF126" s="135"/>
      <c r="EG126" s="135"/>
      <c r="EH126" s="138"/>
      <c r="EI126" s="129"/>
      <c r="EJ126" s="129"/>
      <c r="EK126" s="129"/>
      <c r="EL126" s="135"/>
      <c r="EM126" s="135"/>
      <c r="EN126" s="135"/>
      <c r="EO126" s="135"/>
      <c r="EP126" s="135"/>
      <c r="EQ126" s="138"/>
      <c r="ER126" s="129"/>
      <c r="ES126" s="129"/>
      <c r="ET126" s="129"/>
      <c r="EU126" s="135"/>
      <c r="EV126" s="135"/>
      <c r="EW126" s="135"/>
      <c r="EX126" s="135"/>
      <c r="EY126" s="135"/>
      <c r="EZ126" s="138"/>
      <c r="FA126" s="129"/>
      <c r="FB126" s="129"/>
      <c r="FC126" s="129"/>
      <c r="FD126" s="135"/>
      <c r="FE126" s="135"/>
      <c r="FF126" s="135"/>
      <c r="FG126" s="135"/>
      <c r="FH126" s="135"/>
      <c r="FI126" s="138"/>
      <c r="FJ126" s="129"/>
      <c r="FK126" s="129"/>
      <c r="FL126" s="129"/>
      <c r="FM126" s="135"/>
      <c r="FN126" s="135"/>
      <c r="FO126" s="135"/>
      <c r="FP126" s="135"/>
      <c r="FQ126" s="135"/>
      <c r="FR126" s="135"/>
      <c r="FS126" s="138"/>
      <c r="FT126" s="131"/>
      <c r="FU126" s="131"/>
      <c r="FV126" s="131"/>
      <c r="FW126" s="132"/>
      <c r="FX126" s="131"/>
      <c r="FY126" s="135"/>
      <c r="FZ126" s="135"/>
      <c r="GA126" s="131"/>
      <c r="GB126" s="131"/>
      <c r="GC126" s="131"/>
      <c r="GD126" s="131"/>
      <c r="GE126" s="131"/>
      <c r="GF126" s="138"/>
      <c r="GG126" s="131"/>
      <c r="GH126" s="131"/>
      <c r="GI126" s="131"/>
      <c r="GJ126" s="132"/>
      <c r="GK126" s="131"/>
      <c r="GL126" s="135"/>
      <c r="GM126" s="135"/>
      <c r="GN126" s="131"/>
      <c r="GO126" s="131"/>
      <c r="GP126" s="131"/>
      <c r="GQ126" s="131"/>
      <c r="GR126" s="131"/>
      <c r="GS126" s="138"/>
      <c r="GT126" s="131"/>
      <c r="GU126" s="131"/>
      <c r="GV126" s="131"/>
      <c r="GW126" s="132"/>
      <c r="GX126" s="131"/>
      <c r="GY126" s="135"/>
      <c r="GZ126" s="135"/>
      <c r="HA126" s="131"/>
      <c r="HB126" s="131"/>
      <c r="HC126" s="131"/>
      <c r="HD126" s="131"/>
    </row>
    <row r="127" spans="1:212" ht="17.25" customHeight="1" x14ac:dyDescent="0.2">
      <c r="A127" s="312"/>
      <c r="B127" s="395"/>
      <c r="C127" s="399"/>
      <c r="D127" s="399"/>
      <c r="E127" s="395"/>
      <c r="F127" s="319"/>
      <c r="G127" s="319"/>
      <c r="H127" s="320"/>
      <c r="I127" s="395"/>
      <c r="J127" s="397"/>
      <c r="K127" s="322"/>
      <c r="L127" s="398"/>
      <c r="M127" s="326"/>
      <c r="N127" s="327"/>
      <c r="O127" s="327"/>
      <c r="P127" s="361"/>
      <c r="Q127" s="360"/>
      <c r="R127" s="53"/>
      <c r="S127" s="50"/>
      <c r="T127" s="201" t="str">
        <f t="shared" si="30"/>
        <v>Tipo Control</v>
      </c>
      <c r="U127" s="54" t="s">
        <v>158</v>
      </c>
      <c r="V127" s="55">
        <f>+IF(U127='[9]Tabla Valoración controles'!$D$4,'[9]Tabla Valoración controles'!$F$4,IF('[9]208-PLA-Ft-78 Mapa Gestión'!U127='[9]Tabla Valoración controles'!$D$5,'[9]Tabla Valoración controles'!$F$5,IF(U127=[9]FORMULAS!$A$10,0,'[9]Tabla Valoración controles'!$F$6)))</f>
        <v>0</v>
      </c>
      <c r="W127" s="54"/>
      <c r="X127" s="56">
        <f>+IF(W127='[9]Tabla Valoración controles'!$D$7,'[9]Tabla Valoración controles'!$F$7,IF(U127=[9]FORMULAS!$A$10,0,'[9]Tabla Valoración controles'!$F$8))</f>
        <v>0</v>
      </c>
      <c r="Y127" s="54"/>
      <c r="Z127" s="55">
        <f>+IF(Y127='[9]Tabla Valoración controles'!$D$9,'[9]Tabla Valoración controles'!$F$9,IF(U127=[9]FORMULAS!$A$10,0,'[9]Tabla Valoración controles'!$F$10))</f>
        <v>0</v>
      </c>
      <c r="AA127" s="54"/>
      <c r="AB127" s="55">
        <f>+IF(AA127='[9]Tabla Valoración controles'!$D$9,'[9]Tabla Valoración controles'!$F$9,IF(W127=[9]FORMULAS!$A$10,0,'[9]Tabla Valoración controles'!$F$10))</f>
        <v>0</v>
      </c>
      <c r="AC127" s="54"/>
      <c r="AD127" s="55">
        <f>+IF(AC127='[9]Tabla Valoración controles'!$D$13,'[9]Tabla Valoración controles'!$F$13,'[9]Tabla Valoración controles'!$F$14)</f>
        <v>0</v>
      </c>
      <c r="AE127" s="100">
        <f t="shared" si="28"/>
        <v>0</v>
      </c>
      <c r="AF127" s="100">
        <f>+AF126*AE127</f>
        <v>0</v>
      </c>
      <c r="AG127" s="100">
        <f t="shared" si="62"/>
        <v>0</v>
      </c>
      <c r="AH127" s="54"/>
      <c r="AI127" s="50">
        <f>+IF(AH127=[9]CONTROLES!$C$50,[9]CONTROLES!$D$50,[9]CONTROLES!$D$51)</f>
        <v>0</v>
      </c>
      <c r="AJ127" s="50"/>
      <c r="AK127" s="50">
        <f>+IF(AJ127=[9]CONTROLES!$C$52,[9]CONTROLES!$D$52,[9]CONTROLES!$D$53)</f>
        <v>0</v>
      </c>
      <c r="AL127" s="50"/>
      <c r="AM127" s="50">
        <f>+IF(AL127=[9]CONTROLES!$C$54,[9]CONTROLES!$D$54,[9]CONTROLES!$D$55)</f>
        <v>0</v>
      </c>
      <c r="AN127" s="50"/>
      <c r="AO127" s="50">
        <f>+IF(AN127=[9]CONTROLES!$C$56,[9]CONTROLES!$D$56,IF(AN127=[9]CONTROLES!$C$57,[9]CONTROLES!$D$57,[9]CONTROLES!$D$58))</f>
        <v>0</v>
      </c>
      <c r="AP127" s="50"/>
      <c r="AQ127" s="50">
        <f>+IF(AP127=[9]CONTROLES!$C$59,[9]CONTROLES!$D$59,[9]CONTROLES!$D$60)</f>
        <v>0</v>
      </c>
      <c r="AR127" s="50"/>
      <c r="AS127" s="50">
        <f>+IF(AR127=[9]CONTROLES!$C$61,[9]CONTROLES!$D$61,[9]CONTROLES!$D$62)</f>
        <v>0</v>
      </c>
      <c r="AT127" s="50"/>
      <c r="AU127" s="50">
        <f>+IF(AT127=[9]CONTROLES!$C$63,[9]CONTROLES!$D$63,IF(AT127=[9]CONTROLES!$C$64,[9]CONTROLES!$D$64,[9]CONTROLES!$D$65))</f>
        <v>0</v>
      </c>
      <c r="AV127" s="50">
        <f t="shared" si="60"/>
        <v>0</v>
      </c>
      <c r="AW127" s="50" t="str">
        <f t="shared" si="61"/>
        <v>Débil</v>
      </c>
      <c r="AX127" s="305"/>
      <c r="AY127" s="305"/>
      <c r="AZ127" s="305"/>
      <c r="BA127" s="305"/>
      <c r="BB127" s="307"/>
      <c r="BC127" s="306"/>
      <c r="BD127" s="335"/>
      <c r="BE127" s="196"/>
      <c r="BF127" s="134"/>
      <c r="BG127" s="179"/>
      <c r="BH127" s="229"/>
      <c r="BI127" s="229"/>
      <c r="BJ127" s="196"/>
      <c r="BK127" s="196"/>
      <c r="BL127" s="129"/>
      <c r="BM127" s="335"/>
      <c r="BN127" s="138"/>
      <c r="BO127" s="129"/>
      <c r="BP127" s="129"/>
      <c r="BQ127" s="129"/>
      <c r="BR127" s="135"/>
      <c r="BS127" s="135"/>
      <c r="BT127" s="135"/>
      <c r="BU127" s="135"/>
      <c r="BV127" s="135"/>
      <c r="BW127" s="138"/>
      <c r="BX127" s="129"/>
      <c r="BY127" s="129"/>
      <c r="BZ127" s="129"/>
      <c r="CA127" s="135"/>
      <c r="CB127" s="135"/>
      <c r="CC127" s="135"/>
      <c r="CD127" s="135"/>
      <c r="CE127" s="135"/>
      <c r="CF127" s="138"/>
      <c r="CG127" s="129"/>
      <c r="CH127" s="129"/>
      <c r="CI127" s="129"/>
      <c r="CJ127" s="135"/>
      <c r="CK127" s="135"/>
      <c r="CL127" s="135"/>
      <c r="CM127" s="135"/>
      <c r="CN127" s="135"/>
      <c r="CO127" s="138"/>
      <c r="CP127" s="129"/>
      <c r="CQ127" s="129"/>
      <c r="CR127" s="129"/>
      <c r="CS127" s="135"/>
      <c r="CT127" s="135"/>
      <c r="CU127" s="135"/>
      <c r="CV127" s="135"/>
      <c r="CW127" s="135"/>
      <c r="CX127" s="138"/>
      <c r="CY127" s="129"/>
      <c r="CZ127" s="129"/>
      <c r="DA127" s="129"/>
      <c r="DB127" s="135"/>
      <c r="DC127" s="135"/>
      <c r="DD127" s="135"/>
      <c r="DE127" s="135"/>
      <c r="DF127" s="135"/>
      <c r="DG127" s="138"/>
      <c r="DH127" s="129"/>
      <c r="DI127" s="129"/>
      <c r="DJ127" s="129"/>
      <c r="DK127" s="135"/>
      <c r="DL127" s="135"/>
      <c r="DM127" s="135"/>
      <c r="DN127" s="135"/>
      <c r="DO127" s="135"/>
      <c r="DP127" s="138"/>
      <c r="DQ127" s="129"/>
      <c r="DR127" s="129"/>
      <c r="DS127" s="129"/>
      <c r="DT127" s="135"/>
      <c r="DU127" s="135"/>
      <c r="DV127" s="135"/>
      <c r="DW127" s="135"/>
      <c r="DX127" s="135"/>
      <c r="DY127" s="138"/>
      <c r="DZ127" s="129"/>
      <c r="EA127" s="129"/>
      <c r="EB127" s="129"/>
      <c r="EC127" s="135"/>
      <c r="ED127" s="135"/>
      <c r="EE127" s="135"/>
      <c r="EF127" s="135"/>
      <c r="EG127" s="135"/>
      <c r="EH127" s="138"/>
      <c r="EI127" s="129"/>
      <c r="EJ127" s="129"/>
      <c r="EK127" s="129"/>
      <c r="EL127" s="135"/>
      <c r="EM127" s="135"/>
      <c r="EN127" s="135"/>
      <c r="EO127" s="135"/>
      <c r="EP127" s="135"/>
      <c r="EQ127" s="138"/>
      <c r="ER127" s="129"/>
      <c r="ES127" s="129"/>
      <c r="ET127" s="129"/>
      <c r="EU127" s="135"/>
      <c r="EV127" s="135"/>
      <c r="EW127" s="135"/>
      <c r="EX127" s="135"/>
      <c r="EY127" s="135"/>
      <c r="EZ127" s="138"/>
      <c r="FA127" s="129"/>
      <c r="FB127" s="129"/>
      <c r="FC127" s="129"/>
      <c r="FD127" s="135"/>
      <c r="FE127" s="135"/>
      <c r="FF127" s="135"/>
      <c r="FG127" s="135"/>
      <c r="FH127" s="135"/>
      <c r="FI127" s="138"/>
      <c r="FJ127" s="129"/>
      <c r="FK127" s="129"/>
      <c r="FL127" s="129"/>
      <c r="FM127" s="135"/>
      <c r="FN127" s="135"/>
      <c r="FO127" s="135"/>
      <c r="FP127" s="135"/>
      <c r="FQ127" s="135"/>
      <c r="FR127" s="135"/>
      <c r="FS127" s="138"/>
      <c r="FT127" s="131"/>
      <c r="FU127" s="131"/>
      <c r="FV127" s="131"/>
      <c r="FW127" s="132"/>
      <c r="FX127" s="131"/>
      <c r="FY127" s="135"/>
      <c r="FZ127" s="135"/>
      <c r="GA127" s="131"/>
      <c r="GB127" s="131"/>
      <c r="GC127" s="131"/>
      <c r="GD127" s="131"/>
      <c r="GE127" s="131"/>
      <c r="GF127" s="138"/>
      <c r="GG127" s="131"/>
      <c r="GH127" s="131"/>
      <c r="GI127" s="131"/>
      <c r="GJ127" s="132"/>
      <c r="GK127" s="131"/>
      <c r="GL127" s="135"/>
      <c r="GM127" s="135"/>
      <c r="GN127" s="131"/>
      <c r="GO127" s="131"/>
      <c r="GP127" s="131"/>
      <c r="GQ127" s="131"/>
      <c r="GR127" s="131"/>
      <c r="GS127" s="138"/>
      <c r="GT127" s="131"/>
      <c r="GU127" s="131"/>
      <c r="GV127" s="131"/>
      <c r="GW127" s="132"/>
      <c r="GX127" s="131"/>
      <c r="GY127" s="135"/>
      <c r="GZ127" s="135"/>
      <c r="HA127" s="131"/>
      <c r="HB127" s="131"/>
      <c r="HC127" s="131"/>
      <c r="HD127" s="131"/>
    </row>
    <row r="128" spans="1:212" ht="17.25" customHeight="1" x14ac:dyDescent="0.2">
      <c r="A128" s="312"/>
      <c r="B128" s="395"/>
      <c r="C128" s="399"/>
      <c r="D128" s="399"/>
      <c r="E128" s="395"/>
      <c r="F128" s="319"/>
      <c r="G128" s="319"/>
      <c r="H128" s="320"/>
      <c r="I128" s="395"/>
      <c r="J128" s="397"/>
      <c r="K128" s="322"/>
      <c r="L128" s="398"/>
      <c r="M128" s="326"/>
      <c r="N128" s="327"/>
      <c r="O128" s="327"/>
      <c r="P128" s="361"/>
      <c r="Q128" s="360"/>
      <c r="R128" s="53"/>
      <c r="S128" s="50"/>
      <c r="T128" s="201" t="str">
        <f t="shared" si="30"/>
        <v>Tipo Control</v>
      </c>
      <c r="U128" s="54" t="s">
        <v>158</v>
      </c>
      <c r="V128" s="55">
        <f>+IF(U128='[9]Tabla Valoración controles'!$D$4,'[9]Tabla Valoración controles'!$F$4,IF('[9]208-PLA-Ft-78 Mapa Gestión'!U128='[9]Tabla Valoración controles'!$D$5,'[9]Tabla Valoración controles'!$F$5,IF(U128=[9]FORMULAS!$A$10,0,'[9]Tabla Valoración controles'!$F$6)))</f>
        <v>0</v>
      </c>
      <c r="W128" s="54"/>
      <c r="X128" s="56">
        <f>+IF(W128='[9]Tabla Valoración controles'!$D$7,'[9]Tabla Valoración controles'!$F$7,IF(U128=[9]FORMULAS!$A$10,0,'[9]Tabla Valoración controles'!$F$8))</f>
        <v>0</v>
      </c>
      <c r="Y128" s="54"/>
      <c r="Z128" s="55">
        <f>+IF(Y128='[9]Tabla Valoración controles'!$D$9,'[9]Tabla Valoración controles'!$F$9,IF(U128=[9]FORMULAS!$A$10,0,'[9]Tabla Valoración controles'!$F$10))</f>
        <v>0</v>
      </c>
      <c r="AA128" s="54"/>
      <c r="AB128" s="55">
        <f>+IF(AA128='[9]Tabla Valoración controles'!$D$9,'[9]Tabla Valoración controles'!$F$9,IF(W128=[9]FORMULAS!$A$10,0,'[9]Tabla Valoración controles'!$F$10))</f>
        <v>0</v>
      </c>
      <c r="AC128" s="54"/>
      <c r="AD128" s="55">
        <f>+IF(AC128='[9]Tabla Valoración controles'!$D$13,'[9]Tabla Valoración controles'!$F$13,'[9]Tabla Valoración controles'!$F$14)</f>
        <v>0</v>
      </c>
      <c r="AE128" s="100">
        <f t="shared" si="28"/>
        <v>0</v>
      </c>
      <c r="AF128" s="100">
        <f t="shared" ref="AF128:AF129" si="63">+AF127*AE128</f>
        <v>0</v>
      </c>
      <c r="AG128" s="100">
        <f t="shared" si="62"/>
        <v>0</v>
      </c>
      <c r="AH128" s="54"/>
      <c r="AI128" s="50">
        <f>+IF(AH128=[9]CONTROLES!$C$50,[9]CONTROLES!$D$50,[9]CONTROLES!$D$51)</f>
        <v>0</v>
      </c>
      <c r="AJ128" s="50"/>
      <c r="AK128" s="50">
        <f>+IF(AJ128=[9]CONTROLES!$C$52,[9]CONTROLES!$D$52,[9]CONTROLES!$D$53)</f>
        <v>0</v>
      </c>
      <c r="AL128" s="50"/>
      <c r="AM128" s="50">
        <f>+IF(AL128=[9]CONTROLES!$C$54,[9]CONTROLES!$D$54,[9]CONTROLES!$D$55)</f>
        <v>0</v>
      </c>
      <c r="AN128" s="50"/>
      <c r="AO128" s="50">
        <f>+IF(AN128=[9]CONTROLES!$C$56,[9]CONTROLES!$D$56,IF(AN128=[9]CONTROLES!$C$57,[9]CONTROLES!$D$57,[9]CONTROLES!$D$58))</f>
        <v>0</v>
      </c>
      <c r="AP128" s="50"/>
      <c r="AQ128" s="50">
        <f>+IF(AP128=[9]CONTROLES!$C$59,[9]CONTROLES!$D$59,[9]CONTROLES!$D$60)</f>
        <v>0</v>
      </c>
      <c r="AR128" s="50"/>
      <c r="AS128" s="50">
        <f>+IF(AR128=[9]CONTROLES!$C$61,[9]CONTROLES!$D$61,[9]CONTROLES!$D$62)</f>
        <v>0</v>
      </c>
      <c r="AT128" s="50"/>
      <c r="AU128" s="50">
        <f>+IF(AT128=[9]CONTROLES!$C$63,[9]CONTROLES!$D$63,IF(AT128=[9]CONTROLES!$C$64,[9]CONTROLES!$D$64,[9]CONTROLES!$D$65))</f>
        <v>0</v>
      </c>
      <c r="AV128" s="50">
        <f t="shared" si="60"/>
        <v>0</v>
      </c>
      <c r="AW128" s="50" t="str">
        <f t="shared" si="61"/>
        <v>Débil</v>
      </c>
      <c r="AX128" s="305"/>
      <c r="AY128" s="305"/>
      <c r="AZ128" s="305"/>
      <c r="BA128" s="305"/>
      <c r="BB128" s="307"/>
      <c r="BC128" s="306"/>
      <c r="BD128" s="335"/>
      <c r="BE128" s="196"/>
      <c r="BF128" s="134"/>
      <c r="BG128" s="179"/>
      <c r="BH128" s="229"/>
      <c r="BI128" s="229"/>
      <c r="BJ128" s="196"/>
      <c r="BK128" s="196"/>
      <c r="BL128" s="129"/>
      <c r="BM128" s="335"/>
      <c r="BN128" s="138"/>
      <c r="BO128" s="129"/>
      <c r="BP128" s="129"/>
      <c r="BQ128" s="129"/>
      <c r="BR128" s="135"/>
      <c r="BS128" s="135"/>
      <c r="BT128" s="135"/>
      <c r="BU128" s="135"/>
      <c r="BV128" s="135"/>
      <c r="BW128" s="138"/>
      <c r="BX128" s="129"/>
      <c r="BY128" s="129"/>
      <c r="BZ128" s="129"/>
      <c r="CA128" s="135"/>
      <c r="CB128" s="135"/>
      <c r="CC128" s="135"/>
      <c r="CD128" s="135"/>
      <c r="CE128" s="135"/>
      <c r="CF128" s="138"/>
      <c r="CG128" s="129"/>
      <c r="CH128" s="129"/>
      <c r="CI128" s="129"/>
      <c r="CJ128" s="135"/>
      <c r="CK128" s="135"/>
      <c r="CL128" s="135"/>
      <c r="CM128" s="135"/>
      <c r="CN128" s="135"/>
      <c r="CO128" s="138"/>
      <c r="CP128" s="129"/>
      <c r="CQ128" s="129"/>
      <c r="CR128" s="129"/>
      <c r="CS128" s="135"/>
      <c r="CT128" s="135"/>
      <c r="CU128" s="135"/>
      <c r="CV128" s="135"/>
      <c r="CW128" s="135"/>
      <c r="CX128" s="138"/>
      <c r="CY128" s="129"/>
      <c r="CZ128" s="129"/>
      <c r="DA128" s="129"/>
      <c r="DB128" s="135"/>
      <c r="DC128" s="135"/>
      <c r="DD128" s="135"/>
      <c r="DE128" s="135"/>
      <c r="DF128" s="135"/>
      <c r="DG128" s="138"/>
      <c r="DH128" s="129"/>
      <c r="DI128" s="129"/>
      <c r="DJ128" s="129"/>
      <c r="DK128" s="135"/>
      <c r="DL128" s="135"/>
      <c r="DM128" s="135"/>
      <c r="DN128" s="135"/>
      <c r="DO128" s="135"/>
      <c r="DP128" s="138"/>
      <c r="DQ128" s="129"/>
      <c r="DR128" s="129"/>
      <c r="DS128" s="129"/>
      <c r="DT128" s="135"/>
      <c r="DU128" s="135"/>
      <c r="DV128" s="135"/>
      <c r="DW128" s="135"/>
      <c r="DX128" s="135"/>
      <c r="DY128" s="138"/>
      <c r="DZ128" s="129"/>
      <c r="EA128" s="129"/>
      <c r="EB128" s="129"/>
      <c r="EC128" s="135"/>
      <c r="ED128" s="135"/>
      <c r="EE128" s="135"/>
      <c r="EF128" s="135"/>
      <c r="EG128" s="135"/>
      <c r="EH128" s="138"/>
      <c r="EI128" s="129"/>
      <c r="EJ128" s="129"/>
      <c r="EK128" s="129"/>
      <c r="EL128" s="135"/>
      <c r="EM128" s="135"/>
      <c r="EN128" s="135"/>
      <c r="EO128" s="135"/>
      <c r="EP128" s="135"/>
      <c r="EQ128" s="138"/>
      <c r="ER128" s="129"/>
      <c r="ES128" s="129"/>
      <c r="ET128" s="129"/>
      <c r="EU128" s="135"/>
      <c r="EV128" s="135"/>
      <c r="EW128" s="135"/>
      <c r="EX128" s="135"/>
      <c r="EY128" s="135"/>
      <c r="EZ128" s="138"/>
      <c r="FA128" s="129"/>
      <c r="FB128" s="129"/>
      <c r="FC128" s="129"/>
      <c r="FD128" s="135"/>
      <c r="FE128" s="135"/>
      <c r="FF128" s="135"/>
      <c r="FG128" s="135"/>
      <c r="FH128" s="135"/>
      <c r="FI128" s="138"/>
      <c r="FJ128" s="129"/>
      <c r="FK128" s="129"/>
      <c r="FL128" s="129"/>
      <c r="FM128" s="135"/>
      <c r="FN128" s="135"/>
      <c r="FO128" s="135"/>
      <c r="FP128" s="135"/>
      <c r="FQ128" s="135"/>
      <c r="FR128" s="135"/>
      <c r="FS128" s="138"/>
      <c r="FT128" s="131"/>
      <c r="FU128" s="131"/>
      <c r="FV128" s="131"/>
      <c r="FW128" s="132"/>
      <c r="FX128" s="131"/>
      <c r="FY128" s="135"/>
      <c r="FZ128" s="135"/>
      <c r="GA128" s="131"/>
      <c r="GB128" s="131"/>
      <c r="GC128" s="131"/>
      <c r="GD128" s="131"/>
      <c r="GE128" s="131"/>
      <c r="GF128" s="138"/>
      <c r="GG128" s="131"/>
      <c r="GH128" s="131"/>
      <c r="GI128" s="131"/>
      <c r="GJ128" s="132"/>
      <c r="GK128" s="131"/>
      <c r="GL128" s="135"/>
      <c r="GM128" s="135"/>
      <c r="GN128" s="131"/>
      <c r="GO128" s="131"/>
      <c r="GP128" s="131"/>
      <c r="GQ128" s="131"/>
      <c r="GR128" s="131"/>
      <c r="GS128" s="138"/>
      <c r="GT128" s="131"/>
      <c r="GU128" s="131"/>
      <c r="GV128" s="131"/>
      <c r="GW128" s="132"/>
      <c r="GX128" s="131"/>
      <c r="GY128" s="135"/>
      <c r="GZ128" s="135"/>
      <c r="HA128" s="131"/>
      <c r="HB128" s="131"/>
      <c r="HC128" s="131"/>
      <c r="HD128" s="131"/>
    </row>
    <row r="129" spans="1:212" ht="17.25" customHeight="1" x14ac:dyDescent="0.2">
      <c r="A129" s="312"/>
      <c r="B129" s="395"/>
      <c r="C129" s="399"/>
      <c r="D129" s="399"/>
      <c r="E129" s="395"/>
      <c r="F129" s="319"/>
      <c r="G129" s="319"/>
      <c r="H129" s="320"/>
      <c r="I129" s="395"/>
      <c r="J129" s="397"/>
      <c r="K129" s="322"/>
      <c r="L129" s="398"/>
      <c r="M129" s="326"/>
      <c r="N129" s="327"/>
      <c r="O129" s="327"/>
      <c r="P129" s="361"/>
      <c r="Q129" s="360"/>
      <c r="R129" s="53"/>
      <c r="S129" s="50"/>
      <c r="T129" s="201" t="str">
        <f t="shared" si="30"/>
        <v>Tipo Control</v>
      </c>
      <c r="U129" s="54" t="s">
        <v>158</v>
      </c>
      <c r="V129" s="55">
        <f>+IF(U129='[9]Tabla Valoración controles'!$D$4,'[9]Tabla Valoración controles'!$F$4,IF('[9]208-PLA-Ft-78 Mapa Gestión'!U129='[9]Tabla Valoración controles'!$D$5,'[9]Tabla Valoración controles'!$F$5,IF(U129=[9]FORMULAS!$A$10,0,'[9]Tabla Valoración controles'!$F$6)))</f>
        <v>0</v>
      </c>
      <c r="W129" s="54"/>
      <c r="X129" s="56">
        <f>+IF(W129='[9]Tabla Valoración controles'!$D$7,'[9]Tabla Valoración controles'!$F$7,IF(U129=[9]FORMULAS!$A$10,0,'[9]Tabla Valoración controles'!$F$8))</f>
        <v>0</v>
      </c>
      <c r="Y129" s="54"/>
      <c r="Z129" s="55">
        <f>+IF(Y129='[9]Tabla Valoración controles'!$D$9,'[9]Tabla Valoración controles'!$F$9,IF(U129=[9]FORMULAS!$A$10,0,'[9]Tabla Valoración controles'!$F$10))</f>
        <v>0</v>
      </c>
      <c r="AA129" s="54"/>
      <c r="AB129" s="55">
        <f>+IF(AA129='[9]Tabla Valoración controles'!$D$9,'[9]Tabla Valoración controles'!$F$9,IF(W129=[9]FORMULAS!$A$10,0,'[9]Tabla Valoración controles'!$F$10))</f>
        <v>0</v>
      </c>
      <c r="AC129" s="54"/>
      <c r="AD129" s="55">
        <f>+IF(AC129='[9]Tabla Valoración controles'!$D$13,'[9]Tabla Valoración controles'!$F$13,'[9]Tabla Valoración controles'!$F$14)</f>
        <v>0</v>
      </c>
      <c r="AE129" s="100">
        <f t="shared" si="28"/>
        <v>0</v>
      </c>
      <c r="AF129" s="100">
        <f t="shared" si="63"/>
        <v>0</v>
      </c>
      <c r="AG129" s="100">
        <f>+AG128-AF129</f>
        <v>0</v>
      </c>
      <c r="AH129" s="54"/>
      <c r="AI129" s="50">
        <f>+IF(AH129=[9]CONTROLES!$C$50,[9]CONTROLES!$D$50,[9]CONTROLES!$D$51)</f>
        <v>0</v>
      </c>
      <c r="AJ129" s="50"/>
      <c r="AK129" s="50">
        <f>+IF(AJ129=[9]CONTROLES!$C$52,[9]CONTROLES!$D$52,[9]CONTROLES!$D$53)</f>
        <v>0</v>
      </c>
      <c r="AL129" s="50"/>
      <c r="AM129" s="50">
        <f>+IF(AL129=[9]CONTROLES!$C$54,[9]CONTROLES!$D$54,[9]CONTROLES!$D$55)</f>
        <v>0</v>
      </c>
      <c r="AN129" s="50"/>
      <c r="AO129" s="50">
        <f>+IF(AN129=[9]CONTROLES!$C$56,[9]CONTROLES!$D$56,IF(AN129=[9]CONTROLES!$C$57,[9]CONTROLES!$D$57,[9]CONTROLES!$D$58))</f>
        <v>0</v>
      </c>
      <c r="AP129" s="50"/>
      <c r="AQ129" s="50">
        <f>+IF(AP129=[9]CONTROLES!$C$59,[9]CONTROLES!$D$59,[9]CONTROLES!$D$60)</f>
        <v>0</v>
      </c>
      <c r="AR129" s="50"/>
      <c r="AS129" s="50">
        <f>+IF(AR129=[9]CONTROLES!$C$61,[9]CONTROLES!$D$61,[9]CONTROLES!$D$62)</f>
        <v>0</v>
      </c>
      <c r="AT129" s="50"/>
      <c r="AU129" s="50">
        <f>+IF(AT129=[9]CONTROLES!$C$63,[9]CONTROLES!$D$63,IF(AT129=[9]CONTROLES!$C$64,[9]CONTROLES!$D$64,[9]CONTROLES!$D$65))</f>
        <v>0</v>
      </c>
      <c r="AV129" s="50">
        <f t="shared" si="60"/>
        <v>0</v>
      </c>
      <c r="AW129" s="50" t="str">
        <f t="shared" si="61"/>
        <v>Débil</v>
      </c>
      <c r="AX129" s="305"/>
      <c r="AY129" s="305"/>
      <c r="AZ129" s="305"/>
      <c r="BA129" s="305"/>
      <c r="BB129" s="307"/>
      <c r="BC129" s="306"/>
      <c r="BD129" s="335"/>
      <c r="BE129" s="128"/>
      <c r="BF129" s="134"/>
      <c r="BG129" s="179"/>
      <c r="BH129" s="229"/>
      <c r="BI129" s="229"/>
      <c r="BJ129" s="134"/>
      <c r="BK129" s="134"/>
      <c r="BL129" s="129"/>
      <c r="BM129" s="335"/>
      <c r="BN129" s="138"/>
      <c r="BO129" s="129"/>
      <c r="BP129" s="129"/>
      <c r="BQ129" s="129"/>
      <c r="BR129" s="135"/>
      <c r="BS129" s="135"/>
      <c r="BT129" s="135"/>
      <c r="BU129" s="135"/>
      <c r="BV129" s="135"/>
      <c r="BW129" s="138"/>
      <c r="BX129" s="129"/>
      <c r="BY129" s="129"/>
      <c r="BZ129" s="129"/>
      <c r="CA129" s="135"/>
      <c r="CB129" s="135"/>
      <c r="CC129" s="135"/>
      <c r="CD129" s="135"/>
      <c r="CE129" s="135"/>
      <c r="CF129" s="138"/>
      <c r="CG129" s="129"/>
      <c r="CH129" s="129"/>
      <c r="CI129" s="129"/>
      <c r="CJ129" s="135"/>
      <c r="CK129" s="135"/>
      <c r="CL129" s="135"/>
      <c r="CM129" s="135"/>
      <c r="CN129" s="135"/>
      <c r="CO129" s="138"/>
      <c r="CP129" s="129"/>
      <c r="CQ129" s="129"/>
      <c r="CR129" s="129"/>
      <c r="CS129" s="135"/>
      <c r="CT129" s="135"/>
      <c r="CU129" s="135"/>
      <c r="CV129" s="135"/>
      <c r="CW129" s="135"/>
      <c r="CX129" s="138"/>
      <c r="CY129" s="129"/>
      <c r="CZ129" s="129"/>
      <c r="DA129" s="129"/>
      <c r="DB129" s="135"/>
      <c r="DC129" s="135"/>
      <c r="DD129" s="135"/>
      <c r="DE129" s="135"/>
      <c r="DF129" s="135"/>
      <c r="DG129" s="138"/>
      <c r="DH129" s="129"/>
      <c r="DI129" s="129"/>
      <c r="DJ129" s="129"/>
      <c r="DK129" s="135"/>
      <c r="DL129" s="135"/>
      <c r="DM129" s="135"/>
      <c r="DN129" s="135"/>
      <c r="DO129" s="135"/>
      <c r="DP129" s="138"/>
      <c r="DQ129" s="129"/>
      <c r="DR129" s="129"/>
      <c r="DS129" s="129"/>
      <c r="DT129" s="135"/>
      <c r="DU129" s="135"/>
      <c r="DV129" s="135"/>
      <c r="DW129" s="135"/>
      <c r="DX129" s="135"/>
      <c r="DY129" s="138"/>
      <c r="DZ129" s="129"/>
      <c r="EA129" s="129"/>
      <c r="EB129" s="129"/>
      <c r="EC129" s="135"/>
      <c r="ED129" s="135"/>
      <c r="EE129" s="135"/>
      <c r="EF129" s="135"/>
      <c r="EG129" s="135"/>
      <c r="EH129" s="138"/>
      <c r="EI129" s="129"/>
      <c r="EJ129" s="129"/>
      <c r="EK129" s="129"/>
      <c r="EL129" s="135"/>
      <c r="EM129" s="135"/>
      <c r="EN129" s="135"/>
      <c r="EO129" s="135"/>
      <c r="EP129" s="135"/>
      <c r="EQ129" s="138"/>
      <c r="ER129" s="129"/>
      <c r="ES129" s="129"/>
      <c r="ET129" s="129"/>
      <c r="EU129" s="135"/>
      <c r="EV129" s="135"/>
      <c r="EW129" s="135"/>
      <c r="EX129" s="135"/>
      <c r="EY129" s="135"/>
      <c r="EZ129" s="138"/>
      <c r="FA129" s="129"/>
      <c r="FB129" s="129"/>
      <c r="FC129" s="129"/>
      <c r="FD129" s="135"/>
      <c r="FE129" s="135"/>
      <c r="FF129" s="135"/>
      <c r="FG129" s="135"/>
      <c r="FH129" s="135"/>
      <c r="FI129" s="138"/>
      <c r="FJ129" s="129"/>
      <c r="FK129" s="129"/>
      <c r="FL129" s="129"/>
      <c r="FM129" s="135"/>
      <c r="FN129" s="135"/>
      <c r="FO129" s="135"/>
      <c r="FP129" s="135"/>
      <c r="FQ129" s="135"/>
      <c r="FR129" s="135"/>
      <c r="FS129" s="138"/>
      <c r="FT129" s="131"/>
      <c r="FU129" s="131"/>
      <c r="FV129" s="131"/>
      <c r="FW129" s="132"/>
      <c r="FX129" s="131"/>
      <c r="FY129" s="135"/>
      <c r="FZ129" s="135"/>
      <c r="GA129" s="131"/>
      <c r="GB129" s="131"/>
      <c r="GC129" s="131"/>
      <c r="GD129" s="131"/>
      <c r="GE129" s="131"/>
      <c r="GF129" s="138"/>
      <c r="GG129" s="131"/>
      <c r="GH129" s="131"/>
      <c r="GI129" s="131"/>
      <c r="GJ129" s="132"/>
      <c r="GK129" s="131"/>
      <c r="GL129" s="135"/>
      <c r="GM129" s="135"/>
      <c r="GN129" s="131"/>
      <c r="GO129" s="131"/>
      <c r="GP129" s="131"/>
      <c r="GQ129" s="131"/>
      <c r="GR129" s="131"/>
      <c r="GS129" s="138"/>
      <c r="GT129" s="131"/>
      <c r="GU129" s="131"/>
      <c r="GV129" s="131"/>
      <c r="GW129" s="132"/>
      <c r="GX129" s="131"/>
      <c r="GY129" s="135"/>
      <c r="GZ129" s="135"/>
      <c r="HA129" s="131"/>
      <c r="HB129" s="131"/>
      <c r="HC129" s="131"/>
      <c r="HD129" s="131"/>
    </row>
    <row r="130" spans="1:212" ht="89.25" x14ac:dyDescent="0.2">
      <c r="A130" s="312">
        <v>21</v>
      </c>
      <c r="B130" s="395" t="s">
        <v>582</v>
      </c>
      <c r="C130" s="399" t="str">
        <f>VLOOKUP(B130,[9]FORMULAS!$A$30:$B$46,2,0)</f>
        <v>Fortalecer el modelo de gestión, la infraestructura operacional y los sistemas de información de la Caja de Vivienda Popular.</v>
      </c>
      <c r="D130" s="399" t="str">
        <f>VLOOKUP(B130,[9]FORMULAS!$A$30:$C$46,3,0)</f>
        <v xml:space="preserve">Jefe Oficina Asesora de Planeación </v>
      </c>
      <c r="E130" s="395" t="s">
        <v>260</v>
      </c>
      <c r="F130" s="407" t="s">
        <v>583</v>
      </c>
      <c r="G130" s="319" t="s">
        <v>584</v>
      </c>
      <c r="H130" s="408" t="s">
        <v>585</v>
      </c>
      <c r="I130" s="405" t="s">
        <v>261</v>
      </c>
      <c r="J130" s="397">
        <v>84</v>
      </c>
      <c r="K130" s="322" t="str">
        <f>VLOOKUP(L130,'Tabla probabilidad'!$D$3:$E$8,2,0)</f>
        <v>Media</v>
      </c>
      <c r="L130" s="398">
        <v>0.6</v>
      </c>
      <c r="M130" s="326" t="s">
        <v>89</v>
      </c>
      <c r="N130" s="327" t="str">
        <f>VLOOKUP(M130,'Tabla Impacto'!$D$3:$F$8,3,0)</f>
        <v>Menor</v>
      </c>
      <c r="O130" s="327">
        <f>VLOOKUP(M130,'Tabla Impacto'!$D$3:$F$8,2,0)</f>
        <v>0.4</v>
      </c>
      <c r="P130" s="361" t="str">
        <f t="shared" ref="P130" si="64">CONCATENATE(N130,K130)</f>
        <v>MenorMedia</v>
      </c>
      <c r="Q130" s="360" t="str">
        <f>VLOOKUP(P130,[9]FORMULAS!$K$17:$L$42,2,0)</f>
        <v>Moderado</v>
      </c>
      <c r="R130" s="53">
        <v>1</v>
      </c>
      <c r="S130" s="50" t="s">
        <v>586</v>
      </c>
      <c r="T130" s="201" t="str">
        <f t="shared" si="30"/>
        <v>Detectivo</v>
      </c>
      <c r="U130" s="54" t="s">
        <v>14</v>
      </c>
      <c r="V130" s="55">
        <f>+IF(U130='[9]Tabla Valoración controles'!$D$4,'[9]Tabla Valoración controles'!$F$4,IF('[9]208-PLA-Ft-78 Mapa Gestión'!U130='[9]Tabla Valoración controles'!$D$5,'[9]Tabla Valoración controles'!$F$5,IF(U130=[9]FORMULAS!$A$10,0,'[9]Tabla Valoración controles'!$F$6)))</f>
        <v>0.1</v>
      </c>
      <c r="W130" s="54" t="s">
        <v>8</v>
      </c>
      <c r="X130" s="56">
        <f>+IF(W130='[9]Tabla Valoración controles'!$D$7,'[9]Tabla Valoración controles'!$F$7,IF(U130=[9]FORMULAS!$A$10,0,'[9]Tabla Valoración controles'!$F$8))</f>
        <v>0.15</v>
      </c>
      <c r="Y130" s="54" t="s">
        <v>18</v>
      </c>
      <c r="Z130" s="55">
        <f>+IF(Y130='[9]Tabla Valoración controles'!$D$9,'[9]Tabla Valoración controles'!$F$9,IF(U130=[9]FORMULAS!$A$10,0,'[9]Tabla Valoración controles'!$F$10))</f>
        <v>0</v>
      </c>
      <c r="AA130" s="54" t="s">
        <v>21</v>
      </c>
      <c r="AB130" s="55">
        <f>+IF(AA130='[9]Tabla Valoración controles'!$D$9,'[9]Tabla Valoración controles'!$F$9,IF(W130=[9]FORMULAS!$A$10,0,'[9]Tabla Valoración controles'!$F$10))</f>
        <v>0</v>
      </c>
      <c r="AC130" s="54" t="s">
        <v>100</v>
      </c>
      <c r="AD130" s="55">
        <f>+IF(AC130='[9]Tabla Valoración controles'!$D$13,'[9]Tabla Valoración controles'!$F$13,'[9]Tabla Valoración controles'!$F$14)</f>
        <v>0</v>
      </c>
      <c r="AE130" s="100">
        <f t="shared" si="28"/>
        <v>0.25</v>
      </c>
      <c r="AF130" s="100" t="e">
        <f>+IF(T130=[9]FORMULAS!$A$8,'[9]208-PLA-Ft-78 Mapa Gestión'!AE130*'[9]208-PLA-Ft-78 Mapa Gestión'!L130:L135,'[9]208-PLA-Ft-78 Mapa Gestión'!AE130*'[9]208-PLA-Ft-78 Mapa Gestión'!O130:O135)</f>
        <v>#N/A</v>
      </c>
      <c r="AG130" s="100">
        <f>+IF(T130=[9]FORMULAS!$A$8,'[9]208-PLA-Ft-78 Mapa Gestión'!L130:L135-'[9]208-PLA-Ft-78 Mapa Gestión'!AF130,0)</f>
        <v>0</v>
      </c>
      <c r="AH130" s="54" t="s">
        <v>351</v>
      </c>
      <c r="AI130" s="50">
        <f>+IF(AH130=[9]CONTROLES!$C$50,[9]CONTROLES!$D$50,[9]CONTROLES!$D$51)</f>
        <v>15</v>
      </c>
      <c r="AJ130" s="50" t="s">
        <v>357</v>
      </c>
      <c r="AK130" s="50">
        <f>+IF(AJ130=[9]CONTROLES!$C$52,[9]CONTROLES!$D$52,[9]CONTROLES!$D$53)</f>
        <v>15</v>
      </c>
      <c r="AL130" s="50" t="s">
        <v>360</v>
      </c>
      <c r="AM130" s="50">
        <f>+IF(AL130=[9]CONTROLES!$C$54,[9]CONTROLES!$D$54,[9]CONTROLES!$D$55)</f>
        <v>15</v>
      </c>
      <c r="AN130" s="50" t="s">
        <v>364</v>
      </c>
      <c r="AO130" s="50">
        <f>+IF(AN130=[9]CONTROLES!$C$56,[9]CONTROLES!$D$56,IF(AN130=[9]CONTROLES!$C$57,[9]CONTROLES!$D$57,[9]CONTROLES!$D$58))</f>
        <v>10</v>
      </c>
      <c r="AP130" s="50" t="s">
        <v>367</v>
      </c>
      <c r="AQ130" s="50">
        <f>+IF(AP130=[9]CONTROLES!$C$59,[9]CONTROLES!$D$59,[9]CONTROLES!$D$60)</f>
        <v>15</v>
      </c>
      <c r="AR130" s="50" t="s">
        <v>370</v>
      </c>
      <c r="AS130" s="50">
        <f>+IF(AR130=[9]CONTROLES!$C$61,[9]CONTROLES!$D$61,[9]CONTROLES!$D$62)</f>
        <v>15</v>
      </c>
      <c r="AT130" s="50" t="s">
        <v>373</v>
      </c>
      <c r="AU130" s="50">
        <f>+IF(AT130=[9]CONTROLES!$C$63,[9]CONTROLES!$D$63,IF(AT130=[9]CONTROLES!$C$64,[9]CONTROLES!$D$64,[9]CONTROLES!$D$65))</f>
        <v>10</v>
      </c>
      <c r="AV130" s="50">
        <f t="shared" si="60"/>
        <v>95</v>
      </c>
      <c r="AW130" s="50" t="str">
        <f t="shared" si="61"/>
        <v>Moderado</v>
      </c>
      <c r="AX130" s="304">
        <f>+AG135</f>
        <v>0</v>
      </c>
      <c r="AY130" s="304" t="s">
        <v>98</v>
      </c>
      <c r="AZ130" s="304" t="s">
        <v>153</v>
      </c>
      <c r="BA130" s="304" t="e">
        <f>+IF(T130=[9]FORMULAS!B129,'[9]208-PLA-Ft-78 Mapa Gestión'!AG135,'[9]208-PLA-Ft-78 Mapa Gestión'!O130:O135)</f>
        <v>#N/A</v>
      </c>
      <c r="BB130" s="307" t="str">
        <f>CONCATENATE(AZ130,AY130)</f>
        <v>LeveMedia</v>
      </c>
      <c r="BC130" s="306" t="str">
        <f>VLOOKUP(BB130,[9]FORMULAS!$K$17:$L$42,2,0)</f>
        <v>Moderado</v>
      </c>
      <c r="BD130" s="335" t="s">
        <v>164</v>
      </c>
      <c r="BE130" s="134" t="s">
        <v>587</v>
      </c>
      <c r="BF130" s="134" t="s">
        <v>588</v>
      </c>
      <c r="BG130" s="179" t="s">
        <v>327</v>
      </c>
      <c r="BH130" s="230">
        <v>45292</v>
      </c>
      <c r="BI130" s="230">
        <v>45351</v>
      </c>
      <c r="BJ130" s="134" t="s">
        <v>579</v>
      </c>
      <c r="BK130" s="134" t="s">
        <v>589</v>
      </c>
      <c r="BL130" s="134" t="s">
        <v>236</v>
      </c>
      <c r="BM130" s="335" t="s">
        <v>590</v>
      </c>
      <c r="BN130" s="138"/>
      <c r="BO130" s="129"/>
      <c r="BP130" s="129"/>
      <c r="BQ130" s="129"/>
      <c r="BR130" s="129"/>
      <c r="BS130" s="129"/>
      <c r="BT130" s="129"/>
      <c r="BU130" s="129"/>
      <c r="BV130" s="129"/>
      <c r="BW130" s="138"/>
      <c r="BX130" s="129"/>
      <c r="BY130" s="129"/>
      <c r="BZ130" s="129"/>
      <c r="CA130" s="129"/>
      <c r="CB130" s="129"/>
      <c r="CC130" s="129"/>
      <c r="CD130" s="129"/>
      <c r="CE130" s="129"/>
      <c r="CF130" s="138"/>
      <c r="CG130" s="129"/>
      <c r="CH130" s="129"/>
      <c r="CI130" s="129"/>
      <c r="CJ130" s="129"/>
      <c r="CK130" s="129"/>
      <c r="CL130" s="129"/>
      <c r="CM130" s="129"/>
      <c r="CN130" s="129"/>
      <c r="CO130" s="138"/>
      <c r="CP130" s="129"/>
      <c r="CQ130" s="129"/>
      <c r="CR130" s="129"/>
      <c r="CS130" s="129"/>
      <c r="CT130" s="129"/>
      <c r="CU130" s="129"/>
      <c r="CV130" s="129"/>
      <c r="CW130" s="129"/>
      <c r="CX130" s="138"/>
      <c r="CY130" s="129"/>
      <c r="CZ130" s="129"/>
      <c r="DA130" s="129"/>
      <c r="DB130" s="129"/>
      <c r="DC130" s="129"/>
      <c r="DD130" s="129"/>
      <c r="DE130" s="129"/>
      <c r="DF130" s="129"/>
      <c r="DG130" s="138"/>
      <c r="DH130" s="129"/>
      <c r="DI130" s="129"/>
      <c r="DJ130" s="129"/>
      <c r="DK130" s="129"/>
      <c r="DL130" s="129"/>
      <c r="DM130" s="129"/>
      <c r="DN130" s="129"/>
      <c r="DO130" s="129"/>
      <c r="DP130" s="138"/>
      <c r="DQ130" s="129"/>
      <c r="DR130" s="129"/>
      <c r="DS130" s="129"/>
      <c r="DT130" s="129"/>
      <c r="DU130" s="129"/>
      <c r="DV130" s="129"/>
      <c r="DW130" s="129"/>
      <c r="DX130" s="129"/>
      <c r="DY130" s="138"/>
      <c r="DZ130" s="129"/>
      <c r="EA130" s="129"/>
      <c r="EB130" s="129"/>
      <c r="EC130" s="129"/>
      <c r="ED130" s="129"/>
      <c r="EE130" s="129"/>
      <c r="EF130" s="129"/>
      <c r="EG130" s="129"/>
      <c r="EH130" s="138"/>
      <c r="EI130" s="129"/>
      <c r="EJ130" s="129"/>
      <c r="EK130" s="129"/>
      <c r="EL130" s="129"/>
      <c r="EM130" s="129"/>
      <c r="EN130" s="129"/>
      <c r="EO130" s="129"/>
      <c r="EP130" s="129"/>
      <c r="EQ130" s="138"/>
      <c r="ER130" s="129"/>
      <c r="ES130" s="129"/>
      <c r="ET130" s="129"/>
      <c r="EU130" s="129"/>
      <c r="EV130" s="129"/>
      <c r="EW130" s="129"/>
      <c r="EX130" s="129"/>
      <c r="EY130" s="129"/>
      <c r="EZ130" s="138"/>
      <c r="FA130" s="129"/>
      <c r="FB130" s="129"/>
      <c r="FC130" s="129"/>
      <c r="FD130" s="129"/>
      <c r="FE130" s="129"/>
      <c r="FF130" s="129"/>
      <c r="FG130" s="129"/>
      <c r="FH130" s="129"/>
      <c r="FI130" s="138"/>
      <c r="FJ130" s="129"/>
      <c r="FK130" s="129"/>
      <c r="FL130" s="129"/>
      <c r="FM130" s="129"/>
      <c r="FN130" s="129"/>
      <c r="FO130" s="129"/>
      <c r="FP130" s="129"/>
      <c r="FQ130" s="129"/>
      <c r="FR130" s="129"/>
      <c r="FS130" s="138"/>
      <c r="FT130" s="131"/>
      <c r="FU130" s="131"/>
      <c r="FV130" s="131"/>
      <c r="FW130" s="132"/>
      <c r="FX130" s="131"/>
      <c r="FY130" s="129"/>
      <c r="FZ130" s="129"/>
      <c r="GA130" s="131"/>
      <c r="GB130" s="131"/>
      <c r="GC130" s="131"/>
      <c r="GD130" s="131"/>
      <c r="GE130" s="131"/>
      <c r="GF130" s="138"/>
      <c r="GG130" s="131"/>
      <c r="GH130" s="131"/>
      <c r="GI130" s="131"/>
      <c r="GJ130" s="132"/>
      <c r="GK130" s="131"/>
      <c r="GL130" s="129"/>
      <c r="GM130" s="129"/>
      <c r="GN130" s="131"/>
      <c r="GO130" s="131"/>
      <c r="GP130" s="131"/>
      <c r="GQ130" s="131"/>
      <c r="GR130" s="131"/>
      <c r="GS130" s="138"/>
      <c r="GT130" s="131"/>
      <c r="GU130" s="131"/>
      <c r="GV130" s="131"/>
      <c r="GW130" s="132"/>
      <c r="GX130" s="131"/>
      <c r="GY130" s="129"/>
      <c r="GZ130" s="129"/>
      <c r="HA130" s="131"/>
      <c r="HB130" s="131"/>
      <c r="HC130" s="131"/>
      <c r="HD130" s="131"/>
    </row>
    <row r="131" spans="1:212" ht="114.75" x14ac:dyDescent="0.2">
      <c r="A131" s="312"/>
      <c r="B131" s="395"/>
      <c r="C131" s="399"/>
      <c r="D131" s="399"/>
      <c r="E131" s="395"/>
      <c r="F131" s="407"/>
      <c r="G131" s="319"/>
      <c r="H131" s="408"/>
      <c r="I131" s="405"/>
      <c r="J131" s="397"/>
      <c r="K131" s="322"/>
      <c r="L131" s="398"/>
      <c r="M131" s="326"/>
      <c r="N131" s="327"/>
      <c r="O131" s="327"/>
      <c r="P131" s="361"/>
      <c r="Q131" s="360"/>
      <c r="R131" s="53">
        <v>2</v>
      </c>
      <c r="S131" s="197" t="s">
        <v>710</v>
      </c>
      <c r="T131" s="201" t="str">
        <f t="shared" si="30"/>
        <v>Preventivo</v>
      </c>
      <c r="U131" s="54" t="s">
        <v>13</v>
      </c>
      <c r="V131" s="55">
        <f>+IF(U131='[9]Tabla Valoración controles'!$D$4,'[9]Tabla Valoración controles'!$F$4,IF('[9]208-PLA-Ft-78 Mapa Gestión'!U131='[9]Tabla Valoración controles'!$D$5,'[9]Tabla Valoración controles'!$F$5,IF(U131=[9]FORMULAS!$A$10,0,'[9]Tabla Valoración controles'!$F$6)))</f>
        <v>0.25</v>
      </c>
      <c r="W131" s="54" t="s">
        <v>8</v>
      </c>
      <c r="X131" s="56">
        <f>+IF(W131='[9]Tabla Valoración controles'!$D$7,'[9]Tabla Valoración controles'!$F$7,IF(U131=[9]FORMULAS!$A$10,0,'[9]Tabla Valoración controles'!$F$8))</f>
        <v>0.15</v>
      </c>
      <c r="Y131" s="54" t="s">
        <v>18</v>
      </c>
      <c r="Z131" s="55">
        <f>+IF(Y131='[9]Tabla Valoración controles'!$D$9,'[9]Tabla Valoración controles'!$F$9,IF(U131=[9]FORMULAS!$A$10,0,'[9]Tabla Valoración controles'!$F$10))</f>
        <v>0</v>
      </c>
      <c r="AA131" s="54" t="s">
        <v>21</v>
      </c>
      <c r="AB131" s="55">
        <f>+IF(AA131='[9]Tabla Valoración controles'!$D$9,'[9]Tabla Valoración controles'!$F$9,IF(W131=[9]FORMULAS!$A$10,0,'[9]Tabla Valoración controles'!$F$10))</f>
        <v>0</v>
      </c>
      <c r="AC131" s="54" t="s">
        <v>100</v>
      </c>
      <c r="AD131" s="55">
        <f>+IF(AC131='[9]Tabla Valoración controles'!$D$13,'[9]Tabla Valoración controles'!$F$13,'[9]Tabla Valoración controles'!$F$14)</f>
        <v>0</v>
      </c>
      <c r="AE131" s="100">
        <f t="shared" si="28"/>
        <v>0.4</v>
      </c>
      <c r="AF131" s="100">
        <f>+AE131*AG130</f>
        <v>0</v>
      </c>
      <c r="AG131" s="100">
        <f>+AG130-AF131</f>
        <v>0</v>
      </c>
      <c r="AH131" s="54" t="s">
        <v>351</v>
      </c>
      <c r="AI131" s="50">
        <f>+IF(AH131=[9]CONTROLES!$C$50,[9]CONTROLES!$D$50,[9]CONTROLES!$D$51)</f>
        <v>15</v>
      </c>
      <c r="AJ131" s="50" t="s">
        <v>357</v>
      </c>
      <c r="AK131" s="50">
        <f>+IF(AJ131=[9]CONTROLES!$C$52,[9]CONTROLES!$D$52,[9]CONTROLES!$D$53)</f>
        <v>15</v>
      </c>
      <c r="AL131" s="50" t="s">
        <v>360</v>
      </c>
      <c r="AM131" s="50">
        <f>+IF(AL131=[9]CONTROLES!$C$54,[9]CONTROLES!$D$54,[9]CONTROLES!$D$55)</f>
        <v>15</v>
      </c>
      <c r="AN131" s="50" t="s">
        <v>363</v>
      </c>
      <c r="AO131" s="50">
        <f>+IF(AN131=[9]CONTROLES!$C$56,[9]CONTROLES!$D$56,IF(AN131=[9]CONTROLES!$C$57,[9]CONTROLES!$D$57,[9]CONTROLES!$D$58))</f>
        <v>15</v>
      </c>
      <c r="AP131" s="50" t="s">
        <v>367</v>
      </c>
      <c r="AQ131" s="50">
        <f>+IF(AP131=[9]CONTROLES!$C$59,[9]CONTROLES!$D$59,[9]CONTROLES!$D$60)</f>
        <v>15</v>
      </c>
      <c r="AR131" s="50" t="s">
        <v>370</v>
      </c>
      <c r="AS131" s="50">
        <f>+IF(AR131=[9]CONTROLES!$C$61,[9]CONTROLES!$D$61,[9]CONTROLES!$D$62)</f>
        <v>15</v>
      </c>
      <c r="AT131" s="50" t="s">
        <v>373</v>
      </c>
      <c r="AU131" s="50">
        <f>+IF(AT131=[9]CONTROLES!$C$63,[9]CONTROLES!$D$63,IF(AT131=[9]CONTROLES!$C$64,[9]CONTROLES!$D$64,[9]CONTROLES!$D$65))</f>
        <v>10</v>
      </c>
      <c r="AV131" s="50">
        <f t="shared" si="60"/>
        <v>100</v>
      </c>
      <c r="AW131" s="50" t="str">
        <f t="shared" si="61"/>
        <v>Fuerte</v>
      </c>
      <c r="AX131" s="305"/>
      <c r="AY131" s="305"/>
      <c r="AZ131" s="305"/>
      <c r="BA131" s="305"/>
      <c r="BB131" s="307"/>
      <c r="BC131" s="306"/>
      <c r="BD131" s="335"/>
      <c r="BE131" s="134" t="s">
        <v>591</v>
      </c>
      <c r="BF131" s="134" t="s">
        <v>588</v>
      </c>
      <c r="BG131" s="179" t="s">
        <v>322</v>
      </c>
      <c r="BH131" s="230">
        <v>45292</v>
      </c>
      <c r="BI131" s="230">
        <v>45656</v>
      </c>
      <c r="BJ131" s="134" t="s">
        <v>592</v>
      </c>
      <c r="BK131" s="134" t="s">
        <v>593</v>
      </c>
      <c r="BL131" s="134" t="s">
        <v>236</v>
      </c>
      <c r="BM131" s="335"/>
      <c r="BN131" s="138"/>
      <c r="BO131" s="129"/>
      <c r="BP131" s="129"/>
      <c r="BQ131" s="129"/>
      <c r="BR131" s="129"/>
      <c r="BS131" s="129"/>
      <c r="BT131" s="129"/>
      <c r="BU131" s="129"/>
      <c r="BV131" s="129"/>
      <c r="BW131" s="138"/>
      <c r="BX131" s="129"/>
      <c r="BY131" s="129"/>
      <c r="BZ131" s="129"/>
      <c r="CA131" s="129"/>
      <c r="CB131" s="129"/>
      <c r="CC131" s="129"/>
      <c r="CD131" s="129"/>
      <c r="CE131" s="129"/>
      <c r="CF131" s="138"/>
      <c r="CG131" s="129"/>
      <c r="CH131" s="129"/>
      <c r="CI131" s="129"/>
      <c r="CJ131" s="129"/>
      <c r="CK131" s="129"/>
      <c r="CL131" s="129"/>
      <c r="CM131" s="129"/>
      <c r="CN131" s="129"/>
      <c r="CO131" s="138"/>
      <c r="CP131" s="129"/>
      <c r="CQ131" s="129"/>
      <c r="CR131" s="129"/>
      <c r="CS131" s="129"/>
      <c r="CT131" s="129"/>
      <c r="CU131" s="129"/>
      <c r="CV131" s="129"/>
      <c r="CW131" s="129"/>
      <c r="CX131" s="138"/>
      <c r="CY131" s="129"/>
      <c r="CZ131" s="129"/>
      <c r="DA131" s="129"/>
      <c r="DB131" s="129"/>
      <c r="DC131" s="129"/>
      <c r="DD131" s="129"/>
      <c r="DE131" s="129"/>
      <c r="DF131" s="129"/>
      <c r="DG131" s="138"/>
      <c r="DH131" s="129"/>
      <c r="DI131" s="129"/>
      <c r="DJ131" s="129"/>
      <c r="DK131" s="129"/>
      <c r="DL131" s="129"/>
      <c r="DM131" s="129"/>
      <c r="DN131" s="129"/>
      <c r="DO131" s="129"/>
      <c r="DP131" s="138"/>
      <c r="DQ131" s="129"/>
      <c r="DR131" s="129"/>
      <c r="DS131" s="129"/>
      <c r="DT131" s="129"/>
      <c r="DU131" s="129"/>
      <c r="DV131" s="129"/>
      <c r="DW131" s="129"/>
      <c r="DX131" s="129"/>
      <c r="DY131" s="138"/>
      <c r="DZ131" s="129"/>
      <c r="EA131" s="129"/>
      <c r="EB131" s="129"/>
      <c r="EC131" s="129"/>
      <c r="ED131" s="129"/>
      <c r="EE131" s="129"/>
      <c r="EF131" s="129"/>
      <c r="EG131" s="129"/>
      <c r="EH131" s="138"/>
      <c r="EI131" s="129"/>
      <c r="EJ131" s="129"/>
      <c r="EK131" s="129"/>
      <c r="EL131" s="129"/>
      <c r="EM131" s="129"/>
      <c r="EN131" s="129"/>
      <c r="EO131" s="129"/>
      <c r="EP131" s="129"/>
      <c r="EQ131" s="138"/>
      <c r="ER131" s="129"/>
      <c r="ES131" s="129"/>
      <c r="ET131" s="129"/>
      <c r="EU131" s="129"/>
      <c r="EV131" s="129"/>
      <c r="EW131" s="129"/>
      <c r="EX131" s="129"/>
      <c r="EY131" s="129"/>
      <c r="EZ131" s="138"/>
      <c r="FA131" s="129"/>
      <c r="FB131" s="129"/>
      <c r="FC131" s="129"/>
      <c r="FD131" s="129"/>
      <c r="FE131" s="129"/>
      <c r="FF131" s="129"/>
      <c r="FG131" s="129"/>
      <c r="FH131" s="129"/>
      <c r="FI131" s="138"/>
      <c r="FJ131" s="129"/>
      <c r="FK131" s="129"/>
      <c r="FL131" s="129"/>
      <c r="FM131" s="129"/>
      <c r="FN131" s="129"/>
      <c r="FO131" s="129"/>
      <c r="FP131" s="129"/>
      <c r="FQ131" s="129"/>
      <c r="FR131" s="129"/>
      <c r="FS131" s="138"/>
      <c r="FT131" s="131"/>
      <c r="FU131" s="131"/>
      <c r="FV131" s="131"/>
      <c r="FW131" s="132"/>
      <c r="FX131" s="131"/>
      <c r="FY131" s="129"/>
      <c r="FZ131" s="129"/>
      <c r="GA131" s="131"/>
      <c r="GB131" s="131"/>
      <c r="GC131" s="131"/>
      <c r="GD131" s="131"/>
      <c r="GE131" s="131"/>
      <c r="GF131" s="138"/>
      <c r="GG131" s="131"/>
      <c r="GH131" s="131"/>
      <c r="GI131" s="131"/>
      <c r="GJ131" s="132"/>
      <c r="GK131" s="131"/>
      <c r="GL131" s="129"/>
      <c r="GM131" s="129"/>
      <c r="GN131" s="131"/>
      <c r="GO131" s="131"/>
      <c r="GP131" s="131"/>
      <c r="GQ131" s="131"/>
      <c r="GR131" s="131"/>
      <c r="GS131" s="138"/>
      <c r="GT131" s="131"/>
      <c r="GU131" s="131"/>
      <c r="GV131" s="131"/>
      <c r="GW131" s="132"/>
      <c r="GX131" s="131"/>
      <c r="GY131" s="129"/>
      <c r="GZ131" s="129"/>
      <c r="HA131" s="131"/>
      <c r="HB131" s="131"/>
      <c r="HC131" s="131"/>
      <c r="HD131" s="131"/>
    </row>
    <row r="132" spans="1:212" ht="89.25" x14ac:dyDescent="0.2">
      <c r="A132" s="312"/>
      <c r="B132" s="395"/>
      <c r="C132" s="399"/>
      <c r="D132" s="399"/>
      <c r="E132" s="395"/>
      <c r="F132" s="407"/>
      <c r="G132" s="319"/>
      <c r="H132" s="408"/>
      <c r="I132" s="405"/>
      <c r="J132" s="397"/>
      <c r="K132" s="322"/>
      <c r="L132" s="398"/>
      <c r="M132" s="326"/>
      <c r="N132" s="327"/>
      <c r="O132" s="327"/>
      <c r="P132" s="361"/>
      <c r="Q132" s="360"/>
      <c r="R132" s="53">
        <v>3</v>
      </c>
      <c r="S132" s="197" t="s">
        <v>594</v>
      </c>
      <c r="T132" s="201" t="str">
        <f t="shared" si="30"/>
        <v>Correctivo</v>
      </c>
      <c r="U132" s="54" t="s">
        <v>15</v>
      </c>
      <c r="V132" s="55">
        <f>+IF(U132='[9]Tabla Valoración controles'!$D$4,'[9]Tabla Valoración controles'!$F$4,IF('[9]208-PLA-Ft-78 Mapa Gestión'!U132='[9]Tabla Valoración controles'!$D$5,'[9]Tabla Valoración controles'!$F$5,IF(U132=[9]FORMULAS!$A$10,0,'[9]Tabla Valoración controles'!$F$6)))</f>
        <v>0.1</v>
      </c>
      <c r="W132" s="54" t="s">
        <v>8</v>
      </c>
      <c r="X132" s="56">
        <f>+IF(W132='[9]Tabla Valoración controles'!$D$7,'[9]Tabla Valoración controles'!$F$7,IF(U132=[9]FORMULAS!$A$10,0,'[9]Tabla Valoración controles'!$F$8))</f>
        <v>0.15</v>
      </c>
      <c r="Y132" s="54" t="s">
        <v>18</v>
      </c>
      <c r="Z132" s="55">
        <f>+IF(Y132='[9]Tabla Valoración controles'!$D$9,'[9]Tabla Valoración controles'!$F$9,IF(U132=[9]FORMULAS!$A$10,0,'[9]Tabla Valoración controles'!$F$10))</f>
        <v>0</v>
      </c>
      <c r="AA132" s="54" t="s">
        <v>21</v>
      </c>
      <c r="AB132" s="55">
        <f>+IF(AA132='[9]Tabla Valoración controles'!$D$9,'[9]Tabla Valoración controles'!$F$9,IF(W132=[9]FORMULAS!$A$10,0,'[9]Tabla Valoración controles'!$F$10))</f>
        <v>0</v>
      </c>
      <c r="AC132" s="54" t="s">
        <v>100</v>
      </c>
      <c r="AD132" s="55">
        <f>+IF(AC132='[9]Tabla Valoración controles'!$D$13,'[9]Tabla Valoración controles'!$F$13,'[9]Tabla Valoración controles'!$F$14)</f>
        <v>0</v>
      </c>
      <c r="AE132" s="100">
        <f t="shared" si="28"/>
        <v>0.25</v>
      </c>
      <c r="AF132" s="100">
        <f>+AF131*AE132</f>
        <v>0</v>
      </c>
      <c r="AG132" s="100">
        <f t="shared" ref="AG132:AG136" si="65">+AG131-AF132</f>
        <v>0</v>
      </c>
      <c r="AH132" s="54" t="s">
        <v>351</v>
      </c>
      <c r="AI132" s="50">
        <f>+IF(AH132=[9]CONTROLES!$C$50,[9]CONTROLES!$D$50,[9]CONTROLES!$D$51)</f>
        <v>15</v>
      </c>
      <c r="AJ132" s="50" t="s">
        <v>357</v>
      </c>
      <c r="AK132" s="50">
        <f>+IF(AJ132=[9]CONTROLES!$C$52,[9]CONTROLES!$D$52,[9]CONTROLES!$D$53)</f>
        <v>15</v>
      </c>
      <c r="AL132" s="50" t="s">
        <v>360</v>
      </c>
      <c r="AM132" s="50">
        <f>+IF(AL132=[9]CONTROLES!$C$54,[9]CONTROLES!$D$54,[9]CONTROLES!$D$55)</f>
        <v>15</v>
      </c>
      <c r="AN132" s="50" t="s">
        <v>364</v>
      </c>
      <c r="AO132" s="50">
        <f>+IF(AN132=[9]CONTROLES!$C$56,[9]CONTROLES!$D$56,IF(AN132=[9]CONTROLES!$C$57,[9]CONTROLES!$D$57,[9]CONTROLES!$D$58))</f>
        <v>10</v>
      </c>
      <c r="AP132" s="50" t="s">
        <v>367</v>
      </c>
      <c r="AQ132" s="50">
        <f>+IF(AP132=[9]CONTROLES!$C$59,[9]CONTROLES!$D$59,[9]CONTROLES!$D$60)</f>
        <v>15</v>
      </c>
      <c r="AR132" s="50" t="s">
        <v>370</v>
      </c>
      <c r="AS132" s="50">
        <f>+IF(AR132=[9]CONTROLES!$C$61,[9]CONTROLES!$D$61,[9]CONTROLES!$D$62)</f>
        <v>15</v>
      </c>
      <c r="AT132" s="50" t="s">
        <v>373</v>
      </c>
      <c r="AU132" s="50">
        <f>+IF(AT132=[9]CONTROLES!$C$63,[9]CONTROLES!$D$63,IF(AT132=[9]CONTROLES!$C$64,[9]CONTROLES!$D$64,[9]CONTROLES!$D$65))</f>
        <v>10</v>
      </c>
      <c r="AV132" s="50">
        <f t="shared" si="60"/>
        <v>95</v>
      </c>
      <c r="AW132" s="50" t="str">
        <f t="shared" si="61"/>
        <v>Moderado</v>
      </c>
      <c r="AX132" s="305"/>
      <c r="AY132" s="305"/>
      <c r="AZ132" s="305"/>
      <c r="BA132" s="305"/>
      <c r="BB132" s="307"/>
      <c r="BC132" s="306"/>
      <c r="BD132" s="335"/>
      <c r="BE132" s="134"/>
      <c r="BF132" s="134"/>
      <c r="BG132" s="217"/>
      <c r="BH132" s="224"/>
      <c r="BI132" s="224"/>
      <c r="BJ132" s="134"/>
      <c r="BK132" s="134"/>
      <c r="BL132" s="134"/>
      <c r="BM132" s="335"/>
      <c r="BN132" s="138"/>
      <c r="BO132" s="129"/>
      <c r="BP132" s="129"/>
      <c r="BQ132" s="129"/>
      <c r="BR132" s="129"/>
      <c r="BS132" s="129"/>
      <c r="BT132" s="129"/>
      <c r="BU132" s="129"/>
      <c r="BV132" s="129"/>
      <c r="BW132" s="138"/>
      <c r="BX132" s="129"/>
      <c r="BY132" s="129"/>
      <c r="BZ132" s="129"/>
      <c r="CA132" s="129"/>
      <c r="CB132" s="129"/>
      <c r="CC132" s="129"/>
      <c r="CD132" s="129"/>
      <c r="CE132" s="129"/>
      <c r="CF132" s="138"/>
      <c r="CG132" s="129"/>
      <c r="CH132" s="129"/>
      <c r="CI132" s="129"/>
      <c r="CJ132" s="129"/>
      <c r="CK132" s="129"/>
      <c r="CL132" s="129"/>
      <c r="CM132" s="129"/>
      <c r="CN132" s="129"/>
      <c r="CO132" s="138"/>
      <c r="CP132" s="129"/>
      <c r="CQ132" s="129"/>
      <c r="CR132" s="129"/>
      <c r="CS132" s="129"/>
      <c r="CT132" s="129"/>
      <c r="CU132" s="129"/>
      <c r="CV132" s="129"/>
      <c r="CW132" s="129"/>
      <c r="CX132" s="138"/>
      <c r="CY132" s="129"/>
      <c r="CZ132" s="129"/>
      <c r="DA132" s="129"/>
      <c r="DB132" s="129"/>
      <c r="DC132" s="129"/>
      <c r="DD132" s="129"/>
      <c r="DE132" s="129"/>
      <c r="DF132" s="129"/>
      <c r="DG132" s="138"/>
      <c r="DH132" s="129"/>
      <c r="DI132" s="129"/>
      <c r="DJ132" s="129"/>
      <c r="DK132" s="129"/>
      <c r="DL132" s="129"/>
      <c r="DM132" s="129"/>
      <c r="DN132" s="129"/>
      <c r="DO132" s="129"/>
      <c r="DP132" s="138"/>
      <c r="DQ132" s="129"/>
      <c r="DR132" s="129"/>
      <c r="DS132" s="129"/>
      <c r="DT132" s="129"/>
      <c r="DU132" s="129"/>
      <c r="DV132" s="129"/>
      <c r="DW132" s="129"/>
      <c r="DX132" s="129"/>
      <c r="DY132" s="138"/>
      <c r="DZ132" s="129"/>
      <c r="EA132" s="129"/>
      <c r="EB132" s="129"/>
      <c r="EC132" s="129"/>
      <c r="ED132" s="129"/>
      <c r="EE132" s="129"/>
      <c r="EF132" s="129"/>
      <c r="EG132" s="129"/>
      <c r="EH132" s="138"/>
      <c r="EI132" s="129"/>
      <c r="EJ132" s="129"/>
      <c r="EK132" s="129"/>
      <c r="EL132" s="129"/>
      <c r="EM132" s="129"/>
      <c r="EN132" s="129"/>
      <c r="EO132" s="129"/>
      <c r="EP132" s="129"/>
      <c r="EQ132" s="138"/>
      <c r="ER132" s="129"/>
      <c r="ES132" s="129"/>
      <c r="ET132" s="129"/>
      <c r="EU132" s="129"/>
      <c r="EV132" s="129"/>
      <c r="EW132" s="129"/>
      <c r="EX132" s="129"/>
      <c r="EY132" s="129"/>
      <c r="EZ132" s="138"/>
      <c r="FA132" s="129"/>
      <c r="FB132" s="129"/>
      <c r="FC132" s="129"/>
      <c r="FD132" s="129"/>
      <c r="FE132" s="129"/>
      <c r="FF132" s="129"/>
      <c r="FG132" s="129"/>
      <c r="FH132" s="129"/>
      <c r="FI132" s="138"/>
      <c r="FJ132" s="129"/>
      <c r="FK132" s="129"/>
      <c r="FL132" s="129"/>
      <c r="FM132" s="129"/>
      <c r="FN132" s="129"/>
      <c r="FO132" s="129"/>
      <c r="FP132" s="129"/>
      <c r="FQ132" s="129"/>
      <c r="FR132" s="129"/>
      <c r="FS132" s="138"/>
      <c r="FT132" s="131"/>
      <c r="FU132" s="131"/>
      <c r="FV132" s="131"/>
      <c r="FW132" s="132"/>
      <c r="FX132" s="131"/>
      <c r="FY132" s="129"/>
      <c r="FZ132" s="129"/>
      <c r="GA132" s="131"/>
      <c r="GB132" s="131"/>
      <c r="GC132" s="131"/>
      <c r="GD132" s="131"/>
      <c r="GE132" s="131"/>
      <c r="GF132" s="138"/>
      <c r="GG132" s="131"/>
      <c r="GH132" s="131"/>
      <c r="GI132" s="131"/>
      <c r="GJ132" s="132"/>
      <c r="GK132" s="131"/>
      <c r="GL132" s="129"/>
      <c r="GM132" s="129"/>
      <c r="GN132" s="131"/>
      <c r="GO132" s="131"/>
      <c r="GP132" s="131"/>
      <c r="GQ132" s="131"/>
      <c r="GR132" s="131"/>
      <c r="GS132" s="138"/>
      <c r="GT132" s="131"/>
      <c r="GU132" s="131"/>
      <c r="GV132" s="131"/>
      <c r="GW132" s="132"/>
      <c r="GX132" s="131"/>
      <c r="GY132" s="129"/>
      <c r="GZ132" s="129"/>
      <c r="HA132" s="131"/>
      <c r="HB132" s="131"/>
      <c r="HC132" s="131"/>
      <c r="HD132" s="131"/>
    </row>
    <row r="133" spans="1:212" ht="17.25" customHeight="1" x14ac:dyDescent="0.2">
      <c r="A133" s="312"/>
      <c r="B133" s="395"/>
      <c r="C133" s="399"/>
      <c r="D133" s="399"/>
      <c r="E133" s="395"/>
      <c r="F133" s="407"/>
      <c r="G133" s="319"/>
      <c r="H133" s="408"/>
      <c r="I133" s="405"/>
      <c r="J133" s="397"/>
      <c r="K133" s="322"/>
      <c r="L133" s="398"/>
      <c r="M133" s="326"/>
      <c r="N133" s="327"/>
      <c r="O133" s="327"/>
      <c r="P133" s="361"/>
      <c r="Q133" s="360"/>
      <c r="R133" s="53"/>
      <c r="S133" s="50"/>
      <c r="T133" s="201" t="str">
        <f t="shared" si="30"/>
        <v>Tipo Control</v>
      </c>
      <c r="U133" s="54" t="s">
        <v>158</v>
      </c>
      <c r="V133" s="55">
        <f>+IF(U133='[9]Tabla Valoración controles'!$D$4,'[9]Tabla Valoración controles'!$F$4,IF('[9]208-PLA-Ft-78 Mapa Gestión'!U133='[9]Tabla Valoración controles'!$D$5,'[9]Tabla Valoración controles'!$F$5,IF(U133=[9]FORMULAS!$A$10,0,'[9]Tabla Valoración controles'!$F$6)))</f>
        <v>0</v>
      </c>
      <c r="W133" s="54"/>
      <c r="X133" s="56">
        <f>+IF(W133='[9]Tabla Valoración controles'!$D$7,'[9]Tabla Valoración controles'!$F$7,IF(U133=[9]FORMULAS!$A$10,0,'[9]Tabla Valoración controles'!$F$8))</f>
        <v>0</v>
      </c>
      <c r="Y133" s="54"/>
      <c r="Z133" s="55">
        <f>+IF(Y133='[9]Tabla Valoración controles'!$D$9,'[9]Tabla Valoración controles'!$F$9,IF(U133=[9]FORMULAS!$A$10,0,'[9]Tabla Valoración controles'!$F$10))</f>
        <v>0</v>
      </c>
      <c r="AA133" s="54"/>
      <c r="AB133" s="55">
        <f>+IF(AA133='[9]Tabla Valoración controles'!$D$9,'[9]Tabla Valoración controles'!$F$9,IF(W133=[9]FORMULAS!$A$10,0,'[9]Tabla Valoración controles'!$F$10))</f>
        <v>0</v>
      </c>
      <c r="AC133" s="54"/>
      <c r="AD133" s="55">
        <f>+IF(AC133='[9]Tabla Valoración controles'!$D$13,'[9]Tabla Valoración controles'!$F$13,'[9]Tabla Valoración controles'!$F$14)</f>
        <v>0</v>
      </c>
      <c r="AE133" s="100">
        <f t="shared" si="28"/>
        <v>0</v>
      </c>
      <c r="AF133" s="100">
        <f>+AF132*AE133</f>
        <v>0</v>
      </c>
      <c r="AG133" s="100">
        <f t="shared" si="65"/>
        <v>0</v>
      </c>
      <c r="AH133" s="54"/>
      <c r="AI133" s="50">
        <f>+IF(AH133=[9]CONTROLES!$C$50,[9]CONTROLES!$D$50,[9]CONTROLES!$D$51)</f>
        <v>0</v>
      </c>
      <c r="AJ133" s="50"/>
      <c r="AK133" s="50">
        <f>+IF(AJ133=[9]CONTROLES!$C$52,[9]CONTROLES!$D$52,[9]CONTROLES!$D$53)</f>
        <v>0</v>
      </c>
      <c r="AL133" s="50"/>
      <c r="AM133" s="50">
        <f>+IF(AL133=[9]CONTROLES!$C$54,[9]CONTROLES!$D$54,[9]CONTROLES!$D$55)</f>
        <v>0</v>
      </c>
      <c r="AN133" s="50"/>
      <c r="AO133" s="50">
        <f>+IF(AN133=[9]CONTROLES!$C$56,[9]CONTROLES!$D$56,IF(AN133=[9]CONTROLES!$C$57,[9]CONTROLES!$D$57,[9]CONTROLES!$D$58))</f>
        <v>0</v>
      </c>
      <c r="AP133" s="50"/>
      <c r="AQ133" s="50">
        <f>+IF(AP133=[9]CONTROLES!$C$59,[9]CONTROLES!$D$59,[9]CONTROLES!$D$60)</f>
        <v>0</v>
      </c>
      <c r="AR133" s="50"/>
      <c r="AS133" s="50">
        <f>+IF(AR133=[9]CONTROLES!$C$61,[9]CONTROLES!$D$61,[9]CONTROLES!$D$62)</f>
        <v>0</v>
      </c>
      <c r="AT133" s="50"/>
      <c r="AU133" s="50">
        <f>+IF(AT133=[9]CONTROLES!$C$63,[9]CONTROLES!$D$63,IF(AT133=[9]CONTROLES!$C$64,[9]CONTROLES!$D$64,[9]CONTROLES!$D$65))</f>
        <v>0</v>
      </c>
      <c r="AV133" s="50">
        <f t="shared" si="60"/>
        <v>0</v>
      </c>
      <c r="AW133" s="50" t="str">
        <f t="shared" si="61"/>
        <v>Débil</v>
      </c>
      <c r="AX133" s="305"/>
      <c r="AY133" s="305"/>
      <c r="AZ133" s="305"/>
      <c r="BA133" s="305"/>
      <c r="BB133" s="307"/>
      <c r="BC133" s="306"/>
      <c r="BD133" s="335"/>
      <c r="BE133" s="134"/>
      <c r="BF133" s="134"/>
      <c r="BG133" s="217"/>
      <c r="BH133" s="224"/>
      <c r="BI133" s="224"/>
      <c r="BJ133" s="134"/>
      <c r="BK133" s="134"/>
      <c r="BL133" s="134"/>
      <c r="BM133" s="335"/>
      <c r="BN133" s="138"/>
      <c r="BO133" s="129"/>
      <c r="BP133" s="129"/>
      <c r="BQ133" s="129"/>
      <c r="BR133" s="129"/>
      <c r="BS133" s="129"/>
      <c r="BT133" s="129"/>
      <c r="BU133" s="129"/>
      <c r="BV133" s="129"/>
      <c r="BW133" s="138"/>
      <c r="BX133" s="129"/>
      <c r="BY133" s="129"/>
      <c r="BZ133" s="129"/>
      <c r="CA133" s="129"/>
      <c r="CB133" s="129"/>
      <c r="CC133" s="129"/>
      <c r="CD133" s="129"/>
      <c r="CE133" s="129"/>
      <c r="CF133" s="138"/>
      <c r="CG133" s="129"/>
      <c r="CH133" s="129"/>
      <c r="CI133" s="129"/>
      <c r="CJ133" s="129"/>
      <c r="CK133" s="129"/>
      <c r="CL133" s="129"/>
      <c r="CM133" s="129"/>
      <c r="CN133" s="129"/>
      <c r="CO133" s="138"/>
      <c r="CP133" s="129"/>
      <c r="CQ133" s="129"/>
      <c r="CR133" s="129"/>
      <c r="CS133" s="129"/>
      <c r="CT133" s="129"/>
      <c r="CU133" s="129"/>
      <c r="CV133" s="129"/>
      <c r="CW133" s="129"/>
      <c r="CX133" s="138"/>
      <c r="CY133" s="129"/>
      <c r="CZ133" s="129"/>
      <c r="DA133" s="129"/>
      <c r="DB133" s="129"/>
      <c r="DC133" s="129"/>
      <c r="DD133" s="129"/>
      <c r="DE133" s="129"/>
      <c r="DF133" s="129"/>
      <c r="DG133" s="138"/>
      <c r="DH133" s="129"/>
      <c r="DI133" s="129"/>
      <c r="DJ133" s="129"/>
      <c r="DK133" s="129"/>
      <c r="DL133" s="129"/>
      <c r="DM133" s="129"/>
      <c r="DN133" s="129"/>
      <c r="DO133" s="129"/>
      <c r="DP133" s="138"/>
      <c r="DQ133" s="129"/>
      <c r="DR133" s="129"/>
      <c r="DS133" s="129"/>
      <c r="DT133" s="129"/>
      <c r="DU133" s="129"/>
      <c r="DV133" s="129"/>
      <c r="DW133" s="129"/>
      <c r="DX133" s="129"/>
      <c r="DY133" s="138"/>
      <c r="DZ133" s="129"/>
      <c r="EA133" s="129"/>
      <c r="EB133" s="129"/>
      <c r="EC133" s="129"/>
      <c r="ED133" s="129"/>
      <c r="EE133" s="129"/>
      <c r="EF133" s="129"/>
      <c r="EG133" s="129"/>
      <c r="EH133" s="138"/>
      <c r="EI133" s="129"/>
      <c r="EJ133" s="129"/>
      <c r="EK133" s="129"/>
      <c r="EL133" s="129"/>
      <c r="EM133" s="129"/>
      <c r="EN133" s="129"/>
      <c r="EO133" s="129"/>
      <c r="EP133" s="129"/>
      <c r="EQ133" s="138"/>
      <c r="ER133" s="129"/>
      <c r="ES133" s="129"/>
      <c r="ET133" s="129"/>
      <c r="EU133" s="129"/>
      <c r="EV133" s="129"/>
      <c r="EW133" s="129"/>
      <c r="EX133" s="129"/>
      <c r="EY133" s="129"/>
      <c r="EZ133" s="138"/>
      <c r="FA133" s="129"/>
      <c r="FB133" s="129"/>
      <c r="FC133" s="129"/>
      <c r="FD133" s="129"/>
      <c r="FE133" s="129"/>
      <c r="FF133" s="129"/>
      <c r="FG133" s="129"/>
      <c r="FH133" s="129"/>
      <c r="FI133" s="138"/>
      <c r="FJ133" s="129"/>
      <c r="FK133" s="129"/>
      <c r="FL133" s="129"/>
      <c r="FM133" s="129"/>
      <c r="FN133" s="129"/>
      <c r="FO133" s="129"/>
      <c r="FP133" s="129"/>
      <c r="FQ133" s="129"/>
      <c r="FR133" s="129"/>
      <c r="FS133" s="138"/>
      <c r="FT133" s="131"/>
      <c r="FU133" s="131"/>
      <c r="FV133" s="131"/>
      <c r="FW133" s="132"/>
      <c r="FX133" s="131"/>
      <c r="FY133" s="129"/>
      <c r="FZ133" s="129"/>
      <c r="GA133" s="131"/>
      <c r="GB133" s="131"/>
      <c r="GC133" s="131"/>
      <c r="GD133" s="131"/>
      <c r="GE133" s="131"/>
      <c r="GF133" s="138"/>
      <c r="GG133" s="131"/>
      <c r="GH133" s="131"/>
      <c r="GI133" s="131"/>
      <c r="GJ133" s="132"/>
      <c r="GK133" s="131"/>
      <c r="GL133" s="129"/>
      <c r="GM133" s="129"/>
      <c r="GN133" s="131"/>
      <c r="GO133" s="131"/>
      <c r="GP133" s="131"/>
      <c r="GQ133" s="131"/>
      <c r="GR133" s="131"/>
      <c r="GS133" s="138"/>
      <c r="GT133" s="131"/>
      <c r="GU133" s="131"/>
      <c r="GV133" s="131"/>
      <c r="GW133" s="132"/>
      <c r="GX133" s="131"/>
      <c r="GY133" s="129"/>
      <c r="GZ133" s="129"/>
      <c r="HA133" s="131"/>
      <c r="HB133" s="131"/>
      <c r="HC133" s="131"/>
      <c r="HD133" s="131"/>
    </row>
    <row r="134" spans="1:212" ht="17.25" customHeight="1" x14ac:dyDescent="0.2">
      <c r="A134" s="312"/>
      <c r="B134" s="395"/>
      <c r="C134" s="399"/>
      <c r="D134" s="399"/>
      <c r="E134" s="395"/>
      <c r="F134" s="407"/>
      <c r="G134" s="319"/>
      <c r="H134" s="408"/>
      <c r="I134" s="405"/>
      <c r="J134" s="397"/>
      <c r="K134" s="322"/>
      <c r="L134" s="398"/>
      <c r="M134" s="326"/>
      <c r="N134" s="327"/>
      <c r="O134" s="327"/>
      <c r="P134" s="361"/>
      <c r="Q134" s="360"/>
      <c r="R134" s="53"/>
      <c r="S134" s="50"/>
      <c r="T134" s="201" t="str">
        <f t="shared" si="30"/>
        <v>Tipo Control</v>
      </c>
      <c r="U134" s="54" t="s">
        <v>158</v>
      </c>
      <c r="V134" s="55">
        <f>+IF(U134='[9]Tabla Valoración controles'!$D$4,'[9]Tabla Valoración controles'!$F$4,IF('[9]208-PLA-Ft-78 Mapa Gestión'!U134='[9]Tabla Valoración controles'!$D$5,'[9]Tabla Valoración controles'!$F$5,IF(U134=[9]FORMULAS!$A$10,0,'[9]Tabla Valoración controles'!$F$6)))</f>
        <v>0</v>
      </c>
      <c r="W134" s="54"/>
      <c r="X134" s="56">
        <f>+IF(W134='[9]Tabla Valoración controles'!$D$7,'[9]Tabla Valoración controles'!$F$7,IF(U134=[9]FORMULAS!$A$10,0,'[9]Tabla Valoración controles'!$F$8))</f>
        <v>0</v>
      </c>
      <c r="Y134" s="54"/>
      <c r="Z134" s="55">
        <f>+IF(Y134='[9]Tabla Valoración controles'!$D$9,'[9]Tabla Valoración controles'!$F$9,IF(U134=[9]FORMULAS!$A$10,0,'[9]Tabla Valoración controles'!$F$10))</f>
        <v>0</v>
      </c>
      <c r="AA134" s="54"/>
      <c r="AB134" s="55">
        <f>+IF(AA134='[9]Tabla Valoración controles'!$D$9,'[9]Tabla Valoración controles'!$F$9,IF(W134=[9]FORMULAS!$A$10,0,'[9]Tabla Valoración controles'!$F$10))</f>
        <v>0</v>
      </c>
      <c r="AC134" s="54"/>
      <c r="AD134" s="55">
        <f>+IF(AC134='[9]Tabla Valoración controles'!$D$13,'[9]Tabla Valoración controles'!$F$13,'[9]Tabla Valoración controles'!$F$14)</f>
        <v>0</v>
      </c>
      <c r="AE134" s="100">
        <f t="shared" si="28"/>
        <v>0</v>
      </c>
      <c r="AF134" s="100">
        <f t="shared" ref="AF134:AF135" si="66">+AF133*AE134</f>
        <v>0</v>
      </c>
      <c r="AG134" s="100">
        <f t="shared" si="65"/>
        <v>0</v>
      </c>
      <c r="AH134" s="54"/>
      <c r="AI134" s="50">
        <f>+IF(AH134=[9]CONTROLES!$C$50,[9]CONTROLES!$D$50,[9]CONTROLES!$D$51)</f>
        <v>0</v>
      </c>
      <c r="AJ134" s="50"/>
      <c r="AK134" s="50">
        <f>+IF(AJ134=[9]CONTROLES!$C$52,[9]CONTROLES!$D$52,[9]CONTROLES!$D$53)</f>
        <v>0</v>
      </c>
      <c r="AL134" s="50"/>
      <c r="AM134" s="50">
        <f>+IF(AL134=[9]CONTROLES!$C$54,[9]CONTROLES!$D$54,[9]CONTROLES!$D$55)</f>
        <v>0</v>
      </c>
      <c r="AN134" s="50"/>
      <c r="AO134" s="50">
        <f>+IF(AN134=[9]CONTROLES!$C$56,[9]CONTROLES!$D$56,IF(AN134=[9]CONTROLES!$C$57,[9]CONTROLES!$D$57,[9]CONTROLES!$D$58))</f>
        <v>0</v>
      </c>
      <c r="AP134" s="50"/>
      <c r="AQ134" s="50">
        <f>+IF(AP134=[9]CONTROLES!$C$59,[9]CONTROLES!$D$59,[9]CONTROLES!$D$60)</f>
        <v>0</v>
      </c>
      <c r="AR134" s="50"/>
      <c r="AS134" s="50">
        <f>+IF(AR134=[9]CONTROLES!$C$61,[9]CONTROLES!$D$61,[9]CONTROLES!$D$62)</f>
        <v>0</v>
      </c>
      <c r="AT134" s="50"/>
      <c r="AU134" s="50">
        <f>+IF(AT134=[9]CONTROLES!$C$63,[9]CONTROLES!$D$63,IF(AT134=[9]CONTROLES!$C$64,[9]CONTROLES!$D$64,[9]CONTROLES!$D$65))</f>
        <v>0</v>
      </c>
      <c r="AV134" s="50">
        <f t="shared" si="60"/>
        <v>0</v>
      </c>
      <c r="AW134" s="50" t="str">
        <f t="shared" si="61"/>
        <v>Débil</v>
      </c>
      <c r="AX134" s="305"/>
      <c r="AY134" s="305"/>
      <c r="AZ134" s="305"/>
      <c r="BA134" s="305"/>
      <c r="BB134" s="307"/>
      <c r="BC134" s="306"/>
      <c r="BD134" s="335"/>
      <c r="BE134" s="134"/>
      <c r="BF134" s="134"/>
      <c r="BG134" s="217"/>
      <c r="BH134" s="224"/>
      <c r="BI134" s="224"/>
      <c r="BJ134" s="134"/>
      <c r="BK134" s="134"/>
      <c r="BL134" s="134"/>
      <c r="BM134" s="335"/>
      <c r="BN134" s="138"/>
      <c r="BO134" s="129"/>
      <c r="BP134" s="129"/>
      <c r="BQ134" s="129"/>
      <c r="BR134" s="129"/>
      <c r="BS134" s="129"/>
      <c r="BT134" s="129"/>
      <c r="BU134" s="129"/>
      <c r="BV134" s="129"/>
      <c r="BW134" s="138"/>
      <c r="BX134" s="129"/>
      <c r="BY134" s="129"/>
      <c r="BZ134" s="129"/>
      <c r="CA134" s="129"/>
      <c r="CB134" s="129"/>
      <c r="CC134" s="129"/>
      <c r="CD134" s="129"/>
      <c r="CE134" s="129"/>
      <c r="CF134" s="138"/>
      <c r="CG134" s="129"/>
      <c r="CH134" s="129"/>
      <c r="CI134" s="129"/>
      <c r="CJ134" s="129"/>
      <c r="CK134" s="129"/>
      <c r="CL134" s="129"/>
      <c r="CM134" s="129"/>
      <c r="CN134" s="129"/>
      <c r="CO134" s="138"/>
      <c r="CP134" s="129"/>
      <c r="CQ134" s="129"/>
      <c r="CR134" s="129"/>
      <c r="CS134" s="129"/>
      <c r="CT134" s="129"/>
      <c r="CU134" s="129"/>
      <c r="CV134" s="129"/>
      <c r="CW134" s="129"/>
      <c r="CX134" s="138"/>
      <c r="CY134" s="129"/>
      <c r="CZ134" s="129"/>
      <c r="DA134" s="129"/>
      <c r="DB134" s="129"/>
      <c r="DC134" s="129"/>
      <c r="DD134" s="129"/>
      <c r="DE134" s="129"/>
      <c r="DF134" s="129"/>
      <c r="DG134" s="138"/>
      <c r="DH134" s="129"/>
      <c r="DI134" s="129"/>
      <c r="DJ134" s="129"/>
      <c r="DK134" s="129"/>
      <c r="DL134" s="129"/>
      <c r="DM134" s="129"/>
      <c r="DN134" s="129"/>
      <c r="DO134" s="129"/>
      <c r="DP134" s="138"/>
      <c r="DQ134" s="129"/>
      <c r="DR134" s="129"/>
      <c r="DS134" s="129"/>
      <c r="DT134" s="129"/>
      <c r="DU134" s="129"/>
      <c r="DV134" s="129"/>
      <c r="DW134" s="129"/>
      <c r="DX134" s="129"/>
      <c r="DY134" s="138"/>
      <c r="DZ134" s="129"/>
      <c r="EA134" s="129"/>
      <c r="EB134" s="129"/>
      <c r="EC134" s="129"/>
      <c r="ED134" s="129"/>
      <c r="EE134" s="129"/>
      <c r="EF134" s="129"/>
      <c r="EG134" s="129"/>
      <c r="EH134" s="138"/>
      <c r="EI134" s="129"/>
      <c r="EJ134" s="129"/>
      <c r="EK134" s="129"/>
      <c r="EL134" s="129"/>
      <c r="EM134" s="129"/>
      <c r="EN134" s="129"/>
      <c r="EO134" s="129"/>
      <c r="EP134" s="129"/>
      <c r="EQ134" s="138"/>
      <c r="ER134" s="129"/>
      <c r="ES134" s="129"/>
      <c r="ET134" s="129"/>
      <c r="EU134" s="129"/>
      <c r="EV134" s="129"/>
      <c r="EW134" s="129"/>
      <c r="EX134" s="129"/>
      <c r="EY134" s="129"/>
      <c r="EZ134" s="138"/>
      <c r="FA134" s="129"/>
      <c r="FB134" s="129"/>
      <c r="FC134" s="129"/>
      <c r="FD134" s="129"/>
      <c r="FE134" s="129"/>
      <c r="FF134" s="129"/>
      <c r="FG134" s="129"/>
      <c r="FH134" s="129"/>
      <c r="FI134" s="138"/>
      <c r="FJ134" s="129"/>
      <c r="FK134" s="129"/>
      <c r="FL134" s="129"/>
      <c r="FM134" s="129"/>
      <c r="FN134" s="129"/>
      <c r="FO134" s="129"/>
      <c r="FP134" s="129"/>
      <c r="FQ134" s="129"/>
      <c r="FR134" s="129"/>
      <c r="FS134" s="138"/>
      <c r="FT134" s="131"/>
      <c r="FU134" s="131"/>
      <c r="FV134" s="131"/>
      <c r="FW134" s="132"/>
      <c r="FX134" s="131"/>
      <c r="FY134" s="129"/>
      <c r="FZ134" s="129"/>
      <c r="GA134" s="131"/>
      <c r="GB134" s="131"/>
      <c r="GC134" s="131"/>
      <c r="GD134" s="131"/>
      <c r="GE134" s="131"/>
      <c r="GF134" s="138"/>
      <c r="GG134" s="131"/>
      <c r="GH134" s="131"/>
      <c r="GI134" s="131"/>
      <c r="GJ134" s="132"/>
      <c r="GK134" s="131"/>
      <c r="GL134" s="129"/>
      <c r="GM134" s="129"/>
      <c r="GN134" s="131"/>
      <c r="GO134" s="131"/>
      <c r="GP134" s="131"/>
      <c r="GQ134" s="131"/>
      <c r="GR134" s="131"/>
      <c r="GS134" s="138"/>
      <c r="GT134" s="131"/>
      <c r="GU134" s="131"/>
      <c r="GV134" s="131"/>
      <c r="GW134" s="132"/>
      <c r="GX134" s="131"/>
      <c r="GY134" s="129"/>
      <c r="GZ134" s="129"/>
      <c r="HA134" s="131"/>
      <c r="HB134" s="131"/>
      <c r="HC134" s="131"/>
      <c r="HD134" s="131"/>
    </row>
    <row r="135" spans="1:212" ht="17.25" customHeight="1" x14ac:dyDescent="0.2">
      <c r="A135" s="312"/>
      <c r="B135" s="395"/>
      <c r="C135" s="399"/>
      <c r="D135" s="399"/>
      <c r="E135" s="395"/>
      <c r="F135" s="407"/>
      <c r="G135" s="319"/>
      <c r="H135" s="408"/>
      <c r="I135" s="405"/>
      <c r="J135" s="397"/>
      <c r="K135" s="322"/>
      <c r="L135" s="398"/>
      <c r="M135" s="326"/>
      <c r="N135" s="327"/>
      <c r="O135" s="327"/>
      <c r="P135" s="361"/>
      <c r="Q135" s="360"/>
      <c r="R135" s="53"/>
      <c r="S135" s="50"/>
      <c r="T135" s="201" t="str">
        <f t="shared" si="30"/>
        <v>Tipo Control</v>
      </c>
      <c r="U135" s="54" t="s">
        <v>158</v>
      </c>
      <c r="V135" s="55">
        <f>+IF(U135='[9]Tabla Valoración controles'!$D$4,'[9]Tabla Valoración controles'!$F$4,IF('[9]208-PLA-Ft-78 Mapa Gestión'!U135='[9]Tabla Valoración controles'!$D$5,'[9]Tabla Valoración controles'!$F$5,IF(U135=[9]FORMULAS!$A$10,0,'[9]Tabla Valoración controles'!$F$6)))</f>
        <v>0</v>
      </c>
      <c r="W135" s="54"/>
      <c r="X135" s="56">
        <f>+IF(W135='[9]Tabla Valoración controles'!$D$7,'[9]Tabla Valoración controles'!$F$7,IF(U135=[9]FORMULAS!$A$10,0,'[9]Tabla Valoración controles'!$F$8))</f>
        <v>0</v>
      </c>
      <c r="Y135" s="54"/>
      <c r="Z135" s="55">
        <f>+IF(Y135='[9]Tabla Valoración controles'!$D$9,'[9]Tabla Valoración controles'!$F$9,IF(U135=[9]FORMULAS!$A$10,0,'[9]Tabla Valoración controles'!$F$10))</f>
        <v>0</v>
      </c>
      <c r="AA135" s="54"/>
      <c r="AB135" s="55">
        <f>+IF(AA135='[9]Tabla Valoración controles'!$D$9,'[9]Tabla Valoración controles'!$F$9,IF(W135=[9]FORMULAS!$A$10,0,'[9]Tabla Valoración controles'!$F$10))</f>
        <v>0</v>
      </c>
      <c r="AC135" s="54"/>
      <c r="AD135" s="55">
        <f>+IF(AC135='[9]Tabla Valoración controles'!$D$13,'[9]Tabla Valoración controles'!$F$13,'[9]Tabla Valoración controles'!$F$14)</f>
        <v>0</v>
      </c>
      <c r="AE135" s="100">
        <f t="shared" si="28"/>
        <v>0</v>
      </c>
      <c r="AF135" s="100">
        <f t="shared" si="66"/>
        <v>0</v>
      </c>
      <c r="AG135" s="100">
        <f t="shared" si="65"/>
        <v>0</v>
      </c>
      <c r="AH135" s="54"/>
      <c r="AI135" s="50">
        <f>+IF(AH135=[9]CONTROLES!$C$50,[9]CONTROLES!$D$50,[9]CONTROLES!$D$51)</f>
        <v>0</v>
      </c>
      <c r="AJ135" s="50"/>
      <c r="AK135" s="50">
        <f>+IF(AJ135=[9]CONTROLES!$C$52,[9]CONTROLES!$D$52,[9]CONTROLES!$D$53)</f>
        <v>0</v>
      </c>
      <c r="AL135" s="50"/>
      <c r="AM135" s="50">
        <f>+IF(AL135=[9]CONTROLES!$C$54,[9]CONTROLES!$D$54,[9]CONTROLES!$D$55)</f>
        <v>0</v>
      </c>
      <c r="AN135" s="50"/>
      <c r="AO135" s="50">
        <f>+IF(AN135=[9]CONTROLES!$C$56,[9]CONTROLES!$D$56,IF(AN135=[9]CONTROLES!$C$57,[9]CONTROLES!$D$57,[9]CONTROLES!$D$58))</f>
        <v>0</v>
      </c>
      <c r="AP135" s="50"/>
      <c r="AQ135" s="50">
        <f>+IF(AP135=[9]CONTROLES!$C$59,[9]CONTROLES!$D$59,[9]CONTROLES!$D$60)</f>
        <v>0</v>
      </c>
      <c r="AR135" s="50"/>
      <c r="AS135" s="50">
        <f>+IF(AR135=[9]CONTROLES!$C$61,[9]CONTROLES!$D$61,[9]CONTROLES!$D$62)</f>
        <v>0</v>
      </c>
      <c r="AT135" s="50"/>
      <c r="AU135" s="50">
        <f>+IF(AT135=[9]CONTROLES!$C$63,[9]CONTROLES!$D$63,IF(AT135=[9]CONTROLES!$C$64,[9]CONTROLES!$D$64,[9]CONTROLES!$D$65))</f>
        <v>0</v>
      </c>
      <c r="AV135" s="50">
        <f t="shared" si="60"/>
        <v>0</v>
      </c>
      <c r="AW135" s="50" t="str">
        <f t="shared" si="61"/>
        <v>Débil</v>
      </c>
      <c r="AX135" s="305"/>
      <c r="AY135" s="305"/>
      <c r="AZ135" s="305"/>
      <c r="BA135" s="305"/>
      <c r="BB135" s="307"/>
      <c r="BC135" s="306"/>
      <c r="BD135" s="335"/>
      <c r="BE135" s="134"/>
      <c r="BF135" s="134"/>
      <c r="BG135" s="217"/>
      <c r="BH135" s="224"/>
      <c r="BI135" s="224"/>
      <c r="BJ135" s="134"/>
      <c r="BK135" s="134"/>
      <c r="BL135" s="134"/>
      <c r="BM135" s="335"/>
      <c r="BN135" s="138"/>
      <c r="BO135" s="129"/>
      <c r="BP135" s="129"/>
      <c r="BQ135" s="129"/>
      <c r="BR135" s="129"/>
      <c r="BS135" s="129"/>
      <c r="BT135" s="129"/>
      <c r="BU135" s="129"/>
      <c r="BV135" s="129"/>
      <c r="BW135" s="138"/>
      <c r="BX135" s="129"/>
      <c r="BY135" s="129"/>
      <c r="BZ135" s="129"/>
      <c r="CA135" s="129"/>
      <c r="CB135" s="129"/>
      <c r="CC135" s="129"/>
      <c r="CD135" s="129"/>
      <c r="CE135" s="129"/>
      <c r="CF135" s="138"/>
      <c r="CG135" s="129"/>
      <c r="CH135" s="129"/>
      <c r="CI135" s="129"/>
      <c r="CJ135" s="129"/>
      <c r="CK135" s="129"/>
      <c r="CL135" s="129"/>
      <c r="CM135" s="129"/>
      <c r="CN135" s="129"/>
      <c r="CO135" s="138"/>
      <c r="CP135" s="129"/>
      <c r="CQ135" s="129"/>
      <c r="CR135" s="129"/>
      <c r="CS135" s="129"/>
      <c r="CT135" s="129"/>
      <c r="CU135" s="129"/>
      <c r="CV135" s="129"/>
      <c r="CW135" s="129"/>
      <c r="CX135" s="138"/>
      <c r="CY135" s="129"/>
      <c r="CZ135" s="129"/>
      <c r="DA135" s="129"/>
      <c r="DB135" s="129"/>
      <c r="DC135" s="129"/>
      <c r="DD135" s="129"/>
      <c r="DE135" s="129"/>
      <c r="DF135" s="129"/>
      <c r="DG135" s="138"/>
      <c r="DH135" s="129"/>
      <c r="DI135" s="129"/>
      <c r="DJ135" s="129"/>
      <c r="DK135" s="129"/>
      <c r="DL135" s="129"/>
      <c r="DM135" s="129"/>
      <c r="DN135" s="129"/>
      <c r="DO135" s="129"/>
      <c r="DP135" s="138"/>
      <c r="DQ135" s="129"/>
      <c r="DR135" s="129"/>
      <c r="DS135" s="129"/>
      <c r="DT135" s="129"/>
      <c r="DU135" s="129"/>
      <c r="DV135" s="129"/>
      <c r="DW135" s="129"/>
      <c r="DX135" s="129"/>
      <c r="DY135" s="138"/>
      <c r="DZ135" s="129"/>
      <c r="EA135" s="129"/>
      <c r="EB135" s="129"/>
      <c r="EC135" s="129"/>
      <c r="ED135" s="129"/>
      <c r="EE135" s="129"/>
      <c r="EF135" s="129"/>
      <c r="EG135" s="129"/>
      <c r="EH135" s="138"/>
      <c r="EI135" s="129"/>
      <c r="EJ135" s="129"/>
      <c r="EK135" s="129"/>
      <c r="EL135" s="129"/>
      <c r="EM135" s="129"/>
      <c r="EN135" s="129"/>
      <c r="EO135" s="129"/>
      <c r="EP135" s="129"/>
      <c r="EQ135" s="138"/>
      <c r="ER135" s="129"/>
      <c r="ES135" s="129"/>
      <c r="ET135" s="129"/>
      <c r="EU135" s="129"/>
      <c r="EV135" s="129"/>
      <c r="EW135" s="129"/>
      <c r="EX135" s="129"/>
      <c r="EY135" s="129"/>
      <c r="EZ135" s="138"/>
      <c r="FA135" s="129"/>
      <c r="FB135" s="129"/>
      <c r="FC135" s="129"/>
      <c r="FD135" s="129"/>
      <c r="FE135" s="129"/>
      <c r="FF135" s="129"/>
      <c r="FG135" s="129"/>
      <c r="FH135" s="129"/>
      <c r="FI135" s="138"/>
      <c r="FJ135" s="129"/>
      <c r="FK135" s="129"/>
      <c r="FL135" s="129"/>
      <c r="FM135" s="129"/>
      <c r="FN135" s="129"/>
      <c r="FO135" s="129"/>
      <c r="FP135" s="129"/>
      <c r="FQ135" s="129"/>
      <c r="FR135" s="129"/>
      <c r="FS135" s="138"/>
      <c r="FT135" s="131"/>
      <c r="FU135" s="131"/>
      <c r="FV135" s="131"/>
      <c r="FW135" s="132"/>
      <c r="FX135" s="131"/>
      <c r="FY135" s="129"/>
      <c r="FZ135" s="129"/>
      <c r="GA135" s="131"/>
      <c r="GB135" s="131"/>
      <c r="GC135" s="131"/>
      <c r="GD135" s="131"/>
      <c r="GE135" s="131"/>
      <c r="GF135" s="138"/>
      <c r="GG135" s="131"/>
      <c r="GH135" s="131"/>
      <c r="GI135" s="131"/>
      <c r="GJ135" s="132"/>
      <c r="GK135" s="131"/>
      <c r="GL135" s="129"/>
      <c r="GM135" s="129"/>
      <c r="GN135" s="131"/>
      <c r="GO135" s="131"/>
      <c r="GP135" s="131"/>
      <c r="GQ135" s="131"/>
      <c r="GR135" s="131"/>
      <c r="GS135" s="138"/>
      <c r="GT135" s="131"/>
      <c r="GU135" s="131"/>
      <c r="GV135" s="131"/>
      <c r="GW135" s="132"/>
      <c r="GX135" s="131"/>
      <c r="GY135" s="129"/>
      <c r="GZ135" s="129"/>
      <c r="HA135" s="131"/>
      <c r="HB135" s="131"/>
      <c r="HC135" s="131"/>
      <c r="HD135" s="131"/>
    </row>
    <row r="136" spans="1:212" ht="89.25" x14ac:dyDescent="0.2">
      <c r="A136" s="312">
        <v>22</v>
      </c>
      <c r="B136" s="395" t="s">
        <v>169</v>
      </c>
      <c r="C136" s="399" t="str">
        <f>VLOOKUP(B136,[9]FORMULAS!$A$30:$B$46,2,0)</f>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
      <c r="D136" s="399" t="str">
        <f>VLOOKUP(B136,[9]FORMULAS!$A$30:$C$46,3,0)</f>
        <v xml:space="preserve">Jefe Oficina Asesora de Planeación </v>
      </c>
      <c r="E136" s="395" t="s">
        <v>260</v>
      </c>
      <c r="F136" s="403" t="s">
        <v>595</v>
      </c>
      <c r="G136" s="403" t="s">
        <v>596</v>
      </c>
      <c r="H136" s="404" t="s">
        <v>597</v>
      </c>
      <c r="I136" s="405" t="s">
        <v>264</v>
      </c>
      <c r="J136" s="406">
        <v>20</v>
      </c>
      <c r="K136" s="322" t="str">
        <f>VLOOKUP(L136,'Tabla probabilidad'!$D$3:$E$8,2,0)</f>
        <v>Baja</v>
      </c>
      <c r="L136" s="398">
        <v>0.4</v>
      </c>
      <c r="M136" s="326" t="s">
        <v>91</v>
      </c>
      <c r="N136" s="327" t="str">
        <f>VLOOKUP(M136,'Tabla Impacto'!$D$3:$F$8,3,0)</f>
        <v>Moderado</v>
      </c>
      <c r="O136" s="327">
        <f>VLOOKUP(M136,'Tabla Impacto'!$D$3:$F$8,2,0)</f>
        <v>0.6</v>
      </c>
      <c r="P136" s="361" t="str">
        <f t="shared" ref="P136" si="67">CONCATENATE(N136,K136)</f>
        <v>ModeradoBaja</v>
      </c>
      <c r="Q136" s="360" t="str">
        <f>VLOOKUP(P136,[9]FORMULAS!$K$17:$L$42,2,0)</f>
        <v>Moderado</v>
      </c>
      <c r="R136" s="187">
        <v>1</v>
      </c>
      <c r="S136" s="177" t="s">
        <v>598</v>
      </c>
      <c r="T136" s="201" t="str">
        <f t="shared" si="30"/>
        <v>Preventivo</v>
      </c>
      <c r="U136" s="54" t="s">
        <v>13</v>
      </c>
      <c r="V136" s="55">
        <f>+IF(U136='[9]Tabla Valoración controles'!$D$4,'[9]Tabla Valoración controles'!$F$4,IF('[9]208-PLA-Ft-78 Mapa Gestión'!U136='[9]Tabla Valoración controles'!$D$5,'[9]Tabla Valoración controles'!$F$5,IF(U136=[9]FORMULAS!$A$10,0,'[9]Tabla Valoración controles'!$F$6)))</f>
        <v>0.25</v>
      </c>
      <c r="W136" s="54" t="s">
        <v>8</v>
      </c>
      <c r="X136" s="56">
        <f>+IF(W136='[9]Tabla Valoración controles'!$D$7,'[9]Tabla Valoración controles'!$F$7,IF(U136=[9]FORMULAS!$A$10,0,'[9]Tabla Valoración controles'!$F$8))</f>
        <v>0.15</v>
      </c>
      <c r="Y136" s="54" t="s">
        <v>18</v>
      </c>
      <c r="Z136" s="55">
        <f>+IF(Y136='[9]Tabla Valoración controles'!$D$9,'[9]Tabla Valoración controles'!$F$9,IF(U136=[9]FORMULAS!$A$10,0,'[9]Tabla Valoración controles'!$F$10))</f>
        <v>0</v>
      </c>
      <c r="AA136" s="54" t="s">
        <v>21</v>
      </c>
      <c r="AB136" s="55">
        <f>+IF(AA136='[9]Tabla Valoración controles'!$D$9,'[9]Tabla Valoración controles'!$F$9,IF(W136=[9]FORMULAS!$A$10,0,'[9]Tabla Valoración controles'!$F$10))</f>
        <v>0</v>
      </c>
      <c r="AC136" s="54" t="s">
        <v>100</v>
      </c>
      <c r="AD136" s="55">
        <f>+IF(AC136='[9]Tabla Valoración controles'!$D$13,'[9]Tabla Valoración controles'!$F$13,'[9]Tabla Valoración controles'!$F$14)</f>
        <v>0</v>
      </c>
      <c r="AE136" s="100">
        <f t="shared" si="28"/>
        <v>0.4</v>
      </c>
      <c r="AF136" s="100">
        <f>+AF135*AE136</f>
        <v>0</v>
      </c>
      <c r="AG136" s="100">
        <f t="shared" si="65"/>
        <v>0</v>
      </c>
      <c r="AH136" s="54" t="s">
        <v>351</v>
      </c>
      <c r="AI136" s="50">
        <f>+IF(AH136=[9]CONTROLES!$C$50,[9]CONTROLES!$D$50,[9]CONTROLES!$D$51)</f>
        <v>15</v>
      </c>
      <c r="AJ136" s="50" t="s">
        <v>357</v>
      </c>
      <c r="AK136" s="50">
        <f>+IF(AJ136=[9]CONTROLES!$C$52,[9]CONTROLES!$D$52,[9]CONTROLES!$D$53)</f>
        <v>15</v>
      </c>
      <c r="AL136" s="50" t="s">
        <v>360</v>
      </c>
      <c r="AM136" s="50">
        <f>+IF(AL136=[9]CONTROLES!$C$54,[9]CONTROLES!$D$54,[9]CONTROLES!$D$55)</f>
        <v>15</v>
      </c>
      <c r="AN136" s="50" t="s">
        <v>364</v>
      </c>
      <c r="AO136" s="50">
        <f>+IF(AN136=[9]CONTROLES!$C$56,[9]CONTROLES!$D$56,IF(AN136=[9]CONTROLES!$C$57,[9]CONTROLES!$D$57,[9]CONTROLES!$D$58))</f>
        <v>10</v>
      </c>
      <c r="AP136" s="50" t="s">
        <v>367</v>
      </c>
      <c r="AQ136" s="50">
        <f>+IF(AP136=[9]CONTROLES!$C$59,[9]CONTROLES!$D$59,[9]CONTROLES!$D$60)</f>
        <v>15</v>
      </c>
      <c r="AR136" s="50" t="s">
        <v>370</v>
      </c>
      <c r="AS136" s="50">
        <f>+IF(AR136=[9]CONTROLES!$C$61,[9]CONTROLES!$D$61,[9]CONTROLES!$D$62)</f>
        <v>15</v>
      </c>
      <c r="AT136" s="50" t="s">
        <v>373</v>
      </c>
      <c r="AU136" s="50">
        <f>+IF(AT136=[9]CONTROLES!$C$63,[9]CONTROLES!$D$63,IF(AT136=[9]CONTROLES!$C$64,[9]CONTROLES!$D$64,[9]CONTROLES!$D$65))</f>
        <v>10</v>
      </c>
      <c r="AV136" s="50">
        <f t="shared" si="60"/>
        <v>95</v>
      </c>
      <c r="AW136" s="50" t="str">
        <f t="shared" si="61"/>
        <v>Moderado</v>
      </c>
      <c r="AX136" s="304">
        <f>+AG141</f>
        <v>0</v>
      </c>
      <c r="AY136" s="304" t="s">
        <v>98</v>
      </c>
      <c r="AZ136" s="304" t="s">
        <v>153</v>
      </c>
      <c r="BA136" s="304" t="e">
        <f>+IF(T136=[9]FORMULAS!B135,'[9]208-PLA-Ft-78 Mapa Gestión'!AG141,'[9]208-PLA-Ft-78 Mapa Gestión'!O136:O141)</f>
        <v>#N/A</v>
      </c>
      <c r="BB136" s="307" t="str">
        <f>CONCATENATE(AZ136,AY136)</f>
        <v>LeveMedia</v>
      </c>
      <c r="BC136" s="306" t="str">
        <f>VLOOKUP(BB136,[9]FORMULAS!$K$17:$L$42,2,0)</f>
        <v>Moderado</v>
      </c>
      <c r="BD136" s="335" t="s">
        <v>164</v>
      </c>
      <c r="BE136" s="134" t="s">
        <v>599</v>
      </c>
      <c r="BF136" s="134" t="s">
        <v>600</v>
      </c>
      <c r="BG136" s="179" t="s">
        <v>326</v>
      </c>
      <c r="BH136" s="230">
        <v>45292</v>
      </c>
      <c r="BI136" s="230">
        <v>45641</v>
      </c>
      <c r="BJ136" s="134" t="s">
        <v>601</v>
      </c>
      <c r="BK136" s="134" t="s">
        <v>602</v>
      </c>
      <c r="BL136" s="134" t="s">
        <v>236</v>
      </c>
      <c r="BM136" s="335" t="s">
        <v>506</v>
      </c>
      <c r="BN136" s="138"/>
      <c r="BO136" s="134"/>
      <c r="BP136" s="134"/>
      <c r="BQ136" s="134"/>
      <c r="BR136" s="128"/>
      <c r="BS136" s="128"/>
      <c r="BT136" s="128"/>
      <c r="BU136" s="128"/>
      <c r="BV136" s="128"/>
      <c r="BW136" s="138"/>
      <c r="BX136" s="134"/>
      <c r="BY136" s="134"/>
      <c r="BZ136" s="134"/>
      <c r="CA136" s="128"/>
      <c r="CB136" s="128"/>
      <c r="CC136" s="128"/>
      <c r="CD136" s="128"/>
      <c r="CE136" s="128"/>
      <c r="CF136" s="138"/>
      <c r="CG136" s="134"/>
      <c r="CH136" s="134"/>
      <c r="CI136" s="134"/>
      <c r="CJ136" s="128"/>
      <c r="CK136" s="128"/>
      <c r="CL136" s="128"/>
      <c r="CM136" s="128"/>
      <c r="CN136" s="128"/>
      <c r="CO136" s="138"/>
      <c r="CP136" s="134"/>
      <c r="CQ136" s="134"/>
      <c r="CR136" s="134"/>
      <c r="CS136" s="128"/>
      <c r="CT136" s="128"/>
      <c r="CU136" s="128"/>
      <c r="CV136" s="128"/>
      <c r="CW136" s="128"/>
      <c r="CX136" s="138"/>
      <c r="CY136" s="134"/>
      <c r="CZ136" s="134"/>
      <c r="DA136" s="134"/>
      <c r="DB136" s="128"/>
      <c r="DC136" s="128"/>
      <c r="DD136" s="128"/>
      <c r="DE136" s="128"/>
      <c r="DF136" s="128"/>
      <c r="DG136" s="138"/>
      <c r="DH136" s="134"/>
      <c r="DI136" s="134"/>
      <c r="DJ136" s="134"/>
      <c r="DK136" s="128"/>
      <c r="DL136" s="128"/>
      <c r="DM136" s="128"/>
      <c r="DN136" s="128"/>
      <c r="DO136" s="128"/>
      <c r="DP136" s="138"/>
      <c r="DQ136" s="134"/>
      <c r="DR136" s="134"/>
      <c r="DS136" s="134"/>
      <c r="DT136" s="128"/>
      <c r="DU136" s="128"/>
      <c r="DV136" s="128"/>
      <c r="DW136" s="128"/>
      <c r="DX136" s="128"/>
      <c r="DY136" s="138"/>
      <c r="DZ136" s="134"/>
      <c r="EA136" s="134"/>
      <c r="EB136" s="134"/>
      <c r="EC136" s="128"/>
      <c r="ED136" s="128"/>
      <c r="EE136" s="128"/>
      <c r="EF136" s="128"/>
      <c r="EG136" s="128"/>
      <c r="EH136" s="138"/>
      <c r="EI136" s="134"/>
      <c r="EJ136" s="134"/>
      <c r="EK136" s="134"/>
      <c r="EL136" s="128"/>
      <c r="EM136" s="128"/>
      <c r="EN136" s="128"/>
      <c r="EO136" s="128"/>
      <c r="EP136" s="128"/>
      <c r="EQ136" s="138"/>
      <c r="ER136" s="134"/>
      <c r="ES136" s="134"/>
      <c r="ET136" s="134"/>
      <c r="EU136" s="128"/>
      <c r="EV136" s="128"/>
      <c r="EW136" s="128"/>
      <c r="EX136" s="128"/>
      <c r="EY136" s="128"/>
      <c r="EZ136" s="138"/>
      <c r="FA136" s="134"/>
      <c r="FB136" s="134"/>
      <c r="FC136" s="134"/>
      <c r="FD136" s="128"/>
      <c r="FE136" s="128"/>
      <c r="FF136" s="128"/>
      <c r="FG136" s="128"/>
      <c r="FH136" s="128"/>
      <c r="FI136" s="138"/>
      <c r="FJ136" s="134"/>
      <c r="FK136" s="134"/>
      <c r="FL136" s="134"/>
      <c r="FM136" s="128"/>
      <c r="FN136" s="128"/>
      <c r="FO136" s="128"/>
      <c r="FP136" s="128"/>
      <c r="FQ136" s="128"/>
      <c r="FR136" s="128"/>
      <c r="FS136" s="138"/>
      <c r="FT136" s="131"/>
      <c r="FU136" s="131"/>
      <c r="FV136" s="131"/>
      <c r="FW136" s="132"/>
      <c r="FX136" s="131"/>
      <c r="FY136" s="128"/>
      <c r="FZ136" s="128"/>
      <c r="GA136" s="131"/>
      <c r="GB136" s="131"/>
      <c r="GC136" s="131"/>
      <c r="GD136" s="131"/>
      <c r="GE136" s="131"/>
      <c r="GF136" s="138"/>
      <c r="GG136" s="131"/>
      <c r="GH136" s="131"/>
      <c r="GI136" s="131"/>
      <c r="GJ136" s="132"/>
      <c r="GK136" s="131"/>
      <c r="GL136" s="128"/>
      <c r="GM136" s="128"/>
      <c r="GN136" s="131"/>
      <c r="GO136" s="131"/>
      <c r="GP136" s="131"/>
      <c r="GQ136" s="131"/>
      <c r="GR136" s="131"/>
      <c r="GS136" s="138"/>
      <c r="GT136" s="131"/>
      <c r="GU136" s="131"/>
      <c r="GV136" s="131"/>
      <c r="GW136" s="132"/>
      <c r="GX136" s="131"/>
      <c r="GY136" s="128"/>
      <c r="GZ136" s="128"/>
      <c r="HA136" s="131"/>
      <c r="HB136" s="131"/>
      <c r="HC136" s="131"/>
      <c r="HD136" s="131"/>
    </row>
    <row r="137" spans="1:212" ht="17.25" customHeight="1" x14ac:dyDescent="0.2">
      <c r="A137" s="312"/>
      <c r="B137" s="395"/>
      <c r="C137" s="399"/>
      <c r="D137" s="399"/>
      <c r="E137" s="395"/>
      <c r="F137" s="403"/>
      <c r="G137" s="403"/>
      <c r="H137" s="404"/>
      <c r="I137" s="405"/>
      <c r="J137" s="406"/>
      <c r="K137" s="322"/>
      <c r="L137" s="398"/>
      <c r="M137" s="326"/>
      <c r="N137" s="327"/>
      <c r="O137" s="327"/>
      <c r="P137" s="361"/>
      <c r="Q137" s="360"/>
      <c r="R137" s="187"/>
      <c r="S137" s="177"/>
      <c r="T137" s="201" t="str">
        <f t="shared" si="30"/>
        <v>Tipo Control</v>
      </c>
      <c r="U137" s="54" t="s">
        <v>158</v>
      </c>
      <c r="V137" s="55">
        <f>+IF(U137='[9]Tabla Valoración controles'!$D$4,'[9]Tabla Valoración controles'!$F$4,IF('[9]208-PLA-Ft-78 Mapa Gestión'!U137='[9]Tabla Valoración controles'!$D$5,'[9]Tabla Valoración controles'!$F$5,IF(U137=[9]FORMULAS!$A$10,0,'[9]Tabla Valoración controles'!$F$6)))</f>
        <v>0</v>
      </c>
      <c r="W137" s="54"/>
      <c r="X137" s="56">
        <f>+IF(W137='[9]Tabla Valoración controles'!$D$7,'[9]Tabla Valoración controles'!$F$7,IF(U137=[9]FORMULAS!$A$10,0,'[9]Tabla Valoración controles'!$F$8))</f>
        <v>0</v>
      </c>
      <c r="Y137" s="54"/>
      <c r="Z137" s="55">
        <f>+IF(Y137='[9]Tabla Valoración controles'!$D$9,'[9]Tabla Valoración controles'!$F$9,IF(U137=[9]FORMULAS!$A$10,0,'[9]Tabla Valoración controles'!$F$10))</f>
        <v>0</v>
      </c>
      <c r="AA137" s="54"/>
      <c r="AB137" s="55">
        <f>+IF(AA137='[9]Tabla Valoración controles'!$D$9,'[9]Tabla Valoración controles'!$F$9,IF(W137=[9]FORMULAS!$A$10,0,'[9]Tabla Valoración controles'!$F$10))</f>
        <v>0</v>
      </c>
      <c r="AC137" s="54"/>
      <c r="AD137" s="55">
        <f>+IF(AC137='[9]Tabla Valoración controles'!$D$13,'[9]Tabla Valoración controles'!$F$13,'[9]Tabla Valoración controles'!$F$14)</f>
        <v>0</v>
      </c>
      <c r="AE137" s="100">
        <f t="shared" si="28"/>
        <v>0</v>
      </c>
      <c r="AF137" s="100">
        <f>+AE137*AG136</f>
        <v>0</v>
      </c>
      <c r="AG137" s="100">
        <f>+AG136-AF137</f>
        <v>0</v>
      </c>
      <c r="AH137" s="54"/>
      <c r="AI137" s="50">
        <f>+IF(AH137=[9]CONTROLES!$C$50,[9]CONTROLES!$D$50,[9]CONTROLES!$D$51)</f>
        <v>0</v>
      </c>
      <c r="AJ137" s="50"/>
      <c r="AK137" s="50">
        <f>+IF(AJ137=[9]CONTROLES!$C$52,[9]CONTROLES!$D$52,[9]CONTROLES!$D$53)</f>
        <v>0</v>
      </c>
      <c r="AL137" s="50"/>
      <c r="AM137" s="50">
        <f>+IF(AL137=[9]CONTROLES!$C$54,[9]CONTROLES!$D$54,[9]CONTROLES!$D$55)</f>
        <v>0</v>
      </c>
      <c r="AN137" s="50"/>
      <c r="AO137" s="50">
        <f>+IF(AN137=[9]CONTROLES!$C$56,[9]CONTROLES!$D$56,IF(AN137=[9]CONTROLES!$C$57,[9]CONTROLES!$D$57,[9]CONTROLES!$D$58))</f>
        <v>0</v>
      </c>
      <c r="AP137" s="50"/>
      <c r="AQ137" s="50">
        <f>+IF(AP137=[9]CONTROLES!$C$59,[9]CONTROLES!$D$59,[9]CONTROLES!$D$60)</f>
        <v>0</v>
      </c>
      <c r="AR137" s="50"/>
      <c r="AS137" s="50">
        <f>+IF(AR137=[9]CONTROLES!$C$61,[9]CONTROLES!$D$61,[9]CONTROLES!$D$62)</f>
        <v>0</v>
      </c>
      <c r="AT137" s="50"/>
      <c r="AU137" s="50">
        <f>+IF(AT137=[9]CONTROLES!$C$63,[9]CONTROLES!$D$63,IF(AT137=[9]CONTROLES!$C$64,[9]CONTROLES!$D$64,[9]CONTROLES!$D$65))</f>
        <v>0</v>
      </c>
      <c r="AV137" s="50">
        <f t="shared" si="60"/>
        <v>0</v>
      </c>
      <c r="AW137" s="50" t="str">
        <f t="shared" si="61"/>
        <v>Débil</v>
      </c>
      <c r="AX137" s="305"/>
      <c r="AY137" s="305"/>
      <c r="AZ137" s="305"/>
      <c r="BA137" s="305"/>
      <c r="BB137" s="307"/>
      <c r="BC137" s="306"/>
      <c r="BD137" s="335"/>
      <c r="BE137" s="129"/>
      <c r="BF137" s="134"/>
      <c r="BG137" s="179"/>
      <c r="BH137" s="225"/>
      <c r="BI137" s="226"/>
      <c r="BJ137" s="134"/>
      <c r="BK137" s="134"/>
      <c r="BL137" s="134"/>
      <c r="BM137" s="335"/>
      <c r="BN137" s="138"/>
      <c r="BO137" s="134"/>
      <c r="BP137" s="134"/>
      <c r="BQ137" s="128"/>
      <c r="BR137" s="128"/>
      <c r="BS137" s="128"/>
      <c r="BT137" s="128"/>
      <c r="BU137" s="128"/>
      <c r="BV137" s="128"/>
      <c r="BW137" s="138"/>
      <c r="BX137" s="134"/>
      <c r="BY137" s="134"/>
      <c r="BZ137" s="128"/>
      <c r="CA137" s="128"/>
      <c r="CB137" s="128"/>
      <c r="CC137" s="128"/>
      <c r="CD137" s="128"/>
      <c r="CE137" s="128"/>
      <c r="CF137" s="138"/>
      <c r="CG137" s="134"/>
      <c r="CH137" s="134"/>
      <c r="CI137" s="128"/>
      <c r="CJ137" s="128"/>
      <c r="CK137" s="128"/>
      <c r="CL137" s="128"/>
      <c r="CM137" s="128"/>
      <c r="CN137" s="128"/>
      <c r="CO137" s="138"/>
      <c r="CP137" s="134"/>
      <c r="CQ137" s="134"/>
      <c r="CR137" s="128"/>
      <c r="CS137" s="128"/>
      <c r="CT137" s="128"/>
      <c r="CU137" s="128"/>
      <c r="CV137" s="128"/>
      <c r="CW137" s="128"/>
      <c r="CX137" s="138"/>
      <c r="CY137" s="134"/>
      <c r="CZ137" s="134"/>
      <c r="DA137" s="128"/>
      <c r="DB137" s="128"/>
      <c r="DC137" s="128"/>
      <c r="DD137" s="128"/>
      <c r="DE137" s="128"/>
      <c r="DF137" s="128"/>
      <c r="DG137" s="138"/>
      <c r="DH137" s="134"/>
      <c r="DI137" s="134"/>
      <c r="DJ137" s="128"/>
      <c r="DK137" s="128"/>
      <c r="DL137" s="128"/>
      <c r="DM137" s="128"/>
      <c r="DN137" s="128"/>
      <c r="DO137" s="128"/>
      <c r="DP137" s="138"/>
      <c r="DQ137" s="134"/>
      <c r="DR137" s="134"/>
      <c r="DS137" s="128"/>
      <c r="DT137" s="128"/>
      <c r="DU137" s="128"/>
      <c r="DV137" s="128"/>
      <c r="DW137" s="128"/>
      <c r="DX137" s="128"/>
      <c r="DY137" s="138"/>
      <c r="DZ137" s="134"/>
      <c r="EA137" s="134"/>
      <c r="EB137" s="128"/>
      <c r="EC137" s="128"/>
      <c r="ED137" s="128"/>
      <c r="EE137" s="128"/>
      <c r="EF137" s="128"/>
      <c r="EG137" s="128"/>
      <c r="EH137" s="138"/>
      <c r="EI137" s="134"/>
      <c r="EJ137" s="134"/>
      <c r="EK137" s="128"/>
      <c r="EL137" s="128"/>
      <c r="EM137" s="128"/>
      <c r="EN137" s="128"/>
      <c r="EO137" s="128"/>
      <c r="EP137" s="128"/>
      <c r="EQ137" s="138"/>
      <c r="ER137" s="134"/>
      <c r="ES137" s="134"/>
      <c r="ET137" s="128"/>
      <c r="EU137" s="128"/>
      <c r="EV137" s="128"/>
      <c r="EW137" s="128"/>
      <c r="EX137" s="128"/>
      <c r="EY137" s="128"/>
      <c r="EZ137" s="138"/>
      <c r="FA137" s="134"/>
      <c r="FB137" s="134"/>
      <c r="FC137" s="128"/>
      <c r="FD137" s="128"/>
      <c r="FE137" s="128"/>
      <c r="FF137" s="128"/>
      <c r="FG137" s="128"/>
      <c r="FH137" s="128"/>
      <c r="FI137" s="138"/>
      <c r="FJ137" s="134"/>
      <c r="FK137" s="134"/>
      <c r="FL137" s="128"/>
      <c r="FM137" s="128"/>
      <c r="FN137" s="128"/>
      <c r="FO137" s="128"/>
      <c r="FP137" s="128"/>
      <c r="FQ137" s="128"/>
      <c r="FR137" s="128"/>
      <c r="FS137" s="138"/>
      <c r="FT137" s="131"/>
      <c r="FU137" s="131"/>
      <c r="FV137" s="131"/>
      <c r="FW137" s="132"/>
      <c r="FX137" s="131"/>
      <c r="FY137" s="128"/>
      <c r="FZ137" s="128"/>
      <c r="GA137" s="131"/>
      <c r="GB137" s="131"/>
      <c r="GC137" s="131"/>
      <c r="GD137" s="131"/>
      <c r="GE137" s="131"/>
      <c r="GF137" s="138"/>
      <c r="GG137" s="131"/>
      <c r="GH137" s="131"/>
      <c r="GI137" s="131"/>
      <c r="GJ137" s="132"/>
      <c r="GK137" s="131"/>
      <c r="GL137" s="128"/>
      <c r="GM137" s="128"/>
      <c r="GN137" s="131"/>
      <c r="GO137" s="131"/>
      <c r="GP137" s="131"/>
      <c r="GQ137" s="131"/>
      <c r="GR137" s="131"/>
      <c r="GS137" s="138"/>
      <c r="GT137" s="131"/>
      <c r="GU137" s="131"/>
      <c r="GV137" s="131"/>
      <c r="GW137" s="132"/>
      <c r="GX137" s="131"/>
      <c r="GY137" s="128"/>
      <c r="GZ137" s="128"/>
      <c r="HA137" s="131"/>
      <c r="HB137" s="131"/>
      <c r="HC137" s="131"/>
      <c r="HD137" s="131"/>
    </row>
    <row r="138" spans="1:212" ht="17.25" customHeight="1" x14ac:dyDescent="0.2">
      <c r="A138" s="312"/>
      <c r="B138" s="395"/>
      <c r="C138" s="399"/>
      <c r="D138" s="399"/>
      <c r="E138" s="395"/>
      <c r="F138" s="403"/>
      <c r="G138" s="403"/>
      <c r="H138" s="404"/>
      <c r="I138" s="405"/>
      <c r="J138" s="406"/>
      <c r="K138" s="322"/>
      <c r="L138" s="398"/>
      <c r="M138" s="326"/>
      <c r="N138" s="327"/>
      <c r="O138" s="327"/>
      <c r="P138" s="361"/>
      <c r="Q138" s="360"/>
      <c r="R138" s="53"/>
      <c r="S138" s="57"/>
      <c r="T138" s="201" t="str">
        <f t="shared" si="30"/>
        <v>Tipo Control</v>
      </c>
      <c r="U138" s="54" t="s">
        <v>158</v>
      </c>
      <c r="V138" s="55">
        <f>+IF(U138='[9]Tabla Valoración controles'!$D$4,'[9]Tabla Valoración controles'!$F$4,IF('[9]208-PLA-Ft-78 Mapa Gestión'!U138='[9]Tabla Valoración controles'!$D$5,'[9]Tabla Valoración controles'!$F$5,IF(U138=[9]FORMULAS!$A$10,0,'[9]Tabla Valoración controles'!$F$6)))</f>
        <v>0</v>
      </c>
      <c r="W138" s="54"/>
      <c r="X138" s="56">
        <f>+IF(W138='[9]Tabla Valoración controles'!$D$7,'[9]Tabla Valoración controles'!$F$7,IF(U138=[9]FORMULAS!$A$10,0,'[9]Tabla Valoración controles'!$F$8))</f>
        <v>0</v>
      </c>
      <c r="Y138" s="54"/>
      <c r="Z138" s="55">
        <f>+IF(Y138='[9]Tabla Valoración controles'!$D$9,'[9]Tabla Valoración controles'!$F$9,IF(U138=[9]FORMULAS!$A$10,0,'[9]Tabla Valoración controles'!$F$10))</f>
        <v>0</v>
      </c>
      <c r="AA138" s="54"/>
      <c r="AB138" s="55">
        <f>+IF(AA138='[9]Tabla Valoración controles'!$D$9,'[9]Tabla Valoración controles'!$F$9,IF(W138=[9]FORMULAS!$A$10,0,'[9]Tabla Valoración controles'!$F$10))</f>
        <v>0</v>
      </c>
      <c r="AC138" s="54"/>
      <c r="AD138" s="55">
        <f>+IF(AC138='[9]Tabla Valoración controles'!$D$13,'[9]Tabla Valoración controles'!$F$13,'[9]Tabla Valoración controles'!$F$14)</f>
        <v>0</v>
      </c>
      <c r="AE138" s="100">
        <f t="shared" ref="AE138:AE147" si="68">+V138+X138+Z138</f>
        <v>0</v>
      </c>
      <c r="AF138" s="100">
        <f>+AF137*AE138</f>
        <v>0</v>
      </c>
      <c r="AG138" s="100">
        <f t="shared" ref="AG138:AG141" si="69">+AG137-AF138</f>
        <v>0</v>
      </c>
      <c r="AH138" s="54"/>
      <c r="AI138" s="50">
        <f>+IF(AH138=[9]CONTROLES!$C$50,[9]CONTROLES!$D$50,[9]CONTROLES!$D$51)</f>
        <v>0</v>
      </c>
      <c r="AJ138" s="50"/>
      <c r="AK138" s="50">
        <f>+IF(AJ138=[9]CONTROLES!$C$52,[9]CONTROLES!$D$52,[9]CONTROLES!$D$53)</f>
        <v>0</v>
      </c>
      <c r="AL138" s="50"/>
      <c r="AM138" s="50">
        <f>+IF(AL138=[9]CONTROLES!$C$54,[9]CONTROLES!$D$54,[9]CONTROLES!$D$55)</f>
        <v>0</v>
      </c>
      <c r="AN138" s="50"/>
      <c r="AO138" s="50">
        <f>+IF(AN138=[9]CONTROLES!$C$56,[9]CONTROLES!$D$56,IF(AN138=[9]CONTROLES!$C$57,[9]CONTROLES!$D$57,[9]CONTROLES!$D$58))</f>
        <v>0</v>
      </c>
      <c r="AP138" s="50"/>
      <c r="AQ138" s="50">
        <f>+IF(AP138=[9]CONTROLES!$C$59,[9]CONTROLES!$D$59,[9]CONTROLES!$D$60)</f>
        <v>0</v>
      </c>
      <c r="AR138" s="50"/>
      <c r="AS138" s="50">
        <f>+IF(AR138=[9]CONTROLES!$C$61,[9]CONTROLES!$D$61,[9]CONTROLES!$D$62)</f>
        <v>0</v>
      </c>
      <c r="AT138" s="50"/>
      <c r="AU138" s="50">
        <f>+IF(AT138=[9]CONTROLES!$C$63,[9]CONTROLES!$D$63,IF(AT138=[9]CONTROLES!$C$64,[9]CONTROLES!$D$64,[9]CONTROLES!$D$65))</f>
        <v>0</v>
      </c>
      <c r="AV138" s="50">
        <f t="shared" si="60"/>
        <v>0</v>
      </c>
      <c r="AW138" s="50" t="str">
        <f t="shared" si="61"/>
        <v>Débil</v>
      </c>
      <c r="AX138" s="305"/>
      <c r="AY138" s="305"/>
      <c r="AZ138" s="305"/>
      <c r="BA138" s="305"/>
      <c r="BB138" s="307"/>
      <c r="BC138" s="306"/>
      <c r="BD138" s="335"/>
      <c r="BE138" s="134"/>
      <c r="BF138" s="134"/>
      <c r="BG138" s="179"/>
      <c r="BH138" s="226"/>
      <c r="BI138" s="226"/>
      <c r="BJ138" s="134"/>
      <c r="BK138" s="134"/>
      <c r="BL138" s="134"/>
      <c r="BM138" s="335"/>
      <c r="BN138" s="138"/>
      <c r="BO138" s="134"/>
      <c r="BP138" s="134"/>
      <c r="BQ138" s="134"/>
      <c r="BR138" s="134"/>
      <c r="BS138" s="134"/>
      <c r="BT138" s="134"/>
      <c r="BU138" s="134"/>
      <c r="BV138" s="134"/>
      <c r="BW138" s="138"/>
      <c r="BX138" s="134"/>
      <c r="BY138" s="134"/>
      <c r="BZ138" s="134"/>
      <c r="CA138" s="134"/>
      <c r="CB138" s="134"/>
      <c r="CC138" s="134"/>
      <c r="CD138" s="134"/>
      <c r="CE138" s="134"/>
      <c r="CF138" s="138"/>
      <c r="CG138" s="134"/>
      <c r="CH138" s="134"/>
      <c r="CI138" s="134"/>
      <c r="CJ138" s="134"/>
      <c r="CK138" s="134"/>
      <c r="CL138" s="134"/>
      <c r="CM138" s="134"/>
      <c r="CN138" s="134"/>
      <c r="CO138" s="138"/>
      <c r="CP138" s="134"/>
      <c r="CQ138" s="134"/>
      <c r="CR138" s="134"/>
      <c r="CS138" s="134"/>
      <c r="CT138" s="134"/>
      <c r="CU138" s="134"/>
      <c r="CV138" s="134"/>
      <c r="CW138" s="134"/>
      <c r="CX138" s="138"/>
      <c r="CY138" s="134"/>
      <c r="CZ138" s="134"/>
      <c r="DA138" s="134"/>
      <c r="DB138" s="134"/>
      <c r="DC138" s="134"/>
      <c r="DD138" s="134"/>
      <c r="DE138" s="134"/>
      <c r="DF138" s="134"/>
      <c r="DG138" s="138"/>
      <c r="DH138" s="134"/>
      <c r="DI138" s="134"/>
      <c r="DJ138" s="134"/>
      <c r="DK138" s="134"/>
      <c r="DL138" s="134"/>
      <c r="DM138" s="134"/>
      <c r="DN138" s="134"/>
      <c r="DO138" s="134"/>
      <c r="DP138" s="138"/>
      <c r="DQ138" s="134"/>
      <c r="DR138" s="134"/>
      <c r="DS138" s="134"/>
      <c r="DT138" s="134"/>
      <c r="DU138" s="134"/>
      <c r="DV138" s="134"/>
      <c r="DW138" s="134"/>
      <c r="DX138" s="134"/>
      <c r="DY138" s="138"/>
      <c r="DZ138" s="134"/>
      <c r="EA138" s="134"/>
      <c r="EB138" s="134"/>
      <c r="EC138" s="134"/>
      <c r="ED138" s="134"/>
      <c r="EE138" s="134"/>
      <c r="EF138" s="134"/>
      <c r="EG138" s="134"/>
      <c r="EH138" s="138"/>
      <c r="EI138" s="134"/>
      <c r="EJ138" s="134"/>
      <c r="EK138" s="134"/>
      <c r="EL138" s="134"/>
      <c r="EM138" s="134"/>
      <c r="EN138" s="134"/>
      <c r="EO138" s="134"/>
      <c r="EP138" s="134"/>
      <c r="EQ138" s="138"/>
      <c r="ER138" s="134"/>
      <c r="ES138" s="134"/>
      <c r="ET138" s="134"/>
      <c r="EU138" s="134"/>
      <c r="EV138" s="134"/>
      <c r="EW138" s="134"/>
      <c r="EX138" s="134"/>
      <c r="EY138" s="134"/>
      <c r="EZ138" s="138"/>
      <c r="FA138" s="134"/>
      <c r="FB138" s="134"/>
      <c r="FC138" s="134"/>
      <c r="FD138" s="134"/>
      <c r="FE138" s="134"/>
      <c r="FF138" s="134"/>
      <c r="FG138" s="134"/>
      <c r="FH138" s="134"/>
      <c r="FI138" s="138"/>
      <c r="FJ138" s="134"/>
      <c r="FK138" s="134"/>
      <c r="FL138" s="134"/>
      <c r="FM138" s="134"/>
      <c r="FN138" s="134"/>
      <c r="FO138" s="134"/>
      <c r="FP138" s="134"/>
      <c r="FQ138" s="134"/>
      <c r="FR138" s="134"/>
      <c r="FS138" s="138"/>
      <c r="FT138" s="131"/>
      <c r="FU138" s="131"/>
      <c r="FV138" s="131"/>
      <c r="FW138" s="132"/>
      <c r="FX138" s="131"/>
      <c r="FY138" s="134"/>
      <c r="FZ138" s="134"/>
      <c r="GA138" s="131"/>
      <c r="GB138" s="131"/>
      <c r="GC138" s="131"/>
      <c r="GD138" s="131"/>
      <c r="GE138" s="131"/>
      <c r="GF138" s="138"/>
      <c r="GG138" s="131"/>
      <c r="GH138" s="131"/>
      <c r="GI138" s="131"/>
      <c r="GJ138" s="132"/>
      <c r="GK138" s="131"/>
      <c r="GL138" s="134"/>
      <c r="GM138" s="134"/>
      <c r="GN138" s="131"/>
      <c r="GO138" s="131"/>
      <c r="GP138" s="131"/>
      <c r="GQ138" s="131"/>
      <c r="GR138" s="131"/>
      <c r="GS138" s="138"/>
      <c r="GT138" s="131"/>
      <c r="GU138" s="131"/>
      <c r="GV138" s="131"/>
      <c r="GW138" s="132"/>
      <c r="GX138" s="131"/>
      <c r="GY138" s="134"/>
      <c r="GZ138" s="134"/>
      <c r="HA138" s="131"/>
      <c r="HB138" s="131"/>
      <c r="HC138" s="131"/>
      <c r="HD138" s="131"/>
    </row>
    <row r="139" spans="1:212" ht="17.25" customHeight="1" x14ac:dyDescent="0.2">
      <c r="A139" s="312"/>
      <c r="B139" s="395"/>
      <c r="C139" s="399"/>
      <c r="D139" s="399"/>
      <c r="E139" s="395"/>
      <c r="F139" s="403"/>
      <c r="G139" s="403"/>
      <c r="H139" s="404"/>
      <c r="I139" s="405"/>
      <c r="J139" s="406"/>
      <c r="K139" s="322"/>
      <c r="L139" s="398"/>
      <c r="M139" s="326"/>
      <c r="N139" s="327"/>
      <c r="O139" s="327"/>
      <c r="P139" s="361"/>
      <c r="Q139" s="360"/>
      <c r="R139" s="53"/>
      <c r="S139" s="50"/>
      <c r="T139" s="201" t="str">
        <f t="shared" ref="T139:T202" si="70">+U139</f>
        <v>Tipo Control</v>
      </c>
      <c r="U139" s="54" t="s">
        <v>158</v>
      </c>
      <c r="V139" s="55">
        <f>+IF(U139='[9]Tabla Valoración controles'!$D$4,'[9]Tabla Valoración controles'!$F$4,IF('[9]208-PLA-Ft-78 Mapa Gestión'!U139='[9]Tabla Valoración controles'!$D$5,'[9]Tabla Valoración controles'!$F$5,IF(U139=[9]FORMULAS!$A$10,0,'[9]Tabla Valoración controles'!$F$6)))</f>
        <v>0</v>
      </c>
      <c r="W139" s="54"/>
      <c r="X139" s="56">
        <f>+IF(W139='[9]Tabla Valoración controles'!$D$7,'[9]Tabla Valoración controles'!$F$7,IF(U139=[9]FORMULAS!$A$10,0,'[9]Tabla Valoración controles'!$F$8))</f>
        <v>0</v>
      </c>
      <c r="Y139" s="54"/>
      <c r="Z139" s="55">
        <f>+IF(Y139='[9]Tabla Valoración controles'!$D$9,'[9]Tabla Valoración controles'!$F$9,IF(U139=[9]FORMULAS!$A$10,0,'[9]Tabla Valoración controles'!$F$10))</f>
        <v>0</v>
      </c>
      <c r="AA139" s="54"/>
      <c r="AB139" s="55">
        <f>+IF(AA139='[9]Tabla Valoración controles'!$D$9,'[9]Tabla Valoración controles'!$F$9,IF(W139=[9]FORMULAS!$A$10,0,'[9]Tabla Valoración controles'!$F$10))</f>
        <v>0</v>
      </c>
      <c r="AC139" s="54"/>
      <c r="AD139" s="55">
        <f>+IF(AC139='[9]Tabla Valoración controles'!$D$13,'[9]Tabla Valoración controles'!$F$13,'[9]Tabla Valoración controles'!$F$14)</f>
        <v>0</v>
      </c>
      <c r="AE139" s="100">
        <f t="shared" si="68"/>
        <v>0</v>
      </c>
      <c r="AF139" s="100">
        <f>+AF138*AE139</f>
        <v>0</v>
      </c>
      <c r="AG139" s="100">
        <f t="shared" si="69"/>
        <v>0</v>
      </c>
      <c r="AH139" s="54"/>
      <c r="AI139" s="50">
        <f>+IF(AH139=[9]CONTROLES!$C$50,[9]CONTROLES!$D$50,[9]CONTROLES!$D$51)</f>
        <v>0</v>
      </c>
      <c r="AJ139" s="50"/>
      <c r="AK139" s="50">
        <f>+IF(AJ139=[9]CONTROLES!$C$52,[9]CONTROLES!$D$52,[9]CONTROLES!$D$53)</f>
        <v>0</v>
      </c>
      <c r="AL139" s="50"/>
      <c r="AM139" s="50">
        <f>+IF(AL139=[9]CONTROLES!$C$54,[9]CONTROLES!$D$54,[9]CONTROLES!$D$55)</f>
        <v>0</v>
      </c>
      <c r="AN139" s="50"/>
      <c r="AO139" s="50">
        <f>+IF(AN139=[9]CONTROLES!$C$56,[9]CONTROLES!$D$56,IF(AN139=[9]CONTROLES!$C$57,[9]CONTROLES!$D$57,[9]CONTROLES!$D$58))</f>
        <v>0</v>
      </c>
      <c r="AP139" s="50"/>
      <c r="AQ139" s="50">
        <f>+IF(AP139=[9]CONTROLES!$C$59,[9]CONTROLES!$D$59,[9]CONTROLES!$D$60)</f>
        <v>0</v>
      </c>
      <c r="AR139" s="50"/>
      <c r="AS139" s="50">
        <f>+IF(AR139=[9]CONTROLES!$C$61,[9]CONTROLES!$D$61,[9]CONTROLES!$D$62)</f>
        <v>0</v>
      </c>
      <c r="AT139" s="50"/>
      <c r="AU139" s="50">
        <f>+IF(AT139=[9]CONTROLES!$C$63,[9]CONTROLES!$D$63,IF(AT139=[9]CONTROLES!$C$64,[9]CONTROLES!$D$64,[9]CONTROLES!$D$65))</f>
        <v>0</v>
      </c>
      <c r="AV139" s="50">
        <f t="shared" si="60"/>
        <v>0</v>
      </c>
      <c r="AW139" s="50" t="str">
        <f t="shared" si="61"/>
        <v>Débil</v>
      </c>
      <c r="AX139" s="305"/>
      <c r="AY139" s="305"/>
      <c r="AZ139" s="305"/>
      <c r="BA139" s="305"/>
      <c r="BB139" s="307"/>
      <c r="BC139" s="306"/>
      <c r="BD139" s="335"/>
      <c r="BE139" s="129"/>
      <c r="BF139" s="134"/>
      <c r="BG139" s="179"/>
      <c r="BH139" s="225"/>
      <c r="BI139" s="226"/>
      <c r="BJ139" s="134"/>
      <c r="BK139" s="134"/>
      <c r="BL139" s="134"/>
      <c r="BM139" s="335"/>
      <c r="BN139" s="138"/>
      <c r="BO139" s="134"/>
      <c r="BP139" s="134"/>
      <c r="BQ139" s="134"/>
      <c r="BR139" s="134"/>
      <c r="BS139" s="134"/>
      <c r="BT139" s="134"/>
      <c r="BU139" s="134"/>
      <c r="BV139" s="134"/>
      <c r="BW139" s="138"/>
      <c r="BX139" s="134"/>
      <c r="BY139" s="134"/>
      <c r="BZ139" s="134"/>
      <c r="CA139" s="134"/>
      <c r="CB139" s="134"/>
      <c r="CC139" s="134"/>
      <c r="CD139" s="134"/>
      <c r="CE139" s="134"/>
      <c r="CF139" s="138"/>
      <c r="CG139" s="134"/>
      <c r="CH139" s="134"/>
      <c r="CI139" s="134"/>
      <c r="CJ139" s="134"/>
      <c r="CK139" s="134"/>
      <c r="CL139" s="134"/>
      <c r="CM139" s="134"/>
      <c r="CN139" s="134"/>
      <c r="CO139" s="138"/>
      <c r="CP139" s="134"/>
      <c r="CQ139" s="134"/>
      <c r="CR139" s="134"/>
      <c r="CS139" s="134"/>
      <c r="CT139" s="134"/>
      <c r="CU139" s="134"/>
      <c r="CV139" s="134"/>
      <c r="CW139" s="134"/>
      <c r="CX139" s="138"/>
      <c r="CY139" s="134"/>
      <c r="CZ139" s="134"/>
      <c r="DA139" s="134"/>
      <c r="DB139" s="134"/>
      <c r="DC139" s="134"/>
      <c r="DD139" s="134"/>
      <c r="DE139" s="134"/>
      <c r="DF139" s="134"/>
      <c r="DG139" s="138"/>
      <c r="DH139" s="134"/>
      <c r="DI139" s="134"/>
      <c r="DJ139" s="134"/>
      <c r="DK139" s="134"/>
      <c r="DL139" s="134"/>
      <c r="DM139" s="134"/>
      <c r="DN139" s="134"/>
      <c r="DO139" s="134"/>
      <c r="DP139" s="138"/>
      <c r="DQ139" s="134"/>
      <c r="DR139" s="134"/>
      <c r="DS139" s="134"/>
      <c r="DT139" s="134"/>
      <c r="DU139" s="134"/>
      <c r="DV139" s="134"/>
      <c r="DW139" s="134"/>
      <c r="DX139" s="134"/>
      <c r="DY139" s="138"/>
      <c r="DZ139" s="134"/>
      <c r="EA139" s="134"/>
      <c r="EB139" s="134"/>
      <c r="EC139" s="134"/>
      <c r="ED139" s="134"/>
      <c r="EE139" s="134"/>
      <c r="EF139" s="134"/>
      <c r="EG139" s="134"/>
      <c r="EH139" s="138"/>
      <c r="EI139" s="134"/>
      <c r="EJ139" s="134"/>
      <c r="EK139" s="134"/>
      <c r="EL139" s="134"/>
      <c r="EM139" s="134"/>
      <c r="EN139" s="134"/>
      <c r="EO139" s="134"/>
      <c r="EP139" s="134"/>
      <c r="EQ139" s="138"/>
      <c r="ER139" s="134"/>
      <c r="ES139" s="134"/>
      <c r="ET139" s="134"/>
      <c r="EU139" s="134"/>
      <c r="EV139" s="134"/>
      <c r="EW139" s="134"/>
      <c r="EX139" s="134"/>
      <c r="EY139" s="134"/>
      <c r="EZ139" s="138"/>
      <c r="FA139" s="134"/>
      <c r="FB139" s="134"/>
      <c r="FC139" s="134"/>
      <c r="FD139" s="134"/>
      <c r="FE139" s="134"/>
      <c r="FF139" s="134"/>
      <c r="FG139" s="134"/>
      <c r="FH139" s="134"/>
      <c r="FI139" s="138"/>
      <c r="FJ139" s="134"/>
      <c r="FK139" s="134"/>
      <c r="FL139" s="134"/>
      <c r="FM139" s="134"/>
      <c r="FN139" s="134"/>
      <c r="FO139" s="134"/>
      <c r="FP139" s="134"/>
      <c r="FQ139" s="134"/>
      <c r="FR139" s="134"/>
      <c r="FS139" s="138"/>
      <c r="FT139" s="131"/>
      <c r="FU139" s="131"/>
      <c r="FV139" s="131"/>
      <c r="FW139" s="132"/>
      <c r="FX139" s="131"/>
      <c r="FY139" s="134"/>
      <c r="FZ139" s="134"/>
      <c r="GA139" s="131"/>
      <c r="GB139" s="131"/>
      <c r="GC139" s="131"/>
      <c r="GD139" s="131"/>
      <c r="GE139" s="131"/>
      <c r="GF139" s="138"/>
      <c r="GG139" s="131"/>
      <c r="GH139" s="131"/>
      <c r="GI139" s="131"/>
      <c r="GJ139" s="132"/>
      <c r="GK139" s="131"/>
      <c r="GL139" s="134"/>
      <c r="GM139" s="134"/>
      <c r="GN139" s="131"/>
      <c r="GO139" s="131"/>
      <c r="GP139" s="131"/>
      <c r="GQ139" s="131"/>
      <c r="GR139" s="131"/>
      <c r="GS139" s="138"/>
      <c r="GT139" s="131"/>
      <c r="GU139" s="131"/>
      <c r="GV139" s="131"/>
      <c r="GW139" s="132"/>
      <c r="GX139" s="131"/>
      <c r="GY139" s="134"/>
      <c r="GZ139" s="134"/>
      <c r="HA139" s="131"/>
      <c r="HB139" s="131"/>
      <c r="HC139" s="131"/>
      <c r="HD139" s="131"/>
    </row>
    <row r="140" spans="1:212" ht="17.25" customHeight="1" x14ac:dyDescent="0.2">
      <c r="A140" s="312"/>
      <c r="B140" s="395"/>
      <c r="C140" s="399"/>
      <c r="D140" s="399"/>
      <c r="E140" s="395"/>
      <c r="F140" s="403"/>
      <c r="G140" s="403"/>
      <c r="H140" s="404"/>
      <c r="I140" s="405"/>
      <c r="J140" s="406"/>
      <c r="K140" s="322"/>
      <c r="L140" s="398"/>
      <c r="M140" s="326"/>
      <c r="N140" s="327"/>
      <c r="O140" s="327"/>
      <c r="P140" s="361"/>
      <c r="Q140" s="360"/>
      <c r="R140" s="53"/>
      <c r="S140" s="50"/>
      <c r="T140" s="201" t="str">
        <f t="shared" si="70"/>
        <v>Tipo Control</v>
      </c>
      <c r="U140" s="54" t="s">
        <v>158</v>
      </c>
      <c r="V140" s="55">
        <f>+IF(U140='[9]Tabla Valoración controles'!$D$4,'[9]Tabla Valoración controles'!$F$4,IF('[9]208-PLA-Ft-78 Mapa Gestión'!U140='[9]Tabla Valoración controles'!$D$5,'[9]Tabla Valoración controles'!$F$5,IF(U140=[9]FORMULAS!$A$10,0,'[9]Tabla Valoración controles'!$F$6)))</f>
        <v>0</v>
      </c>
      <c r="W140" s="54"/>
      <c r="X140" s="56">
        <f>+IF(W140='[9]Tabla Valoración controles'!$D$7,'[9]Tabla Valoración controles'!$F$7,IF(U140=[9]FORMULAS!$A$10,0,'[9]Tabla Valoración controles'!$F$8))</f>
        <v>0</v>
      </c>
      <c r="Y140" s="54"/>
      <c r="Z140" s="55">
        <f>+IF(Y140='[9]Tabla Valoración controles'!$D$9,'[9]Tabla Valoración controles'!$F$9,IF(U140=[9]FORMULAS!$A$10,0,'[9]Tabla Valoración controles'!$F$10))</f>
        <v>0</v>
      </c>
      <c r="AA140" s="54"/>
      <c r="AB140" s="55">
        <f>+IF(AA140='[9]Tabla Valoración controles'!$D$9,'[9]Tabla Valoración controles'!$F$9,IF(W140=[9]FORMULAS!$A$10,0,'[9]Tabla Valoración controles'!$F$10))</f>
        <v>0</v>
      </c>
      <c r="AC140" s="54"/>
      <c r="AD140" s="55">
        <f>+IF(AC140='[9]Tabla Valoración controles'!$D$13,'[9]Tabla Valoración controles'!$F$13,'[9]Tabla Valoración controles'!$F$14)</f>
        <v>0</v>
      </c>
      <c r="AE140" s="100">
        <f t="shared" si="68"/>
        <v>0</v>
      </c>
      <c r="AF140" s="100">
        <f t="shared" ref="AF140:AF141" si="71">+AF139*AE140</f>
        <v>0</v>
      </c>
      <c r="AG140" s="100">
        <f t="shared" si="69"/>
        <v>0</v>
      </c>
      <c r="AH140" s="54"/>
      <c r="AI140" s="50">
        <f>+IF(AH140=[9]CONTROLES!$C$50,[9]CONTROLES!$D$50,[9]CONTROLES!$D$51)</f>
        <v>0</v>
      </c>
      <c r="AJ140" s="50"/>
      <c r="AK140" s="50">
        <f>+IF(AJ140=[9]CONTROLES!$C$52,[9]CONTROLES!$D$52,[9]CONTROLES!$D$53)</f>
        <v>0</v>
      </c>
      <c r="AL140" s="50"/>
      <c r="AM140" s="50">
        <f>+IF(AL140=[9]CONTROLES!$C$54,[9]CONTROLES!$D$54,[9]CONTROLES!$D$55)</f>
        <v>0</v>
      </c>
      <c r="AN140" s="50"/>
      <c r="AO140" s="50">
        <f>+IF(AN140=[9]CONTROLES!$C$56,[9]CONTROLES!$D$56,IF(AN140=[9]CONTROLES!$C$57,[9]CONTROLES!$D$57,[9]CONTROLES!$D$58))</f>
        <v>0</v>
      </c>
      <c r="AP140" s="50"/>
      <c r="AQ140" s="50">
        <f>+IF(AP140=[9]CONTROLES!$C$59,[9]CONTROLES!$D$59,[9]CONTROLES!$D$60)</f>
        <v>0</v>
      </c>
      <c r="AR140" s="50"/>
      <c r="AS140" s="50">
        <f>+IF(AR140=[9]CONTROLES!$C$61,[9]CONTROLES!$D$61,[9]CONTROLES!$D$62)</f>
        <v>0</v>
      </c>
      <c r="AT140" s="50"/>
      <c r="AU140" s="50">
        <f>+IF(AT140=[9]CONTROLES!$C$63,[9]CONTROLES!$D$63,IF(AT140=[9]CONTROLES!$C$64,[9]CONTROLES!$D$64,[9]CONTROLES!$D$65))</f>
        <v>0</v>
      </c>
      <c r="AV140" s="50">
        <f t="shared" si="60"/>
        <v>0</v>
      </c>
      <c r="AW140" s="50" t="str">
        <f t="shared" si="61"/>
        <v>Débil</v>
      </c>
      <c r="AX140" s="305"/>
      <c r="AY140" s="305"/>
      <c r="AZ140" s="305"/>
      <c r="BA140" s="305"/>
      <c r="BB140" s="307"/>
      <c r="BC140" s="306"/>
      <c r="BD140" s="335"/>
      <c r="BE140" s="134"/>
      <c r="BF140" s="134"/>
      <c r="BG140" s="179"/>
      <c r="BH140" s="226"/>
      <c r="BI140" s="226"/>
      <c r="BJ140" s="134"/>
      <c r="BK140" s="134"/>
      <c r="BL140" s="134"/>
      <c r="BM140" s="335"/>
      <c r="BN140" s="138"/>
      <c r="BO140" s="134"/>
      <c r="BP140" s="134"/>
      <c r="BQ140" s="134"/>
      <c r="BR140" s="134"/>
      <c r="BS140" s="134"/>
      <c r="BT140" s="134"/>
      <c r="BU140" s="134"/>
      <c r="BV140" s="134"/>
      <c r="BW140" s="138"/>
      <c r="BX140" s="134"/>
      <c r="BY140" s="134"/>
      <c r="BZ140" s="134"/>
      <c r="CA140" s="134"/>
      <c r="CB140" s="134"/>
      <c r="CC140" s="134"/>
      <c r="CD140" s="134"/>
      <c r="CE140" s="134"/>
      <c r="CF140" s="138"/>
      <c r="CG140" s="134"/>
      <c r="CH140" s="134"/>
      <c r="CI140" s="134"/>
      <c r="CJ140" s="134"/>
      <c r="CK140" s="134"/>
      <c r="CL140" s="134"/>
      <c r="CM140" s="134"/>
      <c r="CN140" s="134"/>
      <c r="CO140" s="138"/>
      <c r="CP140" s="134"/>
      <c r="CQ140" s="134"/>
      <c r="CR140" s="134"/>
      <c r="CS140" s="134"/>
      <c r="CT140" s="134"/>
      <c r="CU140" s="134"/>
      <c r="CV140" s="134"/>
      <c r="CW140" s="134"/>
      <c r="CX140" s="138"/>
      <c r="CY140" s="134"/>
      <c r="CZ140" s="134"/>
      <c r="DA140" s="134"/>
      <c r="DB140" s="134"/>
      <c r="DC140" s="134"/>
      <c r="DD140" s="134"/>
      <c r="DE140" s="134"/>
      <c r="DF140" s="134"/>
      <c r="DG140" s="138"/>
      <c r="DH140" s="134"/>
      <c r="DI140" s="134"/>
      <c r="DJ140" s="134"/>
      <c r="DK140" s="134"/>
      <c r="DL140" s="134"/>
      <c r="DM140" s="134"/>
      <c r="DN140" s="134"/>
      <c r="DO140" s="134"/>
      <c r="DP140" s="138"/>
      <c r="DQ140" s="134"/>
      <c r="DR140" s="134"/>
      <c r="DS140" s="134"/>
      <c r="DT140" s="134"/>
      <c r="DU140" s="134"/>
      <c r="DV140" s="134"/>
      <c r="DW140" s="134"/>
      <c r="DX140" s="134"/>
      <c r="DY140" s="138"/>
      <c r="DZ140" s="134"/>
      <c r="EA140" s="134"/>
      <c r="EB140" s="134"/>
      <c r="EC140" s="134"/>
      <c r="ED140" s="134"/>
      <c r="EE140" s="134"/>
      <c r="EF140" s="134"/>
      <c r="EG140" s="134"/>
      <c r="EH140" s="138"/>
      <c r="EI140" s="134"/>
      <c r="EJ140" s="134"/>
      <c r="EK140" s="134"/>
      <c r="EL140" s="134"/>
      <c r="EM140" s="134"/>
      <c r="EN140" s="134"/>
      <c r="EO140" s="134"/>
      <c r="EP140" s="134"/>
      <c r="EQ140" s="138"/>
      <c r="ER140" s="134"/>
      <c r="ES140" s="134"/>
      <c r="ET140" s="134"/>
      <c r="EU140" s="134"/>
      <c r="EV140" s="134"/>
      <c r="EW140" s="134"/>
      <c r="EX140" s="134"/>
      <c r="EY140" s="134"/>
      <c r="EZ140" s="138"/>
      <c r="FA140" s="134"/>
      <c r="FB140" s="134"/>
      <c r="FC140" s="134"/>
      <c r="FD140" s="134"/>
      <c r="FE140" s="134"/>
      <c r="FF140" s="134"/>
      <c r="FG140" s="134"/>
      <c r="FH140" s="134"/>
      <c r="FI140" s="138"/>
      <c r="FJ140" s="134"/>
      <c r="FK140" s="134"/>
      <c r="FL140" s="134"/>
      <c r="FM140" s="134"/>
      <c r="FN140" s="134"/>
      <c r="FO140" s="134"/>
      <c r="FP140" s="134"/>
      <c r="FQ140" s="134"/>
      <c r="FR140" s="134"/>
      <c r="FS140" s="138"/>
      <c r="FT140" s="131"/>
      <c r="FU140" s="131"/>
      <c r="FV140" s="131"/>
      <c r="FW140" s="132"/>
      <c r="FX140" s="131"/>
      <c r="FY140" s="134"/>
      <c r="FZ140" s="134"/>
      <c r="GA140" s="131"/>
      <c r="GB140" s="131"/>
      <c r="GC140" s="131"/>
      <c r="GD140" s="131"/>
      <c r="GE140" s="131"/>
      <c r="GF140" s="138"/>
      <c r="GG140" s="131"/>
      <c r="GH140" s="131"/>
      <c r="GI140" s="131"/>
      <c r="GJ140" s="132"/>
      <c r="GK140" s="131"/>
      <c r="GL140" s="134"/>
      <c r="GM140" s="134"/>
      <c r="GN140" s="131"/>
      <c r="GO140" s="131"/>
      <c r="GP140" s="131"/>
      <c r="GQ140" s="131"/>
      <c r="GR140" s="131"/>
      <c r="GS140" s="138"/>
      <c r="GT140" s="131"/>
      <c r="GU140" s="131"/>
      <c r="GV140" s="131"/>
      <c r="GW140" s="132"/>
      <c r="GX140" s="131"/>
      <c r="GY140" s="134"/>
      <c r="GZ140" s="134"/>
      <c r="HA140" s="131"/>
      <c r="HB140" s="131"/>
      <c r="HC140" s="131"/>
      <c r="HD140" s="131"/>
    </row>
    <row r="141" spans="1:212" ht="17.25" customHeight="1" x14ac:dyDescent="0.2">
      <c r="A141" s="312"/>
      <c r="B141" s="395"/>
      <c r="C141" s="399"/>
      <c r="D141" s="399"/>
      <c r="E141" s="395"/>
      <c r="F141" s="403"/>
      <c r="G141" s="403"/>
      <c r="H141" s="404"/>
      <c r="I141" s="405"/>
      <c r="J141" s="406"/>
      <c r="K141" s="322"/>
      <c r="L141" s="398"/>
      <c r="M141" s="326"/>
      <c r="N141" s="327"/>
      <c r="O141" s="327"/>
      <c r="P141" s="361"/>
      <c r="Q141" s="360"/>
      <c r="R141" s="53"/>
      <c r="S141" s="50"/>
      <c r="T141" s="201" t="str">
        <f t="shared" si="70"/>
        <v>Tipo Control</v>
      </c>
      <c r="U141" s="54" t="s">
        <v>158</v>
      </c>
      <c r="V141" s="55">
        <f>+IF(U141='[9]Tabla Valoración controles'!$D$4,'[9]Tabla Valoración controles'!$F$4,IF('[9]208-PLA-Ft-78 Mapa Gestión'!U141='[9]Tabla Valoración controles'!$D$5,'[9]Tabla Valoración controles'!$F$5,IF(U141=[9]FORMULAS!$A$10,0,'[9]Tabla Valoración controles'!$F$6)))</f>
        <v>0</v>
      </c>
      <c r="W141" s="54"/>
      <c r="X141" s="56">
        <f>+IF(W141='[9]Tabla Valoración controles'!$D$7,'[9]Tabla Valoración controles'!$F$7,IF(U141=[9]FORMULAS!$A$10,0,'[9]Tabla Valoración controles'!$F$8))</f>
        <v>0</v>
      </c>
      <c r="Y141" s="54"/>
      <c r="Z141" s="55">
        <f>+IF(Y141='[9]Tabla Valoración controles'!$D$9,'[9]Tabla Valoración controles'!$F$9,IF(U141=[9]FORMULAS!$A$10,0,'[9]Tabla Valoración controles'!$F$10))</f>
        <v>0</v>
      </c>
      <c r="AA141" s="54"/>
      <c r="AB141" s="55">
        <f>+IF(AA141='[9]Tabla Valoración controles'!$D$9,'[9]Tabla Valoración controles'!$F$9,IF(W141=[9]FORMULAS!$A$10,0,'[9]Tabla Valoración controles'!$F$10))</f>
        <v>0</v>
      </c>
      <c r="AC141" s="54"/>
      <c r="AD141" s="55">
        <f>+IF(AC141='[9]Tabla Valoración controles'!$D$13,'[9]Tabla Valoración controles'!$F$13,'[9]Tabla Valoración controles'!$F$14)</f>
        <v>0</v>
      </c>
      <c r="AE141" s="100">
        <f t="shared" si="68"/>
        <v>0</v>
      </c>
      <c r="AF141" s="100">
        <f t="shared" si="71"/>
        <v>0</v>
      </c>
      <c r="AG141" s="100">
        <f t="shared" si="69"/>
        <v>0</v>
      </c>
      <c r="AH141" s="54"/>
      <c r="AI141" s="50">
        <f>+IF(AH141=[9]CONTROLES!$C$50,[9]CONTROLES!$D$50,[9]CONTROLES!$D$51)</f>
        <v>0</v>
      </c>
      <c r="AJ141" s="50"/>
      <c r="AK141" s="50">
        <f>+IF(AJ141=[9]CONTROLES!$C$52,[9]CONTROLES!$D$52,[9]CONTROLES!$D$53)</f>
        <v>0</v>
      </c>
      <c r="AL141" s="50"/>
      <c r="AM141" s="50">
        <f>+IF(AL141=[9]CONTROLES!$C$54,[9]CONTROLES!$D$54,[9]CONTROLES!$D$55)</f>
        <v>0</v>
      </c>
      <c r="AN141" s="50"/>
      <c r="AO141" s="50">
        <f>+IF(AN141=[9]CONTROLES!$C$56,[9]CONTROLES!$D$56,IF(AN141=[9]CONTROLES!$C$57,[9]CONTROLES!$D$57,[9]CONTROLES!$D$58))</f>
        <v>0</v>
      </c>
      <c r="AP141" s="50"/>
      <c r="AQ141" s="50">
        <f>+IF(AP141=[9]CONTROLES!$C$59,[9]CONTROLES!$D$59,[9]CONTROLES!$D$60)</f>
        <v>0</v>
      </c>
      <c r="AR141" s="50"/>
      <c r="AS141" s="50">
        <f>+IF(AR141=[9]CONTROLES!$C$61,[9]CONTROLES!$D$61,[9]CONTROLES!$D$62)</f>
        <v>0</v>
      </c>
      <c r="AT141" s="50"/>
      <c r="AU141" s="50">
        <f>+IF(AT141=[9]CONTROLES!$C$63,[9]CONTROLES!$D$63,IF(AT141=[9]CONTROLES!$C$64,[9]CONTROLES!$D$64,[9]CONTROLES!$D$65))</f>
        <v>0</v>
      </c>
      <c r="AV141" s="50">
        <f t="shared" si="60"/>
        <v>0</v>
      </c>
      <c r="AW141" s="50" t="str">
        <f t="shared" si="61"/>
        <v>Débil</v>
      </c>
      <c r="AX141" s="305"/>
      <c r="AY141" s="305"/>
      <c r="AZ141" s="305"/>
      <c r="BA141" s="305"/>
      <c r="BB141" s="307"/>
      <c r="BC141" s="306"/>
      <c r="BD141" s="335"/>
      <c r="BE141" s="129"/>
      <c r="BF141" s="134"/>
      <c r="BG141" s="179"/>
      <c r="BH141" s="225"/>
      <c r="BI141" s="226"/>
      <c r="BJ141" s="134"/>
      <c r="BK141" s="134"/>
      <c r="BL141" s="134"/>
      <c r="BM141" s="335"/>
      <c r="BN141" s="138"/>
      <c r="BO141" s="134"/>
      <c r="BP141" s="134"/>
      <c r="BQ141" s="134"/>
      <c r="BR141" s="134"/>
      <c r="BS141" s="134"/>
      <c r="BT141" s="134"/>
      <c r="BU141" s="134"/>
      <c r="BV141" s="134"/>
      <c r="BW141" s="138"/>
      <c r="BX141" s="134"/>
      <c r="BY141" s="134"/>
      <c r="BZ141" s="134"/>
      <c r="CA141" s="134"/>
      <c r="CB141" s="134"/>
      <c r="CC141" s="134"/>
      <c r="CD141" s="134"/>
      <c r="CE141" s="134"/>
      <c r="CF141" s="138"/>
      <c r="CG141" s="134"/>
      <c r="CH141" s="134"/>
      <c r="CI141" s="134"/>
      <c r="CJ141" s="134"/>
      <c r="CK141" s="134"/>
      <c r="CL141" s="134"/>
      <c r="CM141" s="134"/>
      <c r="CN141" s="134"/>
      <c r="CO141" s="138"/>
      <c r="CP141" s="134"/>
      <c r="CQ141" s="134"/>
      <c r="CR141" s="134"/>
      <c r="CS141" s="134"/>
      <c r="CT141" s="134"/>
      <c r="CU141" s="134"/>
      <c r="CV141" s="134"/>
      <c r="CW141" s="134"/>
      <c r="CX141" s="138"/>
      <c r="CY141" s="134"/>
      <c r="CZ141" s="134"/>
      <c r="DA141" s="134"/>
      <c r="DB141" s="134"/>
      <c r="DC141" s="134"/>
      <c r="DD141" s="134"/>
      <c r="DE141" s="134"/>
      <c r="DF141" s="134"/>
      <c r="DG141" s="138"/>
      <c r="DH141" s="134"/>
      <c r="DI141" s="134"/>
      <c r="DJ141" s="134"/>
      <c r="DK141" s="134"/>
      <c r="DL141" s="134"/>
      <c r="DM141" s="134"/>
      <c r="DN141" s="134"/>
      <c r="DO141" s="134"/>
      <c r="DP141" s="138"/>
      <c r="DQ141" s="134"/>
      <c r="DR141" s="134"/>
      <c r="DS141" s="134"/>
      <c r="DT141" s="134"/>
      <c r="DU141" s="134"/>
      <c r="DV141" s="134"/>
      <c r="DW141" s="134"/>
      <c r="DX141" s="134"/>
      <c r="DY141" s="138"/>
      <c r="DZ141" s="134"/>
      <c r="EA141" s="134"/>
      <c r="EB141" s="134"/>
      <c r="EC141" s="134"/>
      <c r="ED141" s="134"/>
      <c r="EE141" s="134"/>
      <c r="EF141" s="134"/>
      <c r="EG141" s="134"/>
      <c r="EH141" s="138"/>
      <c r="EI141" s="134"/>
      <c r="EJ141" s="134"/>
      <c r="EK141" s="134"/>
      <c r="EL141" s="134"/>
      <c r="EM141" s="134"/>
      <c r="EN141" s="134"/>
      <c r="EO141" s="134"/>
      <c r="EP141" s="134"/>
      <c r="EQ141" s="138"/>
      <c r="ER141" s="134"/>
      <c r="ES141" s="134"/>
      <c r="ET141" s="134"/>
      <c r="EU141" s="134"/>
      <c r="EV141" s="134"/>
      <c r="EW141" s="134"/>
      <c r="EX141" s="134"/>
      <c r="EY141" s="134"/>
      <c r="EZ141" s="138"/>
      <c r="FA141" s="134"/>
      <c r="FB141" s="134"/>
      <c r="FC141" s="134"/>
      <c r="FD141" s="134"/>
      <c r="FE141" s="134"/>
      <c r="FF141" s="134"/>
      <c r="FG141" s="134"/>
      <c r="FH141" s="134"/>
      <c r="FI141" s="138"/>
      <c r="FJ141" s="134"/>
      <c r="FK141" s="134"/>
      <c r="FL141" s="134"/>
      <c r="FM141" s="134"/>
      <c r="FN141" s="134"/>
      <c r="FO141" s="134"/>
      <c r="FP141" s="134"/>
      <c r="FQ141" s="134"/>
      <c r="FR141" s="134"/>
      <c r="FS141" s="138"/>
      <c r="FT141" s="131"/>
      <c r="FU141" s="131"/>
      <c r="FV141" s="131"/>
      <c r="FW141" s="132"/>
      <c r="FX141" s="131"/>
      <c r="FY141" s="134"/>
      <c r="FZ141" s="134"/>
      <c r="GA141" s="131"/>
      <c r="GB141" s="131"/>
      <c r="GC141" s="131"/>
      <c r="GD141" s="131"/>
      <c r="GE141" s="131"/>
      <c r="GF141" s="138"/>
      <c r="GG141" s="131"/>
      <c r="GH141" s="131"/>
      <c r="GI141" s="131"/>
      <c r="GJ141" s="132"/>
      <c r="GK141" s="131"/>
      <c r="GL141" s="134"/>
      <c r="GM141" s="134"/>
      <c r="GN141" s="131"/>
      <c r="GO141" s="131"/>
      <c r="GP141" s="131"/>
      <c r="GQ141" s="131"/>
      <c r="GR141" s="131"/>
      <c r="GS141" s="138"/>
      <c r="GT141" s="131"/>
      <c r="GU141" s="131"/>
      <c r="GV141" s="131"/>
      <c r="GW141" s="132"/>
      <c r="GX141" s="131"/>
      <c r="GY141" s="134"/>
      <c r="GZ141" s="134"/>
      <c r="HA141" s="131"/>
      <c r="HB141" s="131"/>
      <c r="HC141" s="131"/>
      <c r="HD141" s="131"/>
    </row>
    <row r="142" spans="1:212" ht="75.75" customHeight="1" x14ac:dyDescent="0.2">
      <c r="A142" s="312">
        <v>23</v>
      </c>
      <c r="B142" s="402" t="s">
        <v>603</v>
      </c>
      <c r="C142" s="320" t="str">
        <f>VLOOKUP(B142,[10]FORMULAS!$A$30:$B$46,2,0)</f>
        <v xml:space="preserve">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
</v>
      </c>
      <c r="D142" s="320" t="str">
        <f>VLOOKUP(B142,[10]FORMULAS!$A$30:$C$46,3,0)</f>
        <v xml:space="preserve">Jefe de Oficina de Control Disciplinario Interno </v>
      </c>
      <c r="E142" s="320" t="s">
        <v>604</v>
      </c>
      <c r="F142" s="320" t="s">
        <v>605</v>
      </c>
      <c r="G142" s="198" t="s">
        <v>606</v>
      </c>
      <c r="H142" s="320" t="s">
        <v>607</v>
      </c>
      <c r="I142" s="320" t="s">
        <v>607</v>
      </c>
      <c r="J142" s="320">
        <v>2</v>
      </c>
      <c r="K142" s="322" t="str">
        <f>VLOOKUP(L142,'Tabla probabilidad'!$D$3:$E$8,2,0)</f>
        <v>Muy Baja</v>
      </c>
      <c r="L142" s="401">
        <v>0.2</v>
      </c>
      <c r="M142" s="326" t="s">
        <v>91</v>
      </c>
      <c r="N142" s="327" t="str">
        <f>VLOOKUP(M142,'Tabla Impacto'!$D$3:$F$8,3,0)</f>
        <v>Moderado</v>
      </c>
      <c r="O142" s="327">
        <f>VLOOKUP(M142,'Tabla Impacto'!$D$3:$F$8,2,0)</f>
        <v>0.6</v>
      </c>
      <c r="P142" s="361" t="str">
        <f t="shared" ref="P142" si="72">CONCATENATE(N142,K142)</f>
        <v>ModeradoMuy Baja</v>
      </c>
      <c r="Q142" s="360" t="str">
        <f>VLOOKUP(P142,[9]FORMULAS!$K$17:$L$42,2,0)</f>
        <v>Moderado</v>
      </c>
      <c r="R142" s="218">
        <v>1</v>
      </c>
      <c r="S142" s="219" t="s">
        <v>608</v>
      </c>
      <c r="T142" s="201" t="str">
        <f t="shared" si="70"/>
        <v>Preventivo</v>
      </c>
      <c r="U142" s="190" t="s">
        <v>13</v>
      </c>
      <c r="V142" s="191">
        <f>+IF(U142='[11]Tabla Valoración controles'!$D$4,'[11]Tabla Valoración controles'!$F$4,IF('[11]208-PLA-Ft-78 Mapa Gestión'!U142='[11]Tabla Valoración controles'!$D$5,'[11]Tabla Valoración controles'!$F$5,IF(U142=[11]FORMULAS!$A$10,0,'[11]Tabla Valoración controles'!$F$6)))</f>
        <v>0.25</v>
      </c>
      <c r="W142" s="190" t="s">
        <v>8</v>
      </c>
      <c r="X142" s="192">
        <f>+IF(W142='[11]Tabla Valoración controles'!$D$7,'[11]Tabla Valoración controles'!$F$7,IF(U142=[11]FORMULAS!$A$10,0,'[11]Tabla Valoración controles'!$F$8))</f>
        <v>0.15</v>
      </c>
      <c r="Y142" s="190" t="s">
        <v>18</v>
      </c>
      <c r="Z142" s="191">
        <f>+IF(Y142='[11]Tabla Valoración controles'!$D$9,'[11]Tabla Valoración controles'!$F$9,'[11]Tabla Valoración controles'!$F$10)</f>
        <v>0</v>
      </c>
      <c r="AA142" s="190" t="s">
        <v>21</v>
      </c>
      <c r="AB142" s="191">
        <f>+IF(AA142='[11]Tabla Valoración controles'!$D$11,'[11]Tabla Valoración controles'!$F$11,'[11]Tabla Valoración controles'!$F$12)</f>
        <v>0</v>
      </c>
      <c r="AC142" s="190" t="s">
        <v>100</v>
      </c>
      <c r="AD142" s="191">
        <f>+IF(AC142='[11]Tabla Valoración controles'!$D$13,'[11]Tabla Valoración controles'!$F$13,'[11]Tabla Valoración controles'!$F$14)</f>
        <v>0</v>
      </c>
      <c r="AE142" s="154">
        <f t="shared" si="68"/>
        <v>0.4</v>
      </c>
      <c r="AF142" s="154" t="e">
        <f>+IF(T142=[11]FORMULAS!$A$8,'[11]208-PLA-Ft-78 Mapa Gestión'!AE142*'[11]208-PLA-Ft-78 Mapa Gestión'!L142:L147,'[11]208-PLA-Ft-78 Mapa Gestión'!AE142*'[11]208-PLA-Ft-78 Mapa Gestión'!O142:O147)</f>
        <v>#N/A</v>
      </c>
      <c r="AG142" s="154">
        <f>+IF(T142=[11]FORMULAS!$A$8,'[11]208-PLA-Ft-78 Mapa Gestión'!L142:L147-'[11]208-PLA-Ft-78 Mapa Gestión'!AF142,0)</f>
        <v>0</v>
      </c>
      <c r="AH142" s="190" t="s">
        <v>351</v>
      </c>
      <c r="AI142" s="193">
        <f>+IF(AH142=[11]CONTROLES!$C$50,[11]CONTROLES!$D$50,[11]CONTROLES!$D$51)</f>
        <v>15</v>
      </c>
      <c r="AJ142" s="200" t="s">
        <v>357</v>
      </c>
      <c r="AK142" s="200">
        <f>+IF(AJ142=[11]CONTROLES!$C$52,[11]CONTROLES!$D$52,[11]CONTROLES!$D$53)</f>
        <v>15</v>
      </c>
      <c r="AL142" s="200" t="s">
        <v>360</v>
      </c>
      <c r="AM142" s="200">
        <f>+IF(AL142=[11]CONTROLES!$C$54,[11]CONTROLES!$D$54,[11]CONTROLES!$D$55)</f>
        <v>15</v>
      </c>
      <c r="AN142" s="200" t="s">
        <v>363</v>
      </c>
      <c r="AO142" s="200">
        <f>+IF(AN142=[11]CONTROLES!$C$56,[11]CONTROLES!$D$56,IF(AN142=[11]CONTROLES!$C$57,[11]CONTROLES!$D$57,[11]CONTROLES!$D$58))</f>
        <v>15</v>
      </c>
      <c r="AP142" s="200" t="s">
        <v>367</v>
      </c>
      <c r="AQ142" s="200">
        <f>+IF(AP142=[11]CONTROLES!$C$59,[11]CONTROLES!$D$59,[11]CONTROLES!$D$60)</f>
        <v>15</v>
      </c>
      <c r="AR142" s="200" t="s">
        <v>370</v>
      </c>
      <c r="AS142" s="200">
        <f>+IF(AR142=[11]CONTROLES!$C$61,[11]CONTROLES!$D$61,[11]CONTROLES!$D$62)</f>
        <v>15</v>
      </c>
      <c r="AT142" s="200" t="s">
        <v>373</v>
      </c>
      <c r="AU142" s="50">
        <f>+IF(AT142=[11]CONTROLES!$C$63,[11]CONTROLES!$D$63,IF(AT142=[11]CONTROLES!$C$64,[11]CONTROLES!$D$64,[11]CONTROLES!$D$65))</f>
        <v>10</v>
      </c>
      <c r="AV142" s="50">
        <f>+AI142+AK142+AM142+AO142+AQ142+AS142+AU142</f>
        <v>100</v>
      </c>
      <c r="AW142" s="193" t="str">
        <f>IF(ISERROR(AV142)=TRUE,"",IF(AND(AV142&lt;=85),"Débil",IF(AND(AV142&gt;=85.01,AV142&lt;=95),"Moderado",IF(AND(AV142&gt;=95.1,AV142&lt;=100),"Fuerte",""))))</f>
        <v>Fuerte</v>
      </c>
      <c r="AX142" s="199" t="e">
        <f>+AK142+AM142+AO142+AQ142+AS142+AU142+AW142</f>
        <v>#VALUE!</v>
      </c>
      <c r="AY142" s="304" t="s">
        <v>98</v>
      </c>
      <c r="AZ142" s="304" t="s">
        <v>153</v>
      </c>
      <c r="BA142" s="304" t="e">
        <f>+IF(T142=[9]FORMULAS!B141,'[9]208-PLA-Ft-78 Mapa Gestión'!AG147,'[9]208-PLA-Ft-78 Mapa Gestión'!O142:O147)</f>
        <v>#N/A</v>
      </c>
      <c r="BB142" s="307" t="str">
        <f>CONCATENATE(AZ142,AY142)</f>
        <v>LeveMedia</v>
      </c>
      <c r="BC142" s="306" t="str">
        <f>VLOOKUP(BB142,[9]FORMULAS!$K$17:$L$42,2,0)</f>
        <v>Moderado</v>
      </c>
      <c r="BD142" s="335" t="s">
        <v>164</v>
      </c>
      <c r="BE142" s="181" t="s">
        <v>609</v>
      </c>
      <c r="BF142" s="181" t="s">
        <v>610</v>
      </c>
      <c r="BG142" s="181" t="s">
        <v>322</v>
      </c>
      <c r="BH142" s="231">
        <v>45323</v>
      </c>
      <c r="BI142" s="231">
        <v>45657</v>
      </c>
      <c r="BJ142" s="181" t="s">
        <v>509</v>
      </c>
      <c r="BK142" s="181" t="s">
        <v>611</v>
      </c>
      <c r="BL142" s="134" t="s">
        <v>236</v>
      </c>
      <c r="BM142" s="308" t="s">
        <v>612</v>
      </c>
      <c r="BN142" s="308"/>
      <c r="BO142" s="129"/>
      <c r="BP142" s="130"/>
      <c r="BQ142" s="130"/>
      <c r="BR142" s="143"/>
      <c r="BS142" s="143"/>
      <c r="BT142" s="143"/>
      <c r="BU142" s="143"/>
      <c r="BV142" s="143"/>
      <c r="BW142" s="128"/>
      <c r="BX142" s="129"/>
      <c r="BY142" s="130"/>
      <c r="BZ142" s="130"/>
      <c r="CA142" s="143"/>
      <c r="CB142" s="143"/>
      <c r="CC142" s="143"/>
      <c r="CD142" s="143"/>
      <c r="CE142" s="143"/>
      <c r="CF142" s="128"/>
      <c r="CG142" s="129"/>
      <c r="CH142" s="130"/>
      <c r="CI142" s="130"/>
      <c r="CJ142" s="143"/>
      <c r="CK142" s="143"/>
      <c r="CL142" s="143"/>
      <c r="CM142" s="143"/>
      <c r="CN142" s="143"/>
      <c r="CO142" s="128"/>
      <c r="CP142" s="129"/>
      <c r="CQ142" s="130"/>
      <c r="CR142" s="130"/>
      <c r="CS142" s="143"/>
      <c r="CT142" s="143"/>
      <c r="CU142" s="143"/>
      <c r="CV142" s="143"/>
      <c r="CW142" s="143"/>
      <c r="CX142" s="128"/>
      <c r="CY142" s="129"/>
      <c r="CZ142" s="130"/>
      <c r="DA142" s="130"/>
      <c r="DB142" s="143"/>
      <c r="DC142" s="143"/>
      <c r="DD142" s="143"/>
      <c r="DE142" s="143"/>
      <c r="DF142" s="143"/>
      <c r="DG142" s="128"/>
      <c r="DH142" s="129"/>
      <c r="DI142" s="130"/>
      <c r="DJ142" s="130"/>
      <c r="DK142" s="143"/>
      <c r="DL142" s="143"/>
      <c r="DM142" s="143"/>
      <c r="DN142" s="143"/>
      <c r="DO142" s="143"/>
      <c r="DP142" s="128"/>
      <c r="DQ142" s="129"/>
      <c r="DR142" s="130"/>
      <c r="DS142" s="130"/>
      <c r="DT142" s="143"/>
      <c r="DU142" s="143"/>
      <c r="DV142" s="143"/>
      <c r="DW142" s="143"/>
      <c r="DX142" s="143"/>
      <c r="DY142" s="128"/>
      <c r="DZ142" s="129"/>
      <c r="EA142" s="130"/>
      <c r="EB142" s="130"/>
      <c r="EC142" s="143"/>
      <c r="ED142" s="143"/>
      <c r="EE142" s="143"/>
      <c r="EF142" s="143"/>
      <c r="EG142" s="143"/>
      <c r="EH142" s="128"/>
      <c r="EI142" s="129"/>
      <c r="EJ142" s="130"/>
      <c r="EK142" s="130"/>
      <c r="EL142" s="143"/>
      <c r="EM142" s="143"/>
      <c r="EN142" s="143"/>
      <c r="EO142" s="143"/>
      <c r="EP142" s="143"/>
      <c r="EQ142" s="128"/>
      <c r="ER142" s="129"/>
      <c r="ES142" s="130"/>
      <c r="ET142" s="130"/>
      <c r="EU142" s="143"/>
      <c r="EV142" s="143"/>
      <c r="EW142" s="143"/>
      <c r="EX142" s="143"/>
      <c r="EY142" s="143"/>
      <c r="EZ142" s="128"/>
      <c r="FA142" s="129"/>
      <c r="FB142" s="130"/>
      <c r="FC142" s="130"/>
      <c r="FD142" s="143"/>
      <c r="FE142" s="143"/>
      <c r="FF142" s="143"/>
      <c r="FG142" s="143"/>
      <c r="FH142" s="143"/>
      <c r="FI142" s="128"/>
      <c r="FJ142" s="129"/>
      <c r="FK142" s="130"/>
      <c r="FL142" s="130"/>
      <c r="FM142" s="143"/>
      <c r="FN142" s="143"/>
      <c r="FO142" s="143"/>
      <c r="FP142" s="143"/>
      <c r="FQ142" s="143"/>
      <c r="FR142" s="143"/>
      <c r="FS142" s="128"/>
      <c r="FT142" s="131"/>
      <c r="FU142" s="131"/>
      <c r="FV142" s="131"/>
      <c r="FW142" s="132"/>
      <c r="FX142" s="131"/>
      <c r="FY142" s="143"/>
      <c r="FZ142" s="143"/>
      <c r="GA142" s="131"/>
      <c r="GB142" s="131"/>
      <c r="GC142" s="131"/>
      <c r="GD142" s="131"/>
      <c r="GE142" s="131"/>
      <c r="GF142" s="128"/>
      <c r="GG142" s="131"/>
      <c r="GH142" s="131"/>
      <c r="GI142" s="131"/>
      <c r="GJ142" s="132"/>
      <c r="GK142" s="131"/>
      <c r="GL142" s="143"/>
      <c r="GM142" s="143"/>
      <c r="GN142" s="131"/>
      <c r="GO142" s="131"/>
      <c r="GP142" s="131"/>
      <c r="GQ142" s="131"/>
      <c r="GR142" s="131"/>
      <c r="GS142" s="128"/>
      <c r="GT142" s="131"/>
      <c r="GU142" s="131"/>
      <c r="GV142" s="131"/>
      <c r="GW142" s="132"/>
      <c r="GX142" s="131"/>
      <c r="GY142" s="143"/>
      <c r="GZ142" s="143"/>
      <c r="HA142" s="131"/>
      <c r="HB142" s="131"/>
      <c r="HC142" s="131"/>
      <c r="HD142" s="131"/>
    </row>
    <row r="143" spans="1:212" ht="48" customHeight="1" x14ac:dyDescent="0.2">
      <c r="A143" s="312"/>
      <c r="B143" s="402"/>
      <c r="C143" s="320"/>
      <c r="D143" s="320"/>
      <c r="E143" s="320"/>
      <c r="F143" s="320"/>
      <c r="G143" s="198" t="s">
        <v>613</v>
      </c>
      <c r="H143" s="320"/>
      <c r="I143" s="320"/>
      <c r="J143" s="320"/>
      <c r="K143" s="322"/>
      <c r="L143" s="320"/>
      <c r="M143" s="326"/>
      <c r="N143" s="327"/>
      <c r="O143" s="327"/>
      <c r="P143" s="361"/>
      <c r="Q143" s="360"/>
      <c r="R143" s="218"/>
      <c r="S143" s="219"/>
      <c r="T143" s="201" t="str">
        <f t="shared" si="70"/>
        <v>Tipo Control</v>
      </c>
      <c r="U143" s="54" t="s">
        <v>158</v>
      </c>
      <c r="V143" s="55">
        <f>+IF(U143='[11]Tabla Valoración controles'!$D$4,'[11]Tabla Valoración controles'!$F$4,IF('[11]208-PLA-Ft-78 Mapa Gestión'!U143='[11]Tabla Valoración controles'!$D$5,'[11]Tabla Valoración controles'!$F$5,IF(U143=[11]FORMULAS!$A$10,0,'[11]Tabla Valoración controles'!$F$6)))</f>
        <v>0</v>
      </c>
      <c r="W143" s="54"/>
      <c r="X143" s="56">
        <f>+IF(W143='[11]Tabla Valoración controles'!$D$7,'[11]Tabla Valoración controles'!$F$7,IF(U143=[11]FORMULAS!$A$10,0,'[11]Tabla Valoración controles'!$F$8))</f>
        <v>0</v>
      </c>
      <c r="Y143" s="54"/>
      <c r="Z143" s="55">
        <f>+IF(Y143='[11]Tabla Valoración controles'!$D$9,'[11]Tabla Valoración controles'!$F$9,'[11]Tabla Valoración controles'!$F$10)</f>
        <v>0</v>
      </c>
      <c r="AA143" s="54"/>
      <c r="AB143" s="55">
        <f>+IF(AA143='[11]Tabla Valoración controles'!$D$9,'[11]Tabla Valoración controles'!$F$9,IF(W143=[11]FORMULAS!$A$10,0,'[11]Tabla Valoración controles'!$F$10))</f>
        <v>0</v>
      </c>
      <c r="AC143" s="54"/>
      <c r="AD143" s="55">
        <f>+IF(AC143='[11]Tabla Valoración controles'!$D$13,'[11]Tabla Valoración controles'!$F$13,'[11]Tabla Valoración controles'!$F$14)</f>
        <v>0</v>
      </c>
      <c r="AE143" s="100">
        <f t="shared" si="68"/>
        <v>0</v>
      </c>
      <c r="AF143" s="100">
        <f>+AE143*AG142</f>
        <v>0</v>
      </c>
      <c r="AG143" s="100">
        <f>+AG142-AF143</f>
        <v>0</v>
      </c>
      <c r="AH143" s="54"/>
      <c r="AI143" s="50">
        <f>+IF(AH143=[11]CONTROLES!$C$50,[11]CONTROLES!$D$50,[11]CONTROLES!$D$51)</f>
        <v>0</v>
      </c>
      <c r="AJ143" s="50"/>
      <c r="AK143" s="50">
        <f>+IF(AJ143=[11]CONTROLES!$C$52,[11]CONTROLES!$D$52,[11]CONTROLES!$D$53)</f>
        <v>0</v>
      </c>
      <c r="AL143" s="50"/>
      <c r="AM143" s="50">
        <f>+IF(AL143=[11]CONTROLES!$C$54,[11]CONTROLES!$D$54,[11]CONTROLES!$D$55)</f>
        <v>0</v>
      </c>
      <c r="AN143" s="50"/>
      <c r="AO143" s="50">
        <f>+IF(AN143=[11]CONTROLES!$C$56,[11]CONTROLES!$D$56,IF(AN143=[11]CONTROLES!$C$57,[11]CONTROLES!$D$57,[11]CONTROLES!$D$58))</f>
        <v>0</v>
      </c>
      <c r="AP143" s="50"/>
      <c r="AQ143" s="50">
        <f>+IF(AP143=[11]CONTROLES!$C$59,[11]CONTROLES!$D$59,[11]CONTROLES!$D$60)</f>
        <v>0</v>
      </c>
      <c r="AR143" s="50"/>
      <c r="AS143" s="50">
        <f>+IF(AR143=[11]CONTROLES!$C$61,[11]CONTROLES!$D$61,[11]CONTROLES!$D$62)</f>
        <v>0</v>
      </c>
      <c r="AT143" s="50"/>
      <c r="AU143" s="50">
        <f>+IF(AT143=[11]CONTROLES!$C$63,[11]CONTROLES!$D$63,IF(AT143=[11]CONTROLES!$C$64,[11]CONTROLES!$D$64,[11]CONTROLES!$D$65))</f>
        <v>0</v>
      </c>
      <c r="AV143" s="50">
        <f t="shared" ref="AV143:AV147" si="73">+AI143+AK143+AM143+AO143+AQ143+AS143+AU143</f>
        <v>0</v>
      </c>
      <c r="AW143" s="50" t="str">
        <f t="shared" ref="AW143:AW147" si="74">IF(ISERROR(AV143)=TRUE,"",IF(AND(AV143&lt;=85),"Débil",IF(AND(AV143&gt;=85.01,AV143&lt;=95),"Moderado",IF(AND(AV143&gt;=95.1,AV143&lt;=100),"Fuerte",""))))</f>
        <v>Débil</v>
      </c>
      <c r="AX143" s="199" t="e">
        <f t="shared" ref="AX143:AX147" si="75">+AK143+AM143+AO143+AQ143+AS143+AU143+AW143</f>
        <v>#VALUE!</v>
      </c>
      <c r="AY143" s="305"/>
      <c r="AZ143" s="305"/>
      <c r="BA143" s="305"/>
      <c r="BB143" s="307"/>
      <c r="BC143" s="306"/>
      <c r="BD143" s="335"/>
      <c r="BE143" s="215"/>
      <c r="BF143" s="215"/>
      <c r="BG143" s="215"/>
      <c r="BH143" s="231"/>
      <c r="BI143" s="232"/>
      <c r="BJ143" s="215"/>
      <c r="BK143" s="215"/>
      <c r="BL143" s="215"/>
      <c r="BM143" s="308"/>
      <c r="BN143" s="308"/>
      <c r="BO143" s="134"/>
      <c r="BP143" s="128"/>
      <c r="BQ143" s="130"/>
      <c r="BR143" s="143"/>
      <c r="BS143" s="143"/>
      <c r="BT143" s="143"/>
      <c r="BU143" s="143"/>
      <c r="BV143" s="143"/>
      <c r="BW143" s="128"/>
      <c r="BX143" s="134"/>
      <c r="BY143" s="128"/>
      <c r="BZ143" s="130"/>
      <c r="CA143" s="143"/>
      <c r="CB143" s="143"/>
      <c r="CC143" s="143"/>
      <c r="CD143" s="143"/>
      <c r="CE143" s="143"/>
      <c r="CF143" s="128"/>
      <c r="CG143" s="134"/>
      <c r="CH143" s="128"/>
      <c r="CI143" s="130"/>
      <c r="CJ143" s="143"/>
      <c r="CK143" s="143"/>
      <c r="CL143" s="143"/>
      <c r="CM143" s="143"/>
      <c r="CN143" s="143"/>
      <c r="CO143" s="128"/>
      <c r="CP143" s="134"/>
      <c r="CQ143" s="128"/>
      <c r="CR143" s="130"/>
      <c r="CS143" s="143"/>
      <c r="CT143" s="143"/>
      <c r="CU143" s="143"/>
      <c r="CV143" s="143"/>
      <c r="CW143" s="143"/>
      <c r="CX143" s="128"/>
      <c r="CY143" s="134"/>
      <c r="CZ143" s="128"/>
      <c r="DA143" s="130"/>
      <c r="DB143" s="143"/>
      <c r="DC143" s="143"/>
      <c r="DD143" s="143"/>
      <c r="DE143" s="143"/>
      <c r="DF143" s="143"/>
      <c r="DG143" s="128"/>
      <c r="DH143" s="134"/>
      <c r="DI143" s="128"/>
      <c r="DJ143" s="130"/>
      <c r="DK143" s="143"/>
      <c r="DL143" s="143"/>
      <c r="DM143" s="143"/>
      <c r="DN143" s="143"/>
      <c r="DO143" s="143"/>
      <c r="DP143" s="128"/>
      <c r="DQ143" s="134"/>
      <c r="DR143" s="128"/>
      <c r="DS143" s="130"/>
      <c r="DT143" s="143"/>
      <c r="DU143" s="143"/>
      <c r="DV143" s="143"/>
      <c r="DW143" s="143"/>
      <c r="DX143" s="143"/>
      <c r="DY143" s="128"/>
      <c r="DZ143" s="134"/>
      <c r="EA143" s="128"/>
      <c r="EB143" s="130"/>
      <c r="EC143" s="143"/>
      <c r="ED143" s="143"/>
      <c r="EE143" s="143"/>
      <c r="EF143" s="143"/>
      <c r="EG143" s="143"/>
      <c r="EH143" s="128"/>
      <c r="EI143" s="134"/>
      <c r="EJ143" s="128"/>
      <c r="EK143" s="130"/>
      <c r="EL143" s="143"/>
      <c r="EM143" s="143"/>
      <c r="EN143" s="143"/>
      <c r="EO143" s="143"/>
      <c r="EP143" s="143"/>
      <c r="EQ143" s="128"/>
      <c r="ER143" s="134"/>
      <c r="ES143" s="128"/>
      <c r="ET143" s="130"/>
      <c r="EU143" s="143"/>
      <c r="EV143" s="143"/>
      <c r="EW143" s="143"/>
      <c r="EX143" s="143"/>
      <c r="EY143" s="143"/>
      <c r="EZ143" s="128"/>
      <c r="FA143" s="134"/>
      <c r="FB143" s="128"/>
      <c r="FC143" s="130"/>
      <c r="FD143" s="143"/>
      <c r="FE143" s="143"/>
      <c r="FF143" s="143"/>
      <c r="FG143" s="143"/>
      <c r="FH143" s="143"/>
      <c r="FI143" s="128"/>
      <c r="FJ143" s="134"/>
      <c r="FK143" s="128"/>
      <c r="FL143" s="130"/>
      <c r="FM143" s="143"/>
      <c r="FN143" s="143"/>
      <c r="FO143" s="143"/>
      <c r="FP143" s="143"/>
      <c r="FQ143" s="143"/>
      <c r="FR143" s="143"/>
      <c r="FS143" s="128"/>
      <c r="FT143" s="131"/>
      <c r="FU143" s="131"/>
      <c r="FV143" s="131"/>
      <c r="FW143" s="132"/>
      <c r="FX143" s="131"/>
      <c r="FY143" s="143"/>
      <c r="FZ143" s="143"/>
      <c r="GA143" s="131"/>
      <c r="GB143" s="131"/>
      <c r="GC143" s="131"/>
      <c r="GD143" s="131"/>
      <c r="GE143" s="131"/>
      <c r="GF143" s="128"/>
      <c r="GG143" s="131"/>
      <c r="GH143" s="131"/>
      <c r="GI143" s="131"/>
      <c r="GJ143" s="132"/>
      <c r="GK143" s="131"/>
      <c r="GL143" s="143"/>
      <c r="GM143" s="143"/>
      <c r="GN143" s="131"/>
      <c r="GO143" s="131"/>
      <c r="GP143" s="131"/>
      <c r="GQ143" s="131"/>
      <c r="GR143" s="131"/>
      <c r="GS143" s="128"/>
      <c r="GT143" s="131"/>
      <c r="GU143" s="131"/>
      <c r="GV143" s="131"/>
      <c r="GW143" s="132"/>
      <c r="GX143" s="131"/>
      <c r="GY143" s="143"/>
      <c r="GZ143" s="143"/>
      <c r="HA143" s="131"/>
      <c r="HB143" s="131"/>
      <c r="HC143" s="131"/>
      <c r="HD143" s="131"/>
    </row>
    <row r="144" spans="1:212" ht="17.25" customHeight="1" x14ac:dyDescent="0.2">
      <c r="A144" s="312"/>
      <c r="B144" s="402"/>
      <c r="C144" s="320"/>
      <c r="D144" s="320"/>
      <c r="E144" s="320"/>
      <c r="F144" s="320"/>
      <c r="G144" s="198"/>
      <c r="H144" s="320"/>
      <c r="I144" s="320"/>
      <c r="J144" s="320"/>
      <c r="K144" s="322"/>
      <c r="L144" s="320"/>
      <c r="M144" s="326"/>
      <c r="N144" s="327"/>
      <c r="O144" s="327"/>
      <c r="P144" s="361"/>
      <c r="Q144" s="360"/>
      <c r="R144" s="218"/>
      <c r="S144" s="219"/>
      <c r="T144" s="201" t="str">
        <f t="shared" si="70"/>
        <v>Tipo Control</v>
      </c>
      <c r="U144" s="54" t="s">
        <v>158</v>
      </c>
      <c r="V144" s="55">
        <f>+IF(U144='[11]Tabla Valoración controles'!$D$4,'[11]Tabla Valoración controles'!$F$4,IF('[11]208-PLA-Ft-78 Mapa Gestión'!U144='[11]Tabla Valoración controles'!$D$5,'[11]Tabla Valoración controles'!$F$5,IF(U144=[11]FORMULAS!$A$10,0,'[11]Tabla Valoración controles'!$F$6)))</f>
        <v>0</v>
      </c>
      <c r="W144" s="54"/>
      <c r="X144" s="56">
        <f>+IF(W144='[11]Tabla Valoración controles'!$D$7,'[11]Tabla Valoración controles'!$F$7,IF(U144=[11]FORMULAS!$A$10,0,'[11]Tabla Valoración controles'!$F$8))</f>
        <v>0</v>
      </c>
      <c r="Y144" s="54"/>
      <c r="Z144" s="55">
        <f>+IF(Y144='[11]Tabla Valoración controles'!$D$9,'[11]Tabla Valoración controles'!$F$9,IF(U144=[11]FORMULAS!$A$10,0,'[11]Tabla Valoración controles'!$F$10))</f>
        <v>0</v>
      </c>
      <c r="AA144" s="54"/>
      <c r="AB144" s="55">
        <f>+IF(AA144='[11]Tabla Valoración controles'!$D$9,'[11]Tabla Valoración controles'!$F$9,IF(W144=[11]FORMULAS!$A$10,0,'[11]Tabla Valoración controles'!$F$10))</f>
        <v>0</v>
      </c>
      <c r="AC144" s="54"/>
      <c r="AD144" s="55">
        <f>+IF(AC144='[11]Tabla Valoración controles'!$D$13,'[11]Tabla Valoración controles'!$F$13,'[11]Tabla Valoración controles'!$F$14)</f>
        <v>0</v>
      </c>
      <c r="AE144" s="100">
        <f t="shared" si="68"/>
        <v>0</v>
      </c>
      <c r="AF144" s="100">
        <f>+AF143*AE144</f>
        <v>0</v>
      </c>
      <c r="AG144" s="100">
        <f t="shared" ref="AG144:AG146" si="76">+AG143-AF144</f>
        <v>0</v>
      </c>
      <c r="AH144" s="54"/>
      <c r="AI144" s="50">
        <f>+IF(AH144=[11]CONTROLES!$C$50,[11]CONTROLES!$D$50,[11]CONTROLES!$D$51)</f>
        <v>0</v>
      </c>
      <c r="AJ144" s="50"/>
      <c r="AK144" s="50">
        <f>+IF(AJ144=[11]CONTROLES!$C$52,[11]CONTROLES!$D$52,[11]CONTROLES!$D$53)</f>
        <v>0</v>
      </c>
      <c r="AL144" s="50"/>
      <c r="AM144" s="50">
        <f>+IF(AL144=[11]CONTROLES!$C$54,[11]CONTROLES!$D$54,[11]CONTROLES!$D$55)</f>
        <v>0</v>
      </c>
      <c r="AN144" s="50"/>
      <c r="AO144" s="50">
        <f>+IF(AN144=[11]CONTROLES!$C$56,[11]CONTROLES!$D$56,IF(AN144=[11]CONTROLES!$C$57,[11]CONTROLES!$D$57,[11]CONTROLES!$D$58))</f>
        <v>0</v>
      </c>
      <c r="AP144" s="50"/>
      <c r="AQ144" s="50">
        <f>+IF(AP144=[11]CONTROLES!$C$59,[11]CONTROLES!$D$59,[11]CONTROLES!$D$60)</f>
        <v>0</v>
      </c>
      <c r="AR144" s="50"/>
      <c r="AS144" s="50">
        <f>+IF(AR144=[11]CONTROLES!$C$61,[11]CONTROLES!$D$61,[11]CONTROLES!$D$62)</f>
        <v>0</v>
      </c>
      <c r="AT144" s="50"/>
      <c r="AU144" s="50">
        <f>+IF(AT144=[11]CONTROLES!$C$63,[11]CONTROLES!$D$63,IF(AT144=[11]CONTROLES!$C$64,[11]CONTROLES!$D$64,[11]CONTROLES!$D$65))</f>
        <v>0</v>
      </c>
      <c r="AV144" s="50">
        <f t="shared" si="73"/>
        <v>0</v>
      </c>
      <c r="AW144" s="50" t="str">
        <f t="shared" si="74"/>
        <v>Débil</v>
      </c>
      <c r="AX144" s="199" t="e">
        <f t="shared" si="75"/>
        <v>#VALUE!</v>
      </c>
      <c r="AY144" s="305"/>
      <c r="AZ144" s="305"/>
      <c r="BA144" s="305"/>
      <c r="BB144" s="307"/>
      <c r="BC144" s="306"/>
      <c r="BD144" s="335"/>
      <c r="BE144" s="215"/>
      <c r="BF144" s="215"/>
      <c r="BG144" s="215"/>
      <c r="BH144" s="231"/>
      <c r="BI144" s="232"/>
      <c r="BJ144" s="215"/>
      <c r="BK144" s="215"/>
      <c r="BL144" s="215"/>
      <c r="BM144" s="308"/>
      <c r="BN144" s="308"/>
      <c r="BO144" s="134"/>
      <c r="BP144" s="128"/>
      <c r="BQ144" s="130"/>
      <c r="BR144" s="143"/>
      <c r="BS144" s="143"/>
      <c r="BT144" s="143"/>
      <c r="BU144" s="143"/>
      <c r="BV144" s="143"/>
      <c r="BW144" s="128"/>
      <c r="BX144" s="134"/>
      <c r="BY144" s="128"/>
      <c r="BZ144" s="130"/>
      <c r="CA144" s="143"/>
      <c r="CB144" s="143"/>
      <c r="CC144" s="143"/>
      <c r="CD144" s="143"/>
      <c r="CE144" s="143"/>
      <c r="CF144" s="128"/>
      <c r="CG144" s="134"/>
      <c r="CH144" s="128"/>
      <c r="CI144" s="130"/>
      <c r="CJ144" s="143"/>
      <c r="CK144" s="143"/>
      <c r="CL144" s="143"/>
      <c r="CM144" s="143"/>
      <c r="CN144" s="143"/>
      <c r="CO144" s="128"/>
      <c r="CP144" s="134"/>
      <c r="CQ144" s="128"/>
      <c r="CR144" s="130"/>
      <c r="CS144" s="143"/>
      <c r="CT144" s="143"/>
      <c r="CU144" s="143"/>
      <c r="CV144" s="143"/>
      <c r="CW144" s="143"/>
      <c r="CX144" s="128"/>
      <c r="CY144" s="134"/>
      <c r="CZ144" s="128"/>
      <c r="DA144" s="130"/>
      <c r="DB144" s="143"/>
      <c r="DC144" s="143"/>
      <c r="DD144" s="143"/>
      <c r="DE144" s="143"/>
      <c r="DF144" s="143"/>
      <c r="DG144" s="128"/>
      <c r="DH144" s="134"/>
      <c r="DI144" s="128"/>
      <c r="DJ144" s="130"/>
      <c r="DK144" s="143"/>
      <c r="DL144" s="143"/>
      <c r="DM144" s="143"/>
      <c r="DN144" s="143"/>
      <c r="DO144" s="143"/>
      <c r="DP144" s="128"/>
      <c r="DQ144" s="134"/>
      <c r="DR144" s="128"/>
      <c r="DS144" s="130"/>
      <c r="DT144" s="143"/>
      <c r="DU144" s="143"/>
      <c r="DV144" s="143"/>
      <c r="DW144" s="143"/>
      <c r="DX144" s="143"/>
      <c r="DY144" s="128"/>
      <c r="DZ144" s="134"/>
      <c r="EA144" s="128"/>
      <c r="EB144" s="130"/>
      <c r="EC144" s="143"/>
      <c r="ED144" s="143"/>
      <c r="EE144" s="143"/>
      <c r="EF144" s="143"/>
      <c r="EG144" s="143"/>
      <c r="EH144" s="128"/>
      <c r="EI144" s="134"/>
      <c r="EJ144" s="128"/>
      <c r="EK144" s="130"/>
      <c r="EL144" s="143"/>
      <c r="EM144" s="143"/>
      <c r="EN144" s="143"/>
      <c r="EO144" s="143"/>
      <c r="EP144" s="143"/>
      <c r="EQ144" s="128"/>
      <c r="ER144" s="134"/>
      <c r="ES144" s="128"/>
      <c r="ET144" s="130"/>
      <c r="EU144" s="143"/>
      <c r="EV144" s="143"/>
      <c r="EW144" s="143"/>
      <c r="EX144" s="143"/>
      <c r="EY144" s="143"/>
      <c r="EZ144" s="128"/>
      <c r="FA144" s="134"/>
      <c r="FB144" s="128"/>
      <c r="FC144" s="130"/>
      <c r="FD144" s="143"/>
      <c r="FE144" s="143"/>
      <c r="FF144" s="143"/>
      <c r="FG144" s="143"/>
      <c r="FH144" s="143"/>
      <c r="FI144" s="128"/>
      <c r="FJ144" s="134"/>
      <c r="FK144" s="128"/>
      <c r="FL144" s="130"/>
      <c r="FM144" s="143"/>
      <c r="FN144" s="143"/>
      <c r="FO144" s="143"/>
      <c r="FP144" s="143"/>
      <c r="FQ144" s="143"/>
      <c r="FR144" s="143"/>
      <c r="FS144" s="128"/>
      <c r="FT144" s="131"/>
      <c r="FU144" s="131"/>
      <c r="FV144" s="131"/>
      <c r="FW144" s="132"/>
      <c r="FX144" s="131"/>
      <c r="FY144" s="143"/>
      <c r="FZ144" s="143"/>
      <c r="GA144" s="131"/>
      <c r="GB144" s="131"/>
      <c r="GC144" s="131"/>
      <c r="GD144" s="131"/>
      <c r="GE144" s="131"/>
      <c r="GF144" s="128"/>
      <c r="GG144" s="131"/>
      <c r="GH144" s="131"/>
      <c r="GI144" s="131"/>
      <c r="GJ144" s="132"/>
      <c r="GK144" s="131"/>
      <c r="GL144" s="143"/>
      <c r="GM144" s="143"/>
      <c r="GN144" s="131"/>
      <c r="GO144" s="131"/>
      <c r="GP144" s="131"/>
      <c r="GQ144" s="131"/>
      <c r="GR144" s="131"/>
      <c r="GS144" s="128"/>
      <c r="GT144" s="131"/>
      <c r="GU144" s="131"/>
      <c r="GV144" s="131"/>
      <c r="GW144" s="132"/>
      <c r="GX144" s="131"/>
      <c r="GY144" s="143"/>
      <c r="GZ144" s="143"/>
      <c r="HA144" s="131"/>
      <c r="HB144" s="131"/>
      <c r="HC144" s="131"/>
      <c r="HD144" s="131"/>
    </row>
    <row r="145" spans="1:212" ht="17.25" customHeight="1" x14ac:dyDescent="0.2">
      <c r="A145" s="312"/>
      <c r="B145" s="402"/>
      <c r="C145" s="320"/>
      <c r="D145" s="320"/>
      <c r="E145" s="320"/>
      <c r="F145" s="320"/>
      <c r="G145" s="198"/>
      <c r="H145" s="320"/>
      <c r="I145" s="320"/>
      <c r="J145" s="320"/>
      <c r="K145" s="322"/>
      <c r="L145" s="320"/>
      <c r="M145" s="326"/>
      <c r="N145" s="327"/>
      <c r="O145" s="327"/>
      <c r="P145" s="361"/>
      <c r="Q145" s="360"/>
      <c r="R145" s="218"/>
      <c r="S145" s="219"/>
      <c r="T145" s="201" t="str">
        <f t="shared" si="70"/>
        <v>Tipo Control</v>
      </c>
      <c r="U145" s="54" t="s">
        <v>158</v>
      </c>
      <c r="V145" s="55">
        <f>+IF(U145='[11]Tabla Valoración controles'!$D$4,'[11]Tabla Valoración controles'!$F$4,IF('[11]208-PLA-Ft-78 Mapa Gestión'!U145='[11]Tabla Valoración controles'!$D$5,'[11]Tabla Valoración controles'!$F$5,IF(U145=[11]FORMULAS!$A$10,0,'[11]Tabla Valoración controles'!$F$6)))</f>
        <v>0</v>
      </c>
      <c r="W145" s="54"/>
      <c r="X145" s="56">
        <f>+IF(W145='[11]Tabla Valoración controles'!$D$7,'[11]Tabla Valoración controles'!$F$7,IF(U145=[11]FORMULAS!$A$10,0,'[11]Tabla Valoración controles'!$F$8))</f>
        <v>0</v>
      </c>
      <c r="Y145" s="54"/>
      <c r="Z145" s="55">
        <f>+IF(Y145='[11]Tabla Valoración controles'!$D$9,'[11]Tabla Valoración controles'!$F$9,IF(U145=[11]FORMULAS!$A$10,0,'[11]Tabla Valoración controles'!$F$10))</f>
        <v>0</v>
      </c>
      <c r="AA145" s="54"/>
      <c r="AB145" s="55">
        <f>+IF(AA145='[11]Tabla Valoración controles'!$D$9,'[11]Tabla Valoración controles'!$F$9,IF(W145=[11]FORMULAS!$A$10,0,'[11]Tabla Valoración controles'!$F$10))</f>
        <v>0</v>
      </c>
      <c r="AC145" s="54"/>
      <c r="AD145" s="55">
        <f>+IF(AC145='[11]Tabla Valoración controles'!$D$13,'[11]Tabla Valoración controles'!$F$13,'[11]Tabla Valoración controles'!$F$14)</f>
        <v>0</v>
      </c>
      <c r="AE145" s="100">
        <f t="shared" si="68"/>
        <v>0</v>
      </c>
      <c r="AF145" s="100">
        <f>+AF144*AE145</f>
        <v>0</v>
      </c>
      <c r="AG145" s="100">
        <f t="shared" si="76"/>
        <v>0</v>
      </c>
      <c r="AH145" s="54"/>
      <c r="AI145" s="50">
        <f>+IF(AH145=[11]CONTROLES!$C$50,[11]CONTROLES!$D$50,[11]CONTROLES!$D$51)</f>
        <v>0</v>
      </c>
      <c r="AJ145" s="50"/>
      <c r="AK145" s="50">
        <f>+IF(AJ145=[11]CONTROLES!$C$52,[11]CONTROLES!$D$52,[11]CONTROLES!$D$53)</f>
        <v>0</v>
      </c>
      <c r="AL145" s="50"/>
      <c r="AM145" s="50">
        <f>+IF(AL145=[11]CONTROLES!$C$54,[11]CONTROLES!$D$54,[11]CONTROLES!$D$55)</f>
        <v>0</v>
      </c>
      <c r="AN145" s="50"/>
      <c r="AO145" s="50">
        <f>+IF(AN145=[11]CONTROLES!$C$56,[11]CONTROLES!$D$56,IF(AN145=[11]CONTROLES!$C$57,[11]CONTROLES!$D$57,[11]CONTROLES!$D$58))</f>
        <v>0</v>
      </c>
      <c r="AP145" s="50"/>
      <c r="AQ145" s="50">
        <f>+IF(AP145=[11]CONTROLES!$C$59,[11]CONTROLES!$D$59,[11]CONTROLES!$D$60)</f>
        <v>0</v>
      </c>
      <c r="AR145" s="50"/>
      <c r="AS145" s="50">
        <f>+IF(AR145=[11]CONTROLES!$C$61,[11]CONTROLES!$D$61,[11]CONTROLES!$D$62)</f>
        <v>0</v>
      </c>
      <c r="AT145" s="50"/>
      <c r="AU145" s="50">
        <f>+IF(AT145=[11]CONTROLES!$C$63,[11]CONTROLES!$D$63,IF(AT145=[11]CONTROLES!$C$64,[11]CONTROLES!$D$64,[11]CONTROLES!$D$65))</f>
        <v>0</v>
      </c>
      <c r="AV145" s="50">
        <f t="shared" si="73"/>
        <v>0</v>
      </c>
      <c r="AW145" s="50" t="str">
        <f t="shared" si="74"/>
        <v>Débil</v>
      </c>
      <c r="AX145" s="199" t="e">
        <f t="shared" si="75"/>
        <v>#VALUE!</v>
      </c>
      <c r="AY145" s="305"/>
      <c r="AZ145" s="305"/>
      <c r="BA145" s="305"/>
      <c r="BB145" s="307"/>
      <c r="BC145" s="306"/>
      <c r="BD145" s="335"/>
      <c r="BE145" s="215"/>
      <c r="BF145" s="215"/>
      <c r="BG145" s="215"/>
      <c r="BH145" s="231"/>
      <c r="BI145" s="232"/>
      <c r="BJ145" s="215"/>
      <c r="BK145" s="215"/>
      <c r="BL145" s="215"/>
      <c r="BM145" s="308"/>
      <c r="BN145" s="308"/>
      <c r="BO145" s="134"/>
      <c r="BP145" s="134"/>
      <c r="BQ145" s="134"/>
      <c r="BR145" s="134"/>
      <c r="BS145" s="134"/>
      <c r="BT145" s="134"/>
      <c r="BU145" s="134"/>
      <c r="BV145" s="134"/>
      <c r="BW145" s="128"/>
      <c r="BX145" s="134"/>
      <c r="BY145" s="134"/>
      <c r="BZ145" s="134"/>
      <c r="CA145" s="134"/>
      <c r="CB145" s="134"/>
      <c r="CC145" s="134"/>
      <c r="CD145" s="134"/>
      <c r="CE145" s="134"/>
      <c r="CF145" s="128"/>
      <c r="CG145" s="134"/>
      <c r="CH145" s="134"/>
      <c r="CI145" s="134"/>
      <c r="CJ145" s="134"/>
      <c r="CK145" s="134"/>
      <c r="CL145" s="134"/>
      <c r="CM145" s="134"/>
      <c r="CN145" s="134"/>
      <c r="CO145" s="128"/>
      <c r="CP145" s="134"/>
      <c r="CQ145" s="134"/>
      <c r="CR145" s="134"/>
      <c r="CS145" s="134"/>
      <c r="CT145" s="134"/>
      <c r="CU145" s="134"/>
      <c r="CV145" s="134"/>
      <c r="CW145" s="134"/>
      <c r="CX145" s="128"/>
      <c r="CY145" s="134"/>
      <c r="CZ145" s="134"/>
      <c r="DA145" s="134"/>
      <c r="DB145" s="134"/>
      <c r="DC145" s="134"/>
      <c r="DD145" s="134"/>
      <c r="DE145" s="134"/>
      <c r="DF145" s="134"/>
      <c r="DG145" s="128"/>
      <c r="DH145" s="134"/>
      <c r="DI145" s="134"/>
      <c r="DJ145" s="134"/>
      <c r="DK145" s="134"/>
      <c r="DL145" s="134"/>
      <c r="DM145" s="134"/>
      <c r="DN145" s="134"/>
      <c r="DO145" s="134"/>
      <c r="DP145" s="128"/>
      <c r="DQ145" s="134"/>
      <c r="DR145" s="134"/>
      <c r="DS145" s="134"/>
      <c r="DT145" s="134"/>
      <c r="DU145" s="134"/>
      <c r="DV145" s="134"/>
      <c r="DW145" s="134"/>
      <c r="DX145" s="134"/>
      <c r="DY145" s="128"/>
      <c r="DZ145" s="134"/>
      <c r="EA145" s="134"/>
      <c r="EB145" s="134"/>
      <c r="EC145" s="134"/>
      <c r="ED145" s="134"/>
      <c r="EE145" s="134"/>
      <c r="EF145" s="134"/>
      <c r="EG145" s="134"/>
      <c r="EH145" s="128"/>
      <c r="EI145" s="134"/>
      <c r="EJ145" s="134"/>
      <c r="EK145" s="134"/>
      <c r="EL145" s="134"/>
      <c r="EM145" s="134"/>
      <c r="EN145" s="134"/>
      <c r="EO145" s="134"/>
      <c r="EP145" s="134"/>
      <c r="EQ145" s="128"/>
      <c r="ER145" s="134"/>
      <c r="ES145" s="134"/>
      <c r="ET145" s="134"/>
      <c r="EU145" s="134"/>
      <c r="EV145" s="134"/>
      <c r="EW145" s="134"/>
      <c r="EX145" s="134"/>
      <c r="EY145" s="134"/>
      <c r="EZ145" s="128"/>
      <c r="FA145" s="134"/>
      <c r="FB145" s="134"/>
      <c r="FC145" s="134"/>
      <c r="FD145" s="134"/>
      <c r="FE145" s="134"/>
      <c r="FF145" s="134"/>
      <c r="FG145" s="134"/>
      <c r="FH145" s="134"/>
      <c r="FI145" s="128"/>
      <c r="FJ145" s="134"/>
      <c r="FK145" s="134"/>
      <c r="FL145" s="134"/>
      <c r="FM145" s="134"/>
      <c r="FN145" s="134"/>
      <c r="FO145" s="134"/>
      <c r="FP145" s="134"/>
      <c r="FQ145" s="134"/>
      <c r="FR145" s="134"/>
      <c r="FS145" s="128"/>
      <c r="FT145" s="131"/>
      <c r="FU145" s="131"/>
      <c r="FV145" s="131"/>
      <c r="FW145" s="132"/>
      <c r="FX145" s="131"/>
      <c r="FY145" s="134"/>
      <c r="FZ145" s="134"/>
      <c r="GA145" s="131"/>
      <c r="GB145" s="131"/>
      <c r="GC145" s="131"/>
      <c r="GD145" s="131"/>
      <c r="GE145" s="131"/>
      <c r="GF145" s="128"/>
      <c r="GG145" s="131"/>
      <c r="GH145" s="131"/>
      <c r="GI145" s="131"/>
      <c r="GJ145" s="132"/>
      <c r="GK145" s="131"/>
      <c r="GL145" s="134"/>
      <c r="GM145" s="134"/>
      <c r="GN145" s="131"/>
      <c r="GO145" s="131"/>
      <c r="GP145" s="131"/>
      <c r="GQ145" s="131"/>
      <c r="GR145" s="131"/>
      <c r="GS145" s="128"/>
      <c r="GT145" s="131"/>
      <c r="GU145" s="131"/>
      <c r="GV145" s="131"/>
      <c r="GW145" s="132"/>
      <c r="GX145" s="131"/>
      <c r="GY145" s="134"/>
      <c r="GZ145" s="134"/>
      <c r="HA145" s="131"/>
      <c r="HB145" s="131"/>
      <c r="HC145" s="131"/>
      <c r="HD145" s="131"/>
    </row>
    <row r="146" spans="1:212" ht="17.25" customHeight="1" x14ac:dyDescent="0.2">
      <c r="A146" s="312"/>
      <c r="B146" s="402"/>
      <c r="C146" s="320"/>
      <c r="D146" s="320"/>
      <c r="E146" s="320"/>
      <c r="F146" s="320"/>
      <c r="G146" s="198"/>
      <c r="H146" s="320"/>
      <c r="I146" s="320"/>
      <c r="J146" s="320"/>
      <c r="K146" s="322"/>
      <c r="L146" s="320"/>
      <c r="M146" s="326"/>
      <c r="N146" s="327"/>
      <c r="O146" s="327"/>
      <c r="P146" s="361"/>
      <c r="Q146" s="360"/>
      <c r="R146" s="218"/>
      <c r="S146" s="219"/>
      <c r="T146" s="201" t="str">
        <f t="shared" si="70"/>
        <v>Tipo Control</v>
      </c>
      <c r="U146" s="54" t="s">
        <v>158</v>
      </c>
      <c r="V146" s="55">
        <f>+IF(U146='[11]Tabla Valoración controles'!$D$4,'[11]Tabla Valoración controles'!$F$4,IF('[11]208-PLA-Ft-78 Mapa Gestión'!U146='[11]Tabla Valoración controles'!$D$5,'[11]Tabla Valoración controles'!$F$5,IF(U146=[11]FORMULAS!$A$10,0,'[11]Tabla Valoración controles'!$F$6)))</f>
        <v>0</v>
      </c>
      <c r="W146" s="54"/>
      <c r="X146" s="56">
        <f>+IF(W146='[11]Tabla Valoración controles'!$D$7,'[11]Tabla Valoración controles'!$F$7,IF(U146=[11]FORMULAS!$A$10,0,'[11]Tabla Valoración controles'!$F$8))</f>
        <v>0</v>
      </c>
      <c r="Y146" s="54"/>
      <c r="Z146" s="55">
        <f>+IF(Y146='[11]Tabla Valoración controles'!$D$9,'[11]Tabla Valoración controles'!$F$9,IF(U146=[11]FORMULAS!$A$10,0,'[11]Tabla Valoración controles'!$F$10))</f>
        <v>0</v>
      </c>
      <c r="AA146" s="54"/>
      <c r="AB146" s="55">
        <f>+IF(AA146='[11]Tabla Valoración controles'!$D$9,'[11]Tabla Valoración controles'!$F$9,IF(W146=[11]FORMULAS!$A$10,0,'[11]Tabla Valoración controles'!$F$10))</f>
        <v>0</v>
      </c>
      <c r="AC146" s="54"/>
      <c r="AD146" s="55">
        <f>+IF(AC146='[11]Tabla Valoración controles'!$D$13,'[11]Tabla Valoración controles'!$F$13,'[11]Tabla Valoración controles'!$F$14)</f>
        <v>0</v>
      </c>
      <c r="AE146" s="100">
        <f t="shared" si="68"/>
        <v>0</v>
      </c>
      <c r="AF146" s="100">
        <f t="shared" ref="AF146:AF147" si="77">+AF145*AE146</f>
        <v>0</v>
      </c>
      <c r="AG146" s="100">
        <f t="shared" si="76"/>
        <v>0</v>
      </c>
      <c r="AH146" s="54"/>
      <c r="AI146" s="50">
        <f>+IF(AH146=[11]CONTROLES!$C$50,[11]CONTROLES!$D$50,[11]CONTROLES!$D$51)</f>
        <v>0</v>
      </c>
      <c r="AJ146" s="50"/>
      <c r="AK146" s="50">
        <f>+IF(AJ146=[11]CONTROLES!$C$52,[11]CONTROLES!$D$52,[11]CONTROLES!$D$53)</f>
        <v>0</v>
      </c>
      <c r="AL146" s="50"/>
      <c r="AM146" s="50">
        <f>+IF(AL146=[11]CONTROLES!$C$54,[11]CONTROLES!$D$54,[11]CONTROLES!$D$55)</f>
        <v>0</v>
      </c>
      <c r="AN146" s="50"/>
      <c r="AO146" s="50">
        <f>+IF(AN146=[11]CONTROLES!$C$56,[11]CONTROLES!$D$56,IF(AN146=[11]CONTROLES!$C$57,[11]CONTROLES!$D$57,[11]CONTROLES!$D$58))</f>
        <v>0</v>
      </c>
      <c r="AP146" s="50"/>
      <c r="AQ146" s="50">
        <f>+IF(AP146=[11]CONTROLES!$C$59,[11]CONTROLES!$D$59,[11]CONTROLES!$D$60)</f>
        <v>0</v>
      </c>
      <c r="AR146" s="50"/>
      <c r="AS146" s="50">
        <f>+IF(AR146=[11]CONTROLES!$C$61,[11]CONTROLES!$D$61,[11]CONTROLES!$D$62)</f>
        <v>0</v>
      </c>
      <c r="AT146" s="50"/>
      <c r="AU146" s="50">
        <f>+IF(AT146=[11]CONTROLES!$C$63,[11]CONTROLES!$D$63,IF(AT146=[11]CONTROLES!$C$64,[11]CONTROLES!$D$64,[11]CONTROLES!$D$65))</f>
        <v>0</v>
      </c>
      <c r="AV146" s="50">
        <f t="shared" si="73"/>
        <v>0</v>
      </c>
      <c r="AW146" s="50" t="str">
        <f t="shared" si="74"/>
        <v>Débil</v>
      </c>
      <c r="AX146" s="199" t="e">
        <f t="shared" si="75"/>
        <v>#VALUE!</v>
      </c>
      <c r="AY146" s="305"/>
      <c r="AZ146" s="305"/>
      <c r="BA146" s="305"/>
      <c r="BB146" s="307"/>
      <c r="BC146" s="306"/>
      <c r="BD146" s="335"/>
      <c r="BE146" s="215"/>
      <c r="BF146" s="215"/>
      <c r="BG146" s="215"/>
      <c r="BH146" s="231"/>
      <c r="BI146" s="232"/>
      <c r="BJ146" s="215"/>
      <c r="BK146" s="215"/>
      <c r="BL146" s="215"/>
      <c r="BM146" s="308"/>
      <c r="BN146" s="308"/>
      <c r="BO146" s="134"/>
      <c r="BP146" s="134"/>
      <c r="BQ146" s="134"/>
      <c r="BR146" s="134"/>
      <c r="BS146" s="134"/>
      <c r="BT146" s="134"/>
      <c r="BU146" s="134"/>
      <c r="BV146" s="134"/>
      <c r="BW146" s="128"/>
      <c r="BX146" s="134"/>
      <c r="BY146" s="134"/>
      <c r="BZ146" s="134"/>
      <c r="CA146" s="134"/>
      <c r="CB146" s="134"/>
      <c r="CC146" s="134"/>
      <c r="CD146" s="134"/>
      <c r="CE146" s="134"/>
      <c r="CF146" s="128"/>
      <c r="CG146" s="134"/>
      <c r="CH146" s="134"/>
      <c r="CI146" s="134"/>
      <c r="CJ146" s="134"/>
      <c r="CK146" s="134"/>
      <c r="CL146" s="134"/>
      <c r="CM146" s="134"/>
      <c r="CN146" s="134"/>
      <c r="CO146" s="128"/>
      <c r="CP146" s="134"/>
      <c r="CQ146" s="134"/>
      <c r="CR146" s="134"/>
      <c r="CS146" s="134"/>
      <c r="CT146" s="134"/>
      <c r="CU146" s="134"/>
      <c r="CV146" s="134"/>
      <c r="CW146" s="134"/>
      <c r="CX146" s="128"/>
      <c r="CY146" s="134"/>
      <c r="CZ146" s="134"/>
      <c r="DA146" s="134"/>
      <c r="DB146" s="134"/>
      <c r="DC146" s="134"/>
      <c r="DD146" s="134"/>
      <c r="DE146" s="134"/>
      <c r="DF146" s="134"/>
      <c r="DG146" s="128"/>
      <c r="DH146" s="134"/>
      <c r="DI146" s="134"/>
      <c r="DJ146" s="134"/>
      <c r="DK146" s="134"/>
      <c r="DL146" s="134"/>
      <c r="DM146" s="134"/>
      <c r="DN146" s="134"/>
      <c r="DO146" s="134"/>
      <c r="DP146" s="128"/>
      <c r="DQ146" s="134"/>
      <c r="DR146" s="134"/>
      <c r="DS146" s="134"/>
      <c r="DT146" s="134"/>
      <c r="DU146" s="134"/>
      <c r="DV146" s="134"/>
      <c r="DW146" s="134"/>
      <c r="DX146" s="134"/>
      <c r="DY146" s="128"/>
      <c r="DZ146" s="134"/>
      <c r="EA146" s="134"/>
      <c r="EB146" s="134"/>
      <c r="EC146" s="134"/>
      <c r="ED146" s="134"/>
      <c r="EE146" s="134"/>
      <c r="EF146" s="134"/>
      <c r="EG146" s="134"/>
      <c r="EH146" s="128"/>
      <c r="EI146" s="134"/>
      <c r="EJ146" s="134"/>
      <c r="EK146" s="134"/>
      <c r="EL146" s="134"/>
      <c r="EM146" s="134"/>
      <c r="EN146" s="134"/>
      <c r="EO146" s="134"/>
      <c r="EP146" s="134"/>
      <c r="EQ146" s="128"/>
      <c r="ER146" s="134"/>
      <c r="ES146" s="134"/>
      <c r="ET146" s="134"/>
      <c r="EU146" s="134"/>
      <c r="EV146" s="134"/>
      <c r="EW146" s="134"/>
      <c r="EX146" s="134"/>
      <c r="EY146" s="134"/>
      <c r="EZ146" s="128"/>
      <c r="FA146" s="134"/>
      <c r="FB146" s="134"/>
      <c r="FC146" s="134"/>
      <c r="FD146" s="134"/>
      <c r="FE146" s="134"/>
      <c r="FF146" s="134"/>
      <c r="FG146" s="134"/>
      <c r="FH146" s="134"/>
      <c r="FI146" s="128"/>
      <c r="FJ146" s="134"/>
      <c r="FK146" s="134"/>
      <c r="FL146" s="134"/>
      <c r="FM146" s="134"/>
      <c r="FN146" s="134"/>
      <c r="FO146" s="134"/>
      <c r="FP146" s="134"/>
      <c r="FQ146" s="134"/>
      <c r="FR146" s="134"/>
      <c r="FS146" s="128"/>
      <c r="FT146" s="131"/>
      <c r="FU146" s="131"/>
      <c r="FV146" s="131"/>
      <c r="FW146" s="132"/>
      <c r="FX146" s="131"/>
      <c r="FY146" s="134"/>
      <c r="FZ146" s="134"/>
      <c r="GA146" s="131"/>
      <c r="GB146" s="131"/>
      <c r="GC146" s="131"/>
      <c r="GD146" s="131"/>
      <c r="GE146" s="131"/>
      <c r="GF146" s="128"/>
      <c r="GG146" s="131"/>
      <c r="GH146" s="131"/>
      <c r="GI146" s="131"/>
      <c r="GJ146" s="132"/>
      <c r="GK146" s="131"/>
      <c r="GL146" s="134"/>
      <c r="GM146" s="134"/>
      <c r="GN146" s="131"/>
      <c r="GO146" s="131"/>
      <c r="GP146" s="131"/>
      <c r="GQ146" s="131"/>
      <c r="GR146" s="131"/>
      <c r="GS146" s="128"/>
      <c r="GT146" s="131"/>
      <c r="GU146" s="131"/>
      <c r="GV146" s="131"/>
      <c r="GW146" s="132"/>
      <c r="GX146" s="131"/>
      <c r="GY146" s="134"/>
      <c r="GZ146" s="134"/>
      <c r="HA146" s="131"/>
      <c r="HB146" s="131"/>
      <c r="HC146" s="131"/>
      <c r="HD146" s="131"/>
    </row>
    <row r="147" spans="1:212" ht="17.25" customHeight="1" x14ac:dyDescent="0.2">
      <c r="A147" s="312"/>
      <c r="B147" s="402"/>
      <c r="C147" s="320"/>
      <c r="D147" s="320"/>
      <c r="E147" s="320"/>
      <c r="F147" s="320"/>
      <c r="G147" s="198"/>
      <c r="H147" s="320"/>
      <c r="I147" s="320"/>
      <c r="J147" s="320"/>
      <c r="K147" s="322"/>
      <c r="L147" s="320"/>
      <c r="M147" s="326"/>
      <c r="N147" s="327"/>
      <c r="O147" s="327"/>
      <c r="P147" s="361"/>
      <c r="Q147" s="360"/>
      <c r="R147" s="218"/>
      <c r="S147" s="219"/>
      <c r="T147" s="201" t="str">
        <f t="shared" si="70"/>
        <v>Tipo Control</v>
      </c>
      <c r="U147" s="54" t="s">
        <v>158</v>
      </c>
      <c r="V147" s="55">
        <f>+IF(U147='[11]Tabla Valoración controles'!$D$4,'[11]Tabla Valoración controles'!$F$4,IF('[11]208-PLA-Ft-78 Mapa Gestión'!U147='[11]Tabla Valoración controles'!$D$5,'[11]Tabla Valoración controles'!$F$5,IF(U147=[11]FORMULAS!$A$10,0,'[11]Tabla Valoración controles'!$F$6)))</f>
        <v>0</v>
      </c>
      <c r="W147" s="54"/>
      <c r="X147" s="56">
        <f>+IF(W147='[11]Tabla Valoración controles'!$D$7,'[11]Tabla Valoración controles'!$F$7,IF(U147=[11]FORMULAS!$A$10,0,'[11]Tabla Valoración controles'!$F$8))</f>
        <v>0</v>
      </c>
      <c r="Y147" s="54"/>
      <c r="Z147" s="55">
        <f>+IF(Y147='[11]Tabla Valoración controles'!$D$9,'[11]Tabla Valoración controles'!$F$9,IF(U147=[11]FORMULAS!$A$10,0,'[11]Tabla Valoración controles'!$F$10))</f>
        <v>0</v>
      </c>
      <c r="AA147" s="54"/>
      <c r="AB147" s="55">
        <f>+IF(AA147='[11]Tabla Valoración controles'!$D$9,'[11]Tabla Valoración controles'!$F$9,IF(W147=[11]FORMULAS!$A$10,0,'[11]Tabla Valoración controles'!$F$10))</f>
        <v>0</v>
      </c>
      <c r="AC147" s="54"/>
      <c r="AD147" s="55">
        <f>+IF(AC147='[11]Tabla Valoración controles'!$D$13,'[11]Tabla Valoración controles'!$F$13,'[11]Tabla Valoración controles'!$F$14)</f>
        <v>0</v>
      </c>
      <c r="AE147" s="100">
        <f t="shared" si="68"/>
        <v>0</v>
      </c>
      <c r="AF147" s="100">
        <f t="shared" si="77"/>
        <v>0</v>
      </c>
      <c r="AG147" s="100">
        <f>+AG146-AF147</f>
        <v>0</v>
      </c>
      <c r="AH147" s="54"/>
      <c r="AI147" s="50">
        <f>+IF(AH147=[11]CONTROLES!$C$50,[11]CONTROLES!$D$50,[11]CONTROLES!$D$51)</f>
        <v>0</v>
      </c>
      <c r="AJ147" s="50"/>
      <c r="AK147" s="50">
        <f>+IF(AJ147=[11]CONTROLES!$C$52,[11]CONTROLES!$D$52,[11]CONTROLES!$D$53)</f>
        <v>0</v>
      </c>
      <c r="AL147" s="50"/>
      <c r="AM147" s="50">
        <f>+IF(AL147=[11]CONTROLES!$C$54,[11]CONTROLES!$D$54,[11]CONTROLES!$D$55)</f>
        <v>0</v>
      </c>
      <c r="AN147" s="50"/>
      <c r="AO147" s="50">
        <f>+IF(AN147=[11]CONTROLES!$C$56,[11]CONTROLES!$D$56,IF(AN147=[11]CONTROLES!$C$57,[11]CONTROLES!$D$57,[11]CONTROLES!$D$58))</f>
        <v>0</v>
      </c>
      <c r="AP147" s="50"/>
      <c r="AQ147" s="50">
        <f>+IF(AP147=[11]CONTROLES!$C$59,[11]CONTROLES!$D$59,[11]CONTROLES!$D$60)</f>
        <v>0</v>
      </c>
      <c r="AR147" s="50"/>
      <c r="AS147" s="50">
        <f>+IF(AR147=[11]CONTROLES!$C$61,[11]CONTROLES!$D$61,[11]CONTROLES!$D$62)</f>
        <v>0</v>
      </c>
      <c r="AT147" s="50"/>
      <c r="AU147" s="50">
        <f>+IF(AT147=[11]CONTROLES!$C$63,[11]CONTROLES!$D$63,IF(AT147=[11]CONTROLES!$C$64,[11]CONTROLES!$D$64,[11]CONTROLES!$D$65))</f>
        <v>0</v>
      </c>
      <c r="AV147" s="50">
        <f t="shared" si="73"/>
        <v>0</v>
      </c>
      <c r="AW147" s="50" t="str">
        <f t="shared" si="74"/>
        <v>Débil</v>
      </c>
      <c r="AX147" s="199" t="e">
        <f t="shared" si="75"/>
        <v>#VALUE!</v>
      </c>
      <c r="AY147" s="305"/>
      <c r="AZ147" s="305"/>
      <c r="BA147" s="305"/>
      <c r="BB147" s="307"/>
      <c r="BC147" s="306"/>
      <c r="BD147" s="335"/>
      <c r="BE147" s="215"/>
      <c r="BF147" s="215"/>
      <c r="BG147" s="215"/>
      <c r="BH147" s="231"/>
      <c r="BI147" s="232"/>
      <c r="BJ147" s="215"/>
      <c r="BK147" s="215"/>
      <c r="BL147" s="215"/>
      <c r="BM147" s="308"/>
      <c r="BN147" s="308"/>
      <c r="BO147" s="134"/>
      <c r="BP147" s="134"/>
      <c r="BQ147" s="134"/>
      <c r="BR147" s="134"/>
      <c r="BS147" s="134"/>
      <c r="BT147" s="134"/>
      <c r="BU147" s="134"/>
      <c r="BV147" s="134"/>
      <c r="BW147" s="128"/>
      <c r="BX147" s="134"/>
      <c r="BY147" s="134"/>
      <c r="BZ147" s="134"/>
      <c r="CA147" s="134"/>
      <c r="CB147" s="134"/>
      <c r="CC147" s="134"/>
      <c r="CD147" s="134"/>
      <c r="CE147" s="134"/>
      <c r="CF147" s="128"/>
      <c r="CG147" s="134"/>
      <c r="CH147" s="134"/>
      <c r="CI147" s="134"/>
      <c r="CJ147" s="134"/>
      <c r="CK147" s="134"/>
      <c r="CL147" s="134"/>
      <c r="CM147" s="134"/>
      <c r="CN147" s="134"/>
      <c r="CO147" s="128"/>
      <c r="CP147" s="134"/>
      <c r="CQ147" s="134"/>
      <c r="CR147" s="134"/>
      <c r="CS147" s="134"/>
      <c r="CT147" s="134"/>
      <c r="CU147" s="134"/>
      <c r="CV147" s="134"/>
      <c r="CW147" s="134"/>
      <c r="CX147" s="128"/>
      <c r="CY147" s="134"/>
      <c r="CZ147" s="134"/>
      <c r="DA147" s="134"/>
      <c r="DB147" s="134"/>
      <c r="DC147" s="134"/>
      <c r="DD147" s="134"/>
      <c r="DE147" s="134"/>
      <c r="DF147" s="134"/>
      <c r="DG147" s="128"/>
      <c r="DH147" s="134"/>
      <c r="DI147" s="134"/>
      <c r="DJ147" s="134"/>
      <c r="DK147" s="134"/>
      <c r="DL147" s="134"/>
      <c r="DM147" s="134"/>
      <c r="DN147" s="134"/>
      <c r="DO147" s="134"/>
      <c r="DP147" s="128"/>
      <c r="DQ147" s="134"/>
      <c r="DR147" s="134"/>
      <c r="DS147" s="134"/>
      <c r="DT147" s="134"/>
      <c r="DU147" s="134"/>
      <c r="DV147" s="134"/>
      <c r="DW147" s="134"/>
      <c r="DX147" s="134"/>
      <c r="DY147" s="128"/>
      <c r="DZ147" s="134"/>
      <c r="EA147" s="134"/>
      <c r="EB147" s="134"/>
      <c r="EC147" s="134"/>
      <c r="ED147" s="134"/>
      <c r="EE147" s="134"/>
      <c r="EF147" s="134"/>
      <c r="EG147" s="134"/>
      <c r="EH147" s="128"/>
      <c r="EI147" s="134"/>
      <c r="EJ147" s="134"/>
      <c r="EK147" s="134"/>
      <c r="EL147" s="134"/>
      <c r="EM147" s="134"/>
      <c r="EN147" s="134"/>
      <c r="EO147" s="134"/>
      <c r="EP147" s="134"/>
      <c r="EQ147" s="128"/>
      <c r="ER147" s="134"/>
      <c r="ES147" s="134"/>
      <c r="ET147" s="134"/>
      <c r="EU147" s="134"/>
      <c r="EV147" s="134"/>
      <c r="EW147" s="134"/>
      <c r="EX147" s="134"/>
      <c r="EY147" s="134"/>
      <c r="EZ147" s="128"/>
      <c r="FA147" s="134"/>
      <c r="FB147" s="134"/>
      <c r="FC147" s="134"/>
      <c r="FD147" s="134"/>
      <c r="FE147" s="134"/>
      <c r="FF147" s="134"/>
      <c r="FG147" s="134"/>
      <c r="FH147" s="134"/>
      <c r="FI147" s="128"/>
      <c r="FJ147" s="134"/>
      <c r="FK147" s="134"/>
      <c r="FL147" s="134"/>
      <c r="FM147" s="134"/>
      <c r="FN147" s="134"/>
      <c r="FO147" s="134"/>
      <c r="FP147" s="134"/>
      <c r="FQ147" s="134"/>
      <c r="FR147" s="134"/>
      <c r="FS147" s="128"/>
      <c r="FT147" s="131"/>
      <c r="FU147" s="131"/>
      <c r="FV147" s="131"/>
      <c r="FW147" s="132"/>
      <c r="FX147" s="131"/>
      <c r="FY147" s="134"/>
      <c r="FZ147" s="134"/>
      <c r="GA147" s="131"/>
      <c r="GB147" s="131"/>
      <c r="GC147" s="131"/>
      <c r="GD147" s="131"/>
      <c r="GE147" s="131"/>
      <c r="GF147" s="128"/>
      <c r="GG147" s="131"/>
      <c r="GH147" s="131"/>
      <c r="GI147" s="131"/>
      <c r="GJ147" s="132"/>
      <c r="GK147" s="131"/>
      <c r="GL147" s="134"/>
      <c r="GM147" s="134"/>
      <c r="GN147" s="131"/>
      <c r="GO147" s="131"/>
      <c r="GP147" s="131"/>
      <c r="GQ147" s="131"/>
      <c r="GR147" s="131"/>
      <c r="GS147" s="128"/>
      <c r="GT147" s="131"/>
      <c r="GU147" s="131"/>
      <c r="GV147" s="131"/>
      <c r="GW147" s="132"/>
      <c r="GX147" s="131"/>
      <c r="GY147" s="134"/>
      <c r="GZ147" s="134"/>
      <c r="HA147" s="131"/>
      <c r="HB147" s="131"/>
      <c r="HC147" s="131"/>
      <c r="HD147" s="131"/>
    </row>
    <row r="148" spans="1:212" ht="76.5" customHeight="1" x14ac:dyDescent="0.2">
      <c r="A148" s="312">
        <v>24</v>
      </c>
      <c r="B148" s="395" t="s">
        <v>184</v>
      </c>
      <c r="C148" s="399" t="str">
        <f>VLOOKUP(B148,[11]FORMULAS!A$30:B$52,2,0)</f>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
      <c r="D148" s="399" t="str">
        <f>VLOOKUP(B148,[11]FORMULAS!A$30:C$52,3,0)</f>
        <v>Jefe Oficina de Tecnologías de la Información y las Comunicaciones</v>
      </c>
      <c r="E148" s="395" t="s">
        <v>260</v>
      </c>
      <c r="F148" s="395" t="s">
        <v>614</v>
      </c>
      <c r="G148" s="395" t="s">
        <v>615</v>
      </c>
      <c r="H148" s="396" t="s">
        <v>616</v>
      </c>
      <c r="I148" s="395" t="s">
        <v>264</v>
      </c>
      <c r="J148" s="397">
        <v>12</v>
      </c>
      <c r="K148" s="322" t="str">
        <f>VLOOKUP(L148,'Tabla probabilidad'!$D$3:$E$8,2,0)</f>
        <v>Baja</v>
      </c>
      <c r="L148" s="398">
        <v>0.4</v>
      </c>
      <c r="M148" s="326" t="s">
        <v>88</v>
      </c>
      <c r="N148" s="327" t="str">
        <f>VLOOKUP(M148,'Tabla Impacto'!$D$3:$F$8,3,0)</f>
        <v>Leve</v>
      </c>
      <c r="O148" s="327">
        <f>VLOOKUP(M148,'Tabla Impacto'!$D$3:$F$8,2,0)</f>
        <v>0.2</v>
      </c>
      <c r="P148" s="361" t="str">
        <f>CONCATENATE(N148,K148)</f>
        <v>LeveBaja</v>
      </c>
      <c r="Q148" s="360" t="str">
        <f>VLOOKUP(P148,[11]FORMULAS!$K$17:$L$42,2,0)</f>
        <v>Bajo</v>
      </c>
      <c r="R148" s="182">
        <v>1</v>
      </c>
      <c r="S148" s="193" t="s">
        <v>617</v>
      </c>
      <c r="T148" s="201" t="str">
        <f t="shared" si="70"/>
        <v>Preventivo</v>
      </c>
      <c r="U148" s="190" t="s">
        <v>13</v>
      </c>
      <c r="V148" s="191">
        <f>+IF(U148='[11]Tabla Valoración controles'!$D$4,'[11]Tabla Valoración controles'!$F$4,IF('[11]208-PLA-Ft-78 Mapa Gestión'!U148='[11]Tabla Valoración controles'!$D$5,'[11]Tabla Valoración controles'!$F$5,IF(U148=[11]FORMULAS!$A$10,0,'[11]Tabla Valoración controles'!$F$6)))</f>
        <v>0.25</v>
      </c>
      <c r="W148" s="190" t="s">
        <v>8</v>
      </c>
      <c r="X148" s="192">
        <f>+IF(W148='[11]Tabla Valoración controles'!$D$7,'[11]Tabla Valoración controles'!$F$7,IF(U148=[11]FORMULAS!$A$10,0,'[11]Tabla Valoración controles'!$F$8))</f>
        <v>0.15</v>
      </c>
      <c r="Y148" s="190" t="s">
        <v>18</v>
      </c>
      <c r="Z148" s="191">
        <f>+IF(Y148='[11]Tabla Valoración controles'!$D$9,'[11]Tabla Valoración controles'!$F$9,'[11]Tabla Valoración controles'!$F$10)</f>
        <v>0</v>
      </c>
      <c r="AA148" s="190" t="s">
        <v>21</v>
      </c>
      <c r="AB148" s="191">
        <f>+IF(AA148='[11]Tabla Valoración controles'!$D$11,'[11]Tabla Valoración controles'!$F$11,'[11]Tabla Valoración controles'!$F$12)</f>
        <v>0</v>
      </c>
      <c r="AC148" s="190" t="s">
        <v>100</v>
      </c>
      <c r="AD148" s="191">
        <f>+IF(AC148='[11]Tabla Valoración controles'!$D$13,'[11]Tabla Valoración controles'!$F$13,'[11]Tabla Valoración controles'!$F$14)</f>
        <v>0</v>
      </c>
      <c r="AE148" s="154">
        <f t="shared" ref="AE148:AE211" si="78">+V148+X148+Z148</f>
        <v>0.4</v>
      </c>
      <c r="AF148" s="154" t="e">
        <f>+IF(T148=[11]FORMULAS!$A$8,'[11]208-PLA-Ft-78 Mapa Gestión'!AE148*'[11]208-PLA-Ft-78 Mapa Gestión'!L148:L153,'[11]208-PLA-Ft-78 Mapa Gestión'!AE148*'[11]208-PLA-Ft-78 Mapa Gestión'!O148:O153)</f>
        <v>#N/A</v>
      </c>
      <c r="AG148" s="154">
        <f>+IF(T148=[11]FORMULAS!$A$8,'[11]208-PLA-Ft-78 Mapa Gestión'!L148:L153-'[11]208-PLA-Ft-78 Mapa Gestión'!AF148,0)</f>
        <v>0</v>
      </c>
      <c r="AH148" s="190" t="s">
        <v>351</v>
      </c>
      <c r="AI148" s="193">
        <f>+IF(AH148=[11]CONTROLES!$C$50,[11]CONTROLES!$D$50,[11]CONTROLES!$D$51)</f>
        <v>15</v>
      </c>
      <c r="AJ148" s="200" t="s">
        <v>357</v>
      </c>
      <c r="AK148" s="200">
        <f>+IF(AJ148=[11]CONTROLES!$C$52,[11]CONTROLES!$D$52,[11]CONTROLES!$D$53)</f>
        <v>15</v>
      </c>
      <c r="AL148" s="200" t="s">
        <v>360</v>
      </c>
      <c r="AM148" s="200">
        <f>+IF(AL148=[11]CONTROLES!$C$54,[11]CONTROLES!$D$54,[11]CONTROLES!$D$55)</f>
        <v>15</v>
      </c>
      <c r="AN148" s="200" t="s">
        <v>363</v>
      </c>
      <c r="AO148" s="200">
        <f>+IF(AN148=[11]CONTROLES!$C$56,[11]CONTROLES!$D$56,IF(AN148=[11]CONTROLES!$C$57,[11]CONTROLES!$D$57,[11]CONTROLES!$D$58))</f>
        <v>15</v>
      </c>
      <c r="AP148" s="200" t="s">
        <v>367</v>
      </c>
      <c r="AQ148" s="200">
        <f>+IF(AP148=[11]CONTROLES!$C$59,[11]CONTROLES!$D$59,[11]CONTROLES!$D$60)</f>
        <v>15</v>
      </c>
      <c r="AR148" s="200" t="s">
        <v>370</v>
      </c>
      <c r="AS148" s="200">
        <f>+IF(AR148=[11]CONTROLES!$C$61,[11]CONTROLES!$D$61,[11]CONTROLES!$D$62)</f>
        <v>15</v>
      </c>
      <c r="AT148" s="200" t="s">
        <v>373</v>
      </c>
      <c r="AU148" s="50">
        <f>+IF(AT148=[11]CONTROLES!$C$63,[11]CONTROLES!$D$63,IF(AT148=[11]CONTROLES!$C$64,[11]CONTROLES!$D$64,[11]CONTROLES!$D$65))</f>
        <v>10</v>
      </c>
      <c r="AV148" s="50">
        <f>+AI148+AK148+AM148+AO148+AQ148+AS148+AU148</f>
        <v>100</v>
      </c>
      <c r="AW148" s="193" t="str">
        <f>IF(ISERROR(AV148)=TRUE,"",IF(AND(AV148&lt;=85),"Débil",IF(AND(AV148&gt;=85.01,AV148&lt;=95),"Moderado",IF(AND(AV148&gt;=95.1,AV148&lt;=100),"Fuerte",""))))</f>
        <v>Fuerte</v>
      </c>
      <c r="AX148" s="304">
        <f>+AG153</f>
        <v>0</v>
      </c>
      <c r="AY148" s="304" t="s">
        <v>47</v>
      </c>
      <c r="AZ148" s="304" t="s">
        <v>153</v>
      </c>
      <c r="BA148" s="304" t="e">
        <f>+IF(T148=[9]FORMULAS!B147,'[9]208-PLA-Ft-78 Mapa Gestión'!AG153,'[9]208-PLA-Ft-78 Mapa Gestión'!O148:O153)</f>
        <v>#N/A</v>
      </c>
      <c r="BB148" s="307" t="str">
        <f>CONCATENATE(AZ148,AY148)</f>
        <v>LeveBaja</v>
      </c>
      <c r="BC148" s="306" t="str">
        <f>VLOOKUP(BB148,[9]FORMULAS!$K$17:$L$42,2,0)</f>
        <v>Bajo</v>
      </c>
      <c r="BD148" s="335" t="s">
        <v>164</v>
      </c>
      <c r="BE148" s="134" t="s">
        <v>618</v>
      </c>
      <c r="BF148" s="134" t="s">
        <v>619</v>
      </c>
      <c r="BG148" s="216" t="s">
        <v>327</v>
      </c>
      <c r="BH148" s="224">
        <v>45292</v>
      </c>
      <c r="BI148" s="224">
        <v>45656</v>
      </c>
      <c r="BJ148" s="134" t="s">
        <v>620</v>
      </c>
      <c r="BK148" s="134" t="s">
        <v>621</v>
      </c>
      <c r="BL148" s="134" t="s">
        <v>236</v>
      </c>
      <c r="BM148" s="335"/>
      <c r="BN148" s="138"/>
      <c r="BO148" s="128"/>
      <c r="BP148" s="128"/>
      <c r="BQ148" s="128"/>
      <c r="BR148" s="128"/>
      <c r="BS148" s="128"/>
      <c r="BT148" s="128"/>
      <c r="BU148" s="128"/>
      <c r="BV148" s="128"/>
      <c r="BW148" s="138"/>
      <c r="BX148" s="128"/>
      <c r="BY148" s="128"/>
      <c r="BZ148" s="128"/>
      <c r="CA148" s="128"/>
      <c r="CB148" s="128"/>
      <c r="CC148" s="128"/>
      <c r="CD148" s="128"/>
      <c r="CE148" s="128"/>
      <c r="CF148" s="138"/>
      <c r="CG148" s="128"/>
      <c r="CH148" s="128"/>
      <c r="CI148" s="128"/>
      <c r="CJ148" s="128"/>
      <c r="CK148" s="128"/>
      <c r="CL148" s="128"/>
      <c r="CM148" s="128"/>
      <c r="CN148" s="128"/>
      <c r="CO148" s="138"/>
      <c r="CP148" s="128"/>
      <c r="CQ148" s="128"/>
      <c r="CR148" s="128"/>
      <c r="CS148" s="128"/>
      <c r="CT148" s="128"/>
      <c r="CU148" s="128"/>
      <c r="CV148" s="128"/>
      <c r="CW148" s="128"/>
      <c r="CX148" s="138"/>
      <c r="CY148" s="128"/>
      <c r="CZ148" s="128"/>
      <c r="DA148" s="128"/>
      <c r="DB148" s="128"/>
      <c r="DC148" s="128"/>
      <c r="DD148" s="128"/>
      <c r="DE148" s="128"/>
      <c r="DF148" s="128"/>
      <c r="DG148" s="138"/>
      <c r="DH148" s="128"/>
      <c r="DI148" s="128"/>
      <c r="DJ148" s="128"/>
      <c r="DK148" s="128"/>
      <c r="DL148" s="128"/>
      <c r="DM148" s="128"/>
      <c r="DN148" s="128"/>
      <c r="DO148" s="128"/>
      <c r="DP148" s="138"/>
      <c r="DQ148" s="128"/>
      <c r="DR148" s="128"/>
      <c r="DS148" s="128"/>
      <c r="DT148" s="128"/>
      <c r="DU148" s="128"/>
      <c r="DV148" s="128"/>
      <c r="DW148" s="128"/>
      <c r="DX148" s="128"/>
      <c r="DY148" s="138"/>
      <c r="DZ148" s="128"/>
      <c r="EA148" s="128"/>
      <c r="EB148" s="128"/>
      <c r="EC148" s="128"/>
      <c r="ED148" s="128"/>
      <c r="EE148" s="128"/>
      <c r="EF148" s="128"/>
      <c r="EG148" s="128"/>
      <c r="EH148" s="138"/>
      <c r="EI148" s="128"/>
      <c r="EJ148" s="128"/>
      <c r="EK148" s="128"/>
      <c r="EL148" s="128"/>
      <c r="EM148" s="128"/>
      <c r="EN148" s="128"/>
      <c r="EO148" s="128"/>
      <c r="EP148" s="128"/>
      <c r="EQ148" s="138"/>
      <c r="ER148" s="128"/>
      <c r="ES148" s="128"/>
      <c r="ET148" s="128"/>
      <c r="EU148" s="128"/>
      <c r="EV148" s="128"/>
      <c r="EW148" s="128"/>
      <c r="EX148" s="128"/>
      <c r="EY148" s="128"/>
      <c r="EZ148" s="138"/>
      <c r="FA148" s="128"/>
      <c r="FB148" s="128"/>
      <c r="FC148" s="128"/>
      <c r="FD148" s="128"/>
      <c r="FE148" s="128"/>
      <c r="FF148" s="128"/>
      <c r="FG148" s="128"/>
      <c r="FH148" s="128"/>
      <c r="FI148" s="138"/>
      <c r="FJ148" s="128"/>
      <c r="FK148" s="128"/>
      <c r="FL148" s="128"/>
      <c r="FM148" s="128"/>
      <c r="FN148" s="128"/>
      <c r="FO148" s="128"/>
      <c r="FP148" s="128"/>
      <c r="FQ148" s="128"/>
      <c r="FR148" s="128"/>
      <c r="FS148" s="138"/>
      <c r="FT148" s="131"/>
      <c r="FU148" s="131"/>
      <c r="FV148" s="131"/>
      <c r="FW148" s="132"/>
      <c r="FX148" s="131"/>
      <c r="FY148" s="128"/>
      <c r="FZ148" s="128"/>
      <c r="GA148" s="131"/>
      <c r="GB148" s="131"/>
      <c r="GC148" s="131"/>
      <c r="GD148" s="131"/>
      <c r="GE148" s="131"/>
      <c r="GF148" s="138"/>
      <c r="GG148" s="131"/>
      <c r="GH148" s="131"/>
      <c r="GI148" s="131"/>
      <c r="GJ148" s="132"/>
      <c r="GK148" s="131"/>
      <c r="GL148" s="128"/>
      <c r="GM148" s="128"/>
      <c r="GN148" s="131"/>
      <c r="GO148" s="131"/>
      <c r="GP148" s="131"/>
      <c r="GQ148" s="131"/>
      <c r="GR148" s="131"/>
      <c r="GS148" s="138"/>
      <c r="GT148" s="131"/>
      <c r="GU148" s="131"/>
      <c r="GV148" s="131"/>
      <c r="GW148" s="132"/>
      <c r="GX148" s="131"/>
      <c r="GY148" s="128"/>
      <c r="GZ148" s="128"/>
      <c r="HA148" s="131"/>
      <c r="HB148" s="131"/>
      <c r="HC148" s="131"/>
      <c r="HD148" s="131"/>
    </row>
    <row r="149" spans="1:212" ht="17.25" customHeight="1" x14ac:dyDescent="0.2">
      <c r="A149" s="312"/>
      <c r="B149" s="395"/>
      <c r="C149" s="399"/>
      <c r="D149" s="399"/>
      <c r="E149" s="395"/>
      <c r="F149" s="395"/>
      <c r="G149" s="395"/>
      <c r="H149" s="396"/>
      <c r="I149" s="395"/>
      <c r="J149" s="397"/>
      <c r="K149" s="322"/>
      <c r="L149" s="398"/>
      <c r="M149" s="326"/>
      <c r="N149" s="327"/>
      <c r="O149" s="327"/>
      <c r="P149" s="361"/>
      <c r="Q149" s="360"/>
      <c r="R149" s="53"/>
      <c r="S149" s="50"/>
      <c r="T149" s="201" t="str">
        <f t="shared" si="70"/>
        <v>Tipo Control</v>
      </c>
      <c r="U149" s="54" t="s">
        <v>158</v>
      </c>
      <c r="V149" s="55">
        <f>+IF(U149='[11]Tabla Valoración controles'!$D$4,'[11]Tabla Valoración controles'!$F$4,IF('[11]208-PLA-Ft-78 Mapa Gestión'!U149='[11]Tabla Valoración controles'!$D$5,'[11]Tabla Valoración controles'!$F$5,IF(U149=[11]FORMULAS!$A$10,0,'[11]Tabla Valoración controles'!$F$6)))</f>
        <v>0</v>
      </c>
      <c r="W149" s="54"/>
      <c r="X149" s="56">
        <f>+IF(W149='[11]Tabla Valoración controles'!$D$7,'[11]Tabla Valoración controles'!$F$7,IF(U149=[11]FORMULAS!$A$10,0,'[11]Tabla Valoración controles'!$F$8))</f>
        <v>0</v>
      </c>
      <c r="Y149" s="54"/>
      <c r="Z149" s="55">
        <f>+IF(Y149='[11]Tabla Valoración controles'!$D$9,'[11]Tabla Valoración controles'!$F$9,'[11]Tabla Valoración controles'!$F$10)</f>
        <v>0</v>
      </c>
      <c r="AA149" s="54"/>
      <c r="AB149" s="55">
        <f>+IF(AA149='[11]Tabla Valoración controles'!$D$9,'[11]Tabla Valoración controles'!$F$9,IF(W149=[11]FORMULAS!$A$10,0,'[11]Tabla Valoración controles'!$F$10))</f>
        <v>0</v>
      </c>
      <c r="AC149" s="54"/>
      <c r="AD149" s="55">
        <f>+IF(AC149='[11]Tabla Valoración controles'!$D$13,'[11]Tabla Valoración controles'!$F$13,'[11]Tabla Valoración controles'!$F$14)</f>
        <v>0</v>
      </c>
      <c r="AE149" s="100">
        <f t="shared" si="78"/>
        <v>0</v>
      </c>
      <c r="AF149" s="100">
        <f>+AE149*AG148</f>
        <v>0</v>
      </c>
      <c r="AG149" s="100">
        <f>+AG148-AF149</f>
        <v>0</v>
      </c>
      <c r="AH149" s="54"/>
      <c r="AI149" s="50">
        <f>+IF(AH149=[11]CONTROLES!$C$50,[11]CONTROLES!$D$50,[11]CONTROLES!$D$51)</f>
        <v>0</v>
      </c>
      <c r="AJ149" s="50"/>
      <c r="AK149" s="50">
        <f>+IF(AJ149=[11]CONTROLES!$C$52,[11]CONTROLES!$D$52,[11]CONTROLES!$D$53)</f>
        <v>0</v>
      </c>
      <c r="AL149" s="50"/>
      <c r="AM149" s="50">
        <f>+IF(AL149=[11]CONTROLES!$C$54,[11]CONTROLES!$D$54,[11]CONTROLES!$D$55)</f>
        <v>0</v>
      </c>
      <c r="AN149" s="50"/>
      <c r="AO149" s="50">
        <f>+IF(AN149=[11]CONTROLES!$C$56,[11]CONTROLES!$D$56,IF(AN149=[11]CONTROLES!$C$57,[11]CONTROLES!$D$57,[11]CONTROLES!$D$58))</f>
        <v>0</v>
      </c>
      <c r="AP149" s="50"/>
      <c r="AQ149" s="50">
        <f>+IF(AP149=[11]CONTROLES!$C$59,[11]CONTROLES!$D$59,[11]CONTROLES!$D$60)</f>
        <v>0</v>
      </c>
      <c r="AR149" s="50"/>
      <c r="AS149" s="50">
        <f>+IF(AR149=[11]CONTROLES!$C$61,[11]CONTROLES!$D$61,[11]CONTROLES!$D$62)</f>
        <v>0</v>
      </c>
      <c r="AT149" s="50"/>
      <c r="AU149" s="50">
        <f>+IF(AT149=[11]CONTROLES!$C$63,[11]CONTROLES!$D$63,IF(AT149=[11]CONTROLES!$C$64,[11]CONTROLES!$D$64,[11]CONTROLES!$D$65))</f>
        <v>0</v>
      </c>
      <c r="AV149" s="50">
        <f t="shared" ref="AV149:AV159" si="79">+AI149+AK149+AM149+AO149+AQ149+AS149+AU149</f>
        <v>0</v>
      </c>
      <c r="AW149" s="50" t="str">
        <f t="shared" ref="AW149:AW159" si="80">IF(ISERROR(AV149)=TRUE,"",IF(AND(AV149&lt;=85),"Débil",IF(AND(AV149&gt;=85.01,AV149&lt;=95),"Moderado",IF(AND(AV149&gt;=95.1,AV149&lt;=100),"Fuerte",""))))</f>
        <v>Débil</v>
      </c>
      <c r="AX149" s="305"/>
      <c r="AY149" s="305"/>
      <c r="AZ149" s="305"/>
      <c r="BA149" s="305"/>
      <c r="BB149" s="307"/>
      <c r="BC149" s="306"/>
      <c r="BD149" s="335"/>
      <c r="BE149" s="134"/>
      <c r="BF149" s="134"/>
      <c r="BG149" s="216"/>
      <c r="BH149" s="224"/>
      <c r="BI149" s="224"/>
      <c r="BJ149" s="134"/>
      <c r="BK149" s="134"/>
      <c r="BL149" s="134"/>
      <c r="BM149" s="335"/>
      <c r="BN149" s="138"/>
      <c r="BO149" s="134"/>
      <c r="BP149" s="134"/>
      <c r="BQ149" s="134"/>
      <c r="BR149" s="134"/>
      <c r="BS149" s="134"/>
      <c r="BT149" s="134"/>
      <c r="BU149" s="134"/>
      <c r="BV149" s="134"/>
      <c r="BW149" s="138"/>
      <c r="BX149" s="134"/>
      <c r="BY149" s="134"/>
      <c r="BZ149" s="134"/>
      <c r="CA149" s="134"/>
      <c r="CB149" s="134"/>
      <c r="CC149" s="134"/>
      <c r="CD149" s="134"/>
      <c r="CE149" s="134"/>
      <c r="CF149" s="138"/>
      <c r="CG149" s="134"/>
      <c r="CH149" s="134"/>
      <c r="CI149" s="134"/>
      <c r="CJ149" s="134"/>
      <c r="CK149" s="134"/>
      <c r="CL149" s="134"/>
      <c r="CM149" s="134"/>
      <c r="CN149" s="134"/>
      <c r="CO149" s="138"/>
      <c r="CP149" s="134"/>
      <c r="CQ149" s="134"/>
      <c r="CR149" s="134"/>
      <c r="CS149" s="134"/>
      <c r="CT149" s="134"/>
      <c r="CU149" s="134"/>
      <c r="CV149" s="134"/>
      <c r="CW149" s="134"/>
      <c r="CX149" s="138"/>
      <c r="CY149" s="134"/>
      <c r="CZ149" s="134"/>
      <c r="DA149" s="134"/>
      <c r="DB149" s="134"/>
      <c r="DC149" s="134"/>
      <c r="DD149" s="134"/>
      <c r="DE149" s="134"/>
      <c r="DF149" s="134"/>
      <c r="DG149" s="138"/>
      <c r="DH149" s="134"/>
      <c r="DI149" s="134"/>
      <c r="DJ149" s="134"/>
      <c r="DK149" s="134"/>
      <c r="DL149" s="134"/>
      <c r="DM149" s="134"/>
      <c r="DN149" s="134"/>
      <c r="DO149" s="134"/>
      <c r="DP149" s="138"/>
      <c r="DQ149" s="134"/>
      <c r="DR149" s="134"/>
      <c r="DS149" s="134"/>
      <c r="DT149" s="134"/>
      <c r="DU149" s="134"/>
      <c r="DV149" s="134"/>
      <c r="DW149" s="134"/>
      <c r="DX149" s="134"/>
      <c r="DY149" s="138"/>
      <c r="DZ149" s="134"/>
      <c r="EA149" s="134"/>
      <c r="EB149" s="134"/>
      <c r="EC149" s="134"/>
      <c r="ED149" s="134"/>
      <c r="EE149" s="134"/>
      <c r="EF149" s="134"/>
      <c r="EG149" s="134"/>
      <c r="EH149" s="138"/>
      <c r="EI149" s="134"/>
      <c r="EJ149" s="134"/>
      <c r="EK149" s="134"/>
      <c r="EL149" s="134"/>
      <c r="EM149" s="134"/>
      <c r="EN149" s="134"/>
      <c r="EO149" s="134"/>
      <c r="EP149" s="134"/>
      <c r="EQ149" s="138"/>
      <c r="ER149" s="134"/>
      <c r="ES149" s="134"/>
      <c r="ET149" s="134"/>
      <c r="EU149" s="134"/>
      <c r="EV149" s="134"/>
      <c r="EW149" s="134"/>
      <c r="EX149" s="134"/>
      <c r="EY149" s="134"/>
      <c r="EZ149" s="138"/>
      <c r="FA149" s="134"/>
      <c r="FB149" s="134"/>
      <c r="FC149" s="134"/>
      <c r="FD149" s="134"/>
      <c r="FE149" s="134"/>
      <c r="FF149" s="134"/>
      <c r="FG149" s="134"/>
      <c r="FH149" s="134"/>
      <c r="FI149" s="138"/>
      <c r="FJ149" s="134"/>
      <c r="FK149" s="134"/>
      <c r="FL149" s="134"/>
      <c r="FM149" s="134"/>
      <c r="FN149" s="134"/>
      <c r="FO149" s="134"/>
      <c r="FP149" s="134"/>
      <c r="FQ149" s="134"/>
      <c r="FR149" s="134"/>
      <c r="FS149" s="138"/>
      <c r="FT149" s="131"/>
      <c r="FU149" s="131"/>
      <c r="FV149" s="131"/>
      <c r="FW149" s="132"/>
      <c r="FX149" s="131"/>
      <c r="FY149" s="134"/>
      <c r="FZ149" s="134"/>
      <c r="GA149" s="131"/>
      <c r="GB149" s="131"/>
      <c r="GC149" s="131"/>
      <c r="GD149" s="131"/>
      <c r="GE149" s="131"/>
      <c r="GF149" s="138"/>
      <c r="GG149" s="131"/>
      <c r="GH149" s="131"/>
      <c r="GI149" s="131"/>
      <c r="GJ149" s="132"/>
      <c r="GK149" s="131"/>
      <c r="GL149" s="134"/>
      <c r="GM149" s="134"/>
      <c r="GN149" s="131"/>
      <c r="GO149" s="131"/>
      <c r="GP149" s="131"/>
      <c r="GQ149" s="131"/>
      <c r="GR149" s="131"/>
      <c r="GS149" s="138"/>
      <c r="GT149" s="131"/>
      <c r="GU149" s="131"/>
      <c r="GV149" s="131"/>
      <c r="GW149" s="132"/>
      <c r="GX149" s="131"/>
      <c r="GY149" s="134"/>
      <c r="GZ149" s="134"/>
      <c r="HA149" s="131"/>
      <c r="HB149" s="131"/>
      <c r="HC149" s="131"/>
      <c r="HD149" s="131"/>
    </row>
    <row r="150" spans="1:212" ht="17.25" customHeight="1" x14ac:dyDescent="0.2">
      <c r="A150" s="312"/>
      <c r="B150" s="395"/>
      <c r="C150" s="399"/>
      <c r="D150" s="399"/>
      <c r="E150" s="395"/>
      <c r="F150" s="395"/>
      <c r="G150" s="395"/>
      <c r="H150" s="396"/>
      <c r="I150" s="395"/>
      <c r="J150" s="397"/>
      <c r="K150" s="322"/>
      <c r="L150" s="398"/>
      <c r="M150" s="326"/>
      <c r="N150" s="327"/>
      <c r="O150" s="327"/>
      <c r="P150" s="361"/>
      <c r="Q150" s="360"/>
      <c r="R150" s="53"/>
      <c r="S150" s="57"/>
      <c r="T150" s="201" t="str">
        <f t="shared" si="70"/>
        <v>Tipo Control</v>
      </c>
      <c r="U150" s="54" t="s">
        <v>158</v>
      </c>
      <c r="V150" s="55">
        <f>+IF(U150='[11]Tabla Valoración controles'!$D$4,'[11]Tabla Valoración controles'!$F$4,IF('[11]208-PLA-Ft-78 Mapa Gestión'!U150='[11]Tabla Valoración controles'!$D$5,'[11]Tabla Valoración controles'!$F$5,IF(U150=[11]FORMULAS!$A$10,0,'[11]Tabla Valoración controles'!$F$6)))</f>
        <v>0</v>
      </c>
      <c r="W150" s="54"/>
      <c r="X150" s="56">
        <f>+IF(W150='[11]Tabla Valoración controles'!$D$7,'[11]Tabla Valoración controles'!$F$7,IF(U150=[11]FORMULAS!$A$10,0,'[11]Tabla Valoración controles'!$F$8))</f>
        <v>0</v>
      </c>
      <c r="Y150" s="54"/>
      <c r="Z150" s="55">
        <f>+IF(Y150='[11]Tabla Valoración controles'!$D$9,'[11]Tabla Valoración controles'!$F$9,IF(U150=[11]FORMULAS!$A$10,0,'[11]Tabla Valoración controles'!$F$10))</f>
        <v>0</v>
      </c>
      <c r="AA150" s="54"/>
      <c r="AB150" s="55">
        <f>+IF(AA150='[11]Tabla Valoración controles'!$D$9,'[11]Tabla Valoración controles'!$F$9,IF(W150=[11]FORMULAS!$A$10,0,'[11]Tabla Valoración controles'!$F$10))</f>
        <v>0</v>
      </c>
      <c r="AC150" s="54"/>
      <c r="AD150" s="55">
        <f>+IF(AC150='[11]Tabla Valoración controles'!$D$13,'[11]Tabla Valoración controles'!$F$13,'[11]Tabla Valoración controles'!$F$14)</f>
        <v>0</v>
      </c>
      <c r="AE150" s="100">
        <f t="shared" si="78"/>
        <v>0</v>
      </c>
      <c r="AF150" s="100">
        <f>+AF149*AE150</f>
        <v>0</v>
      </c>
      <c r="AG150" s="100">
        <f t="shared" ref="AG150:AG152" si="81">+AG149-AF150</f>
        <v>0</v>
      </c>
      <c r="AH150" s="54"/>
      <c r="AI150" s="50">
        <f>+IF(AH150=[11]CONTROLES!$C$50,[11]CONTROLES!$D$50,[11]CONTROLES!$D$51)</f>
        <v>0</v>
      </c>
      <c r="AJ150" s="50"/>
      <c r="AK150" s="50">
        <f>+IF(AJ150=[11]CONTROLES!$C$52,[11]CONTROLES!$D$52,[11]CONTROLES!$D$53)</f>
        <v>0</v>
      </c>
      <c r="AL150" s="50"/>
      <c r="AM150" s="50">
        <f>+IF(AL150=[11]CONTROLES!$C$54,[11]CONTROLES!$D$54,[11]CONTROLES!$D$55)</f>
        <v>0</v>
      </c>
      <c r="AN150" s="50"/>
      <c r="AO150" s="50">
        <f>+IF(AN150=[11]CONTROLES!$C$56,[11]CONTROLES!$D$56,IF(AN150=[11]CONTROLES!$C$57,[11]CONTROLES!$D$57,[11]CONTROLES!$D$58))</f>
        <v>0</v>
      </c>
      <c r="AP150" s="50"/>
      <c r="AQ150" s="50">
        <f>+IF(AP150=[11]CONTROLES!$C$59,[11]CONTROLES!$D$59,[11]CONTROLES!$D$60)</f>
        <v>0</v>
      </c>
      <c r="AR150" s="50"/>
      <c r="AS150" s="50">
        <f>+IF(AR150=[11]CONTROLES!$C$61,[11]CONTROLES!$D$61,[11]CONTROLES!$D$62)</f>
        <v>0</v>
      </c>
      <c r="AT150" s="50"/>
      <c r="AU150" s="50">
        <f>+IF(AT150=[11]CONTROLES!$C$63,[11]CONTROLES!$D$63,IF(AT150=[11]CONTROLES!$C$64,[11]CONTROLES!$D$64,[11]CONTROLES!$D$65))</f>
        <v>0</v>
      </c>
      <c r="AV150" s="50">
        <f t="shared" si="79"/>
        <v>0</v>
      </c>
      <c r="AW150" s="50" t="str">
        <f t="shared" si="80"/>
        <v>Débil</v>
      </c>
      <c r="AX150" s="305"/>
      <c r="AY150" s="305"/>
      <c r="AZ150" s="305"/>
      <c r="BA150" s="305"/>
      <c r="BB150" s="307"/>
      <c r="BC150" s="306"/>
      <c r="BD150" s="335"/>
      <c r="BE150" s="134"/>
      <c r="BF150" s="134"/>
      <c r="BG150" s="216"/>
      <c r="BH150" s="224"/>
      <c r="BI150" s="224"/>
      <c r="BJ150" s="134"/>
      <c r="BK150" s="134"/>
      <c r="BL150" s="134"/>
      <c r="BM150" s="335"/>
      <c r="BN150" s="138"/>
      <c r="BO150" s="134"/>
      <c r="BP150" s="134"/>
      <c r="BQ150" s="134"/>
      <c r="BR150" s="134"/>
      <c r="BS150" s="134"/>
      <c r="BT150" s="134"/>
      <c r="BU150" s="134"/>
      <c r="BV150" s="134"/>
      <c r="BW150" s="138"/>
      <c r="BX150" s="134"/>
      <c r="BY150" s="134"/>
      <c r="BZ150" s="134"/>
      <c r="CA150" s="134"/>
      <c r="CB150" s="134"/>
      <c r="CC150" s="134"/>
      <c r="CD150" s="134"/>
      <c r="CE150" s="134"/>
      <c r="CF150" s="138"/>
      <c r="CG150" s="134"/>
      <c r="CH150" s="134"/>
      <c r="CI150" s="134"/>
      <c r="CJ150" s="134"/>
      <c r="CK150" s="134"/>
      <c r="CL150" s="134"/>
      <c r="CM150" s="134"/>
      <c r="CN150" s="134"/>
      <c r="CO150" s="138"/>
      <c r="CP150" s="134"/>
      <c r="CQ150" s="134"/>
      <c r="CR150" s="134"/>
      <c r="CS150" s="134"/>
      <c r="CT150" s="134"/>
      <c r="CU150" s="134"/>
      <c r="CV150" s="134"/>
      <c r="CW150" s="134"/>
      <c r="CX150" s="138"/>
      <c r="CY150" s="134"/>
      <c r="CZ150" s="134"/>
      <c r="DA150" s="134"/>
      <c r="DB150" s="134"/>
      <c r="DC150" s="134"/>
      <c r="DD150" s="134"/>
      <c r="DE150" s="134"/>
      <c r="DF150" s="134"/>
      <c r="DG150" s="138"/>
      <c r="DH150" s="134"/>
      <c r="DI150" s="134"/>
      <c r="DJ150" s="134"/>
      <c r="DK150" s="134"/>
      <c r="DL150" s="134"/>
      <c r="DM150" s="134"/>
      <c r="DN150" s="134"/>
      <c r="DO150" s="134"/>
      <c r="DP150" s="138"/>
      <c r="DQ150" s="134"/>
      <c r="DR150" s="134"/>
      <c r="DS150" s="134"/>
      <c r="DT150" s="134"/>
      <c r="DU150" s="134"/>
      <c r="DV150" s="134"/>
      <c r="DW150" s="134"/>
      <c r="DX150" s="134"/>
      <c r="DY150" s="138"/>
      <c r="DZ150" s="134"/>
      <c r="EA150" s="134"/>
      <c r="EB150" s="134"/>
      <c r="EC150" s="134"/>
      <c r="ED150" s="134"/>
      <c r="EE150" s="134"/>
      <c r="EF150" s="134"/>
      <c r="EG150" s="134"/>
      <c r="EH150" s="138"/>
      <c r="EI150" s="134"/>
      <c r="EJ150" s="134"/>
      <c r="EK150" s="134"/>
      <c r="EL150" s="134"/>
      <c r="EM150" s="134"/>
      <c r="EN150" s="134"/>
      <c r="EO150" s="134"/>
      <c r="EP150" s="134"/>
      <c r="EQ150" s="138"/>
      <c r="ER150" s="134"/>
      <c r="ES150" s="134"/>
      <c r="ET150" s="134"/>
      <c r="EU150" s="134"/>
      <c r="EV150" s="134"/>
      <c r="EW150" s="134"/>
      <c r="EX150" s="134"/>
      <c r="EY150" s="134"/>
      <c r="EZ150" s="138"/>
      <c r="FA150" s="134"/>
      <c r="FB150" s="134"/>
      <c r="FC150" s="134"/>
      <c r="FD150" s="134"/>
      <c r="FE150" s="134"/>
      <c r="FF150" s="134"/>
      <c r="FG150" s="134"/>
      <c r="FH150" s="134"/>
      <c r="FI150" s="138"/>
      <c r="FJ150" s="134"/>
      <c r="FK150" s="134"/>
      <c r="FL150" s="134"/>
      <c r="FM150" s="134"/>
      <c r="FN150" s="134"/>
      <c r="FO150" s="134"/>
      <c r="FP150" s="134"/>
      <c r="FQ150" s="134"/>
      <c r="FR150" s="134"/>
      <c r="FS150" s="138"/>
      <c r="FT150" s="131"/>
      <c r="FU150" s="131"/>
      <c r="FV150" s="131"/>
      <c r="FW150" s="132"/>
      <c r="FX150" s="131"/>
      <c r="FY150" s="134"/>
      <c r="FZ150" s="134"/>
      <c r="GA150" s="131"/>
      <c r="GB150" s="131"/>
      <c r="GC150" s="131"/>
      <c r="GD150" s="131"/>
      <c r="GE150" s="131"/>
      <c r="GF150" s="138"/>
      <c r="GG150" s="131"/>
      <c r="GH150" s="131"/>
      <c r="GI150" s="131"/>
      <c r="GJ150" s="132"/>
      <c r="GK150" s="131"/>
      <c r="GL150" s="134"/>
      <c r="GM150" s="134"/>
      <c r="GN150" s="131"/>
      <c r="GO150" s="131"/>
      <c r="GP150" s="131"/>
      <c r="GQ150" s="131"/>
      <c r="GR150" s="131"/>
      <c r="GS150" s="138"/>
      <c r="GT150" s="131"/>
      <c r="GU150" s="131"/>
      <c r="GV150" s="131"/>
      <c r="GW150" s="132"/>
      <c r="GX150" s="131"/>
      <c r="GY150" s="134"/>
      <c r="GZ150" s="134"/>
      <c r="HA150" s="131"/>
      <c r="HB150" s="131"/>
      <c r="HC150" s="131"/>
      <c r="HD150" s="131"/>
    </row>
    <row r="151" spans="1:212" ht="17.25" customHeight="1" x14ac:dyDescent="0.2">
      <c r="A151" s="312"/>
      <c r="B151" s="395"/>
      <c r="C151" s="399"/>
      <c r="D151" s="399"/>
      <c r="E151" s="395"/>
      <c r="F151" s="395"/>
      <c r="G151" s="395"/>
      <c r="H151" s="396"/>
      <c r="I151" s="395"/>
      <c r="J151" s="397"/>
      <c r="K151" s="322"/>
      <c r="L151" s="398"/>
      <c r="M151" s="326"/>
      <c r="N151" s="327"/>
      <c r="O151" s="327"/>
      <c r="P151" s="361"/>
      <c r="Q151" s="360"/>
      <c r="R151" s="53"/>
      <c r="S151" s="50"/>
      <c r="T151" s="201" t="str">
        <f t="shared" si="70"/>
        <v>Tipo Control</v>
      </c>
      <c r="U151" s="54" t="s">
        <v>158</v>
      </c>
      <c r="V151" s="55">
        <f>+IF(U151='[11]Tabla Valoración controles'!$D$4,'[11]Tabla Valoración controles'!$F$4,IF('[11]208-PLA-Ft-78 Mapa Gestión'!U151='[11]Tabla Valoración controles'!$D$5,'[11]Tabla Valoración controles'!$F$5,IF(U151=[11]FORMULAS!$A$10,0,'[11]Tabla Valoración controles'!$F$6)))</f>
        <v>0</v>
      </c>
      <c r="W151" s="54"/>
      <c r="X151" s="56">
        <f>+IF(W151='[11]Tabla Valoración controles'!$D$7,'[11]Tabla Valoración controles'!$F$7,IF(U151=[11]FORMULAS!$A$10,0,'[11]Tabla Valoración controles'!$F$8))</f>
        <v>0</v>
      </c>
      <c r="Y151" s="54"/>
      <c r="Z151" s="55">
        <f>+IF(Y151='[11]Tabla Valoración controles'!$D$9,'[11]Tabla Valoración controles'!$F$9,IF(U151=[11]FORMULAS!$A$10,0,'[11]Tabla Valoración controles'!$F$10))</f>
        <v>0</v>
      </c>
      <c r="AA151" s="54"/>
      <c r="AB151" s="55">
        <f>+IF(AA151='[11]Tabla Valoración controles'!$D$9,'[11]Tabla Valoración controles'!$F$9,IF(W151=[11]FORMULAS!$A$10,0,'[11]Tabla Valoración controles'!$F$10))</f>
        <v>0</v>
      </c>
      <c r="AC151" s="54"/>
      <c r="AD151" s="55">
        <f>+IF(AC151='[11]Tabla Valoración controles'!$D$13,'[11]Tabla Valoración controles'!$F$13,'[11]Tabla Valoración controles'!$F$14)</f>
        <v>0</v>
      </c>
      <c r="AE151" s="100">
        <f t="shared" si="78"/>
        <v>0</v>
      </c>
      <c r="AF151" s="100">
        <f>+AF150*AE151</f>
        <v>0</v>
      </c>
      <c r="AG151" s="100">
        <f t="shared" si="81"/>
        <v>0</v>
      </c>
      <c r="AH151" s="54"/>
      <c r="AI151" s="50">
        <f>+IF(AH151=[11]CONTROLES!$C$50,[11]CONTROLES!$D$50,[11]CONTROLES!$D$51)</f>
        <v>0</v>
      </c>
      <c r="AJ151" s="50"/>
      <c r="AK151" s="50">
        <f>+IF(AJ151=[11]CONTROLES!$C$52,[11]CONTROLES!$D$52,[11]CONTROLES!$D$53)</f>
        <v>0</v>
      </c>
      <c r="AL151" s="50"/>
      <c r="AM151" s="50">
        <f>+IF(AL151=[11]CONTROLES!$C$54,[11]CONTROLES!$D$54,[11]CONTROLES!$D$55)</f>
        <v>0</v>
      </c>
      <c r="AN151" s="50"/>
      <c r="AO151" s="50">
        <f>+IF(AN151=[11]CONTROLES!$C$56,[11]CONTROLES!$D$56,IF(AN151=[11]CONTROLES!$C$57,[11]CONTROLES!$D$57,[11]CONTROLES!$D$58))</f>
        <v>0</v>
      </c>
      <c r="AP151" s="50"/>
      <c r="AQ151" s="50">
        <f>+IF(AP151=[11]CONTROLES!$C$59,[11]CONTROLES!$D$59,[11]CONTROLES!$D$60)</f>
        <v>0</v>
      </c>
      <c r="AR151" s="50"/>
      <c r="AS151" s="50">
        <f>+IF(AR151=[11]CONTROLES!$C$61,[11]CONTROLES!$D$61,[11]CONTROLES!$D$62)</f>
        <v>0</v>
      </c>
      <c r="AT151" s="50"/>
      <c r="AU151" s="50">
        <f>+IF(AT151=[11]CONTROLES!$C$63,[11]CONTROLES!$D$63,IF(AT151=[11]CONTROLES!$C$64,[11]CONTROLES!$D$64,[11]CONTROLES!$D$65))</f>
        <v>0</v>
      </c>
      <c r="AV151" s="50">
        <f t="shared" si="79"/>
        <v>0</v>
      </c>
      <c r="AW151" s="50" t="str">
        <f t="shared" si="80"/>
        <v>Débil</v>
      </c>
      <c r="AX151" s="305"/>
      <c r="AY151" s="305"/>
      <c r="AZ151" s="305"/>
      <c r="BA151" s="305"/>
      <c r="BB151" s="307"/>
      <c r="BC151" s="306"/>
      <c r="BD151" s="335"/>
      <c r="BE151" s="134"/>
      <c r="BF151" s="134"/>
      <c r="BG151" s="216"/>
      <c r="BH151" s="224"/>
      <c r="BI151" s="224"/>
      <c r="BJ151" s="134"/>
      <c r="BK151" s="134"/>
      <c r="BL151" s="134"/>
      <c r="BM151" s="335"/>
      <c r="BN151" s="138"/>
      <c r="BO151" s="134"/>
      <c r="BP151" s="134"/>
      <c r="BQ151" s="134"/>
      <c r="BR151" s="134"/>
      <c r="BS151" s="134"/>
      <c r="BT151" s="134"/>
      <c r="BU151" s="134"/>
      <c r="BV151" s="134"/>
      <c r="BW151" s="138"/>
      <c r="BX151" s="134"/>
      <c r="BY151" s="134"/>
      <c r="BZ151" s="134"/>
      <c r="CA151" s="134"/>
      <c r="CB151" s="134"/>
      <c r="CC151" s="134"/>
      <c r="CD151" s="134"/>
      <c r="CE151" s="134"/>
      <c r="CF151" s="138"/>
      <c r="CG151" s="134"/>
      <c r="CH151" s="134"/>
      <c r="CI151" s="134"/>
      <c r="CJ151" s="134"/>
      <c r="CK151" s="134"/>
      <c r="CL151" s="134"/>
      <c r="CM151" s="134"/>
      <c r="CN151" s="134"/>
      <c r="CO151" s="138"/>
      <c r="CP151" s="134"/>
      <c r="CQ151" s="134"/>
      <c r="CR151" s="134"/>
      <c r="CS151" s="134"/>
      <c r="CT151" s="134"/>
      <c r="CU151" s="134"/>
      <c r="CV151" s="134"/>
      <c r="CW151" s="134"/>
      <c r="CX151" s="138"/>
      <c r="CY151" s="134"/>
      <c r="CZ151" s="134"/>
      <c r="DA151" s="134"/>
      <c r="DB151" s="134"/>
      <c r="DC151" s="134"/>
      <c r="DD151" s="134"/>
      <c r="DE151" s="134"/>
      <c r="DF151" s="134"/>
      <c r="DG151" s="138"/>
      <c r="DH151" s="134"/>
      <c r="DI151" s="134"/>
      <c r="DJ151" s="134"/>
      <c r="DK151" s="134"/>
      <c r="DL151" s="134"/>
      <c r="DM151" s="134"/>
      <c r="DN151" s="134"/>
      <c r="DO151" s="134"/>
      <c r="DP151" s="138"/>
      <c r="DQ151" s="134"/>
      <c r="DR151" s="134"/>
      <c r="DS151" s="134"/>
      <c r="DT151" s="134"/>
      <c r="DU151" s="134"/>
      <c r="DV151" s="134"/>
      <c r="DW151" s="134"/>
      <c r="DX151" s="134"/>
      <c r="DY151" s="138"/>
      <c r="DZ151" s="134"/>
      <c r="EA151" s="134"/>
      <c r="EB151" s="134"/>
      <c r="EC151" s="134"/>
      <c r="ED151" s="134"/>
      <c r="EE151" s="134"/>
      <c r="EF151" s="134"/>
      <c r="EG151" s="134"/>
      <c r="EH151" s="138"/>
      <c r="EI151" s="134"/>
      <c r="EJ151" s="134"/>
      <c r="EK151" s="134"/>
      <c r="EL151" s="134"/>
      <c r="EM151" s="134"/>
      <c r="EN151" s="134"/>
      <c r="EO151" s="134"/>
      <c r="EP151" s="134"/>
      <c r="EQ151" s="138"/>
      <c r="ER151" s="134"/>
      <c r="ES151" s="134"/>
      <c r="ET151" s="134"/>
      <c r="EU151" s="134"/>
      <c r="EV151" s="134"/>
      <c r="EW151" s="134"/>
      <c r="EX151" s="134"/>
      <c r="EY151" s="134"/>
      <c r="EZ151" s="138"/>
      <c r="FA151" s="134"/>
      <c r="FB151" s="134"/>
      <c r="FC151" s="134"/>
      <c r="FD151" s="134"/>
      <c r="FE151" s="134"/>
      <c r="FF151" s="134"/>
      <c r="FG151" s="134"/>
      <c r="FH151" s="134"/>
      <c r="FI151" s="138"/>
      <c r="FJ151" s="134"/>
      <c r="FK151" s="134"/>
      <c r="FL151" s="134"/>
      <c r="FM151" s="134"/>
      <c r="FN151" s="134"/>
      <c r="FO151" s="134"/>
      <c r="FP151" s="134"/>
      <c r="FQ151" s="134"/>
      <c r="FR151" s="134"/>
      <c r="FS151" s="138"/>
      <c r="FT151" s="131"/>
      <c r="FU151" s="131"/>
      <c r="FV151" s="131"/>
      <c r="FW151" s="132"/>
      <c r="FX151" s="131"/>
      <c r="FY151" s="134"/>
      <c r="FZ151" s="134"/>
      <c r="GA151" s="131"/>
      <c r="GB151" s="131"/>
      <c r="GC151" s="131"/>
      <c r="GD151" s="131"/>
      <c r="GE151" s="131"/>
      <c r="GF151" s="138"/>
      <c r="GG151" s="131"/>
      <c r="GH151" s="131"/>
      <c r="GI151" s="131"/>
      <c r="GJ151" s="132"/>
      <c r="GK151" s="131"/>
      <c r="GL151" s="134"/>
      <c r="GM151" s="134"/>
      <c r="GN151" s="131"/>
      <c r="GO151" s="131"/>
      <c r="GP151" s="131"/>
      <c r="GQ151" s="131"/>
      <c r="GR151" s="131"/>
      <c r="GS151" s="138"/>
      <c r="GT151" s="131"/>
      <c r="GU151" s="131"/>
      <c r="GV151" s="131"/>
      <c r="GW151" s="132"/>
      <c r="GX151" s="131"/>
      <c r="GY151" s="134"/>
      <c r="GZ151" s="134"/>
      <c r="HA151" s="131"/>
      <c r="HB151" s="131"/>
      <c r="HC151" s="131"/>
      <c r="HD151" s="131"/>
    </row>
    <row r="152" spans="1:212" ht="17.25" customHeight="1" x14ac:dyDescent="0.2">
      <c r="A152" s="312"/>
      <c r="B152" s="395"/>
      <c r="C152" s="399"/>
      <c r="D152" s="399"/>
      <c r="E152" s="395"/>
      <c r="F152" s="395"/>
      <c r="G152" s="395"/>
      <c r="H152" s="396"/>
      <c r="I152" s="395"/>
      <c r="J152" s="397"/>
      <c r="K152" s="322"/>
      <c r="L152" s="398"/>
      <c r="M152" s="326"/>
      <c r="N152" s="327"/>
      <c r="O152" s="327"/>
      <c r="P152" s="361"/>
      <c r="Q152" s="360"/>
      <c r="R152" s="53"/>
      <c r="S152" s="50"/>
      <c r="T152" s="201" t="str">
        <f t="shared" si="70"/>
        <v>Tipo Control</v>
      </c>
      <c r="U152" s="54" t="s">
        <v>158</v>
      </c>
      <c r="V152" s="55">
        <f>+IF(U152='[11]Tabla Valoración controles'!$D$4,'[11]Tabla Valoración controles'!$F$4,IF('[11]208-PLA-Ft-78 Mapa Gestión'!U152='[11]Tabla Valoración controles'!$D$5,'[11]Tabla Valoración controles'!$F$5,IF(U152=[11]FORMULAS!$A$10,0,'[11]Tabla Valoración controles'!$F$6)))</f>
        <v>0</v>
      </c>
      <c r="W152" s="54"/>
      <c r="X152" s="56">
        <f>+IF(W152='[11]Tabla Valoración controles'!$D$7,'[11]Tabla Valoración controles'!$F$7,IF(U152=[11]FORMULAS!$A$10,0,'[11]Tabla Valoración controles'!$F$8))</f>
        <v>0</v>
      </c>
      <c r="Y152" s="54"/>
      <c r="Z152" s="55">
        <f>+IF(Y152='[11]Tabla Valoración controles'!$D$9,'[11]Tabla Valoración controles'!$F$9,IF(U152=[11]FORMULAS!$A$10,0,'[11]Tabla Valoración controles'!$F$10))</f>
        <v>0</v>
      </c>
      <c r="AA152" s="54"/>
      <c r="AB152" s="55">
        <f>+IF(AA152='[11]Tabla Valoración controles'!$D$9,'[11]Tabla Valoración controles'!$F$9,IF(W152=[11]FORMULAS!$A$10,0,'[11]Tabla Valoración controles'!$F$10))</f>
        <v>0</v>
      </c>
      <c r="AC152" s="54"/>
      <c r="AD152" s="55">
        <f>+IF(AC152='[11]Tabla Valoración controles'!$D$13,'[11]Tabla Valoración controles'!$F$13,'[11]Tabla Valoración controles'!$F$14)</f>
        <v>0</v>
      </c>
      <c r="AE152" s="100">
        <f t="shared" si="78"/>
        <v>0</v>
      </c>
      <c r="AF152" s="100">
        <f t="shared" ref="AF152:AF153" si="82">+AF151*AE152</f>
        <v>0</v>
      </c>
      <c r="AG152" s="100">
        <f t="shared" si="81"/>
        <v>0</v>
      </c>
      <c r="AH152" s="54"/>
      <c r="AI152" s="50">
        <f>+IF(AH152=[11]CONTROLES!$C$50,[11]CONTROLES!$D$50,[11]CONTROLES!$D$51)</f>
        <v>0</v>
      </c>
      <c r="AJ152" s="50"/>
      <c r="AK152" s="50">
        <f>+IF(AJ152=[11]CONTROLES!$C$52,[11]CONTROLES!$D$52,[11]CONTROLES!$D$53)</f>
        <v>0</v>
      </c>
      <c r="AL152" s="50"/>
      <c r="AM152" s="50">
        <f>+IF(AL152=[11]CONTROLES!$C$54,[11]CONTROLES!$D$54,[11]CONTROLES!$D$55)</f>
        <v>0</v>
      </c>
      <c r="AN152" s="50"/>
      <c r="AO152" s="50">
        <f>+IF(AN152=[11]CONTROLES!$C$56,[11]CONTROLES!$D$56,IF(AN152=[11]CONTROLES!$C$57,[11]CONTROLES!$D$57,[11]CONTROLES!$D$58))</f>
        <v>0</v>
      </c>
      <c r="AP152" s="50"/>
      <c r="AQ152" s="50">
        <f>+IF(AP152=[11]CONTROLES!$C$59,[11]CONTROLES!$D$59,[11]CONTROLES!$D$60)</f>
        <v>0</v>
      </c>
      <c r="AR152" s="50"/>
      <c r="AS152" s="50">
        <f>+IF(AR152=[11]CONTROLES!$C$61,[11]CONTROLES!$D$61,[11]CONTROLES!$D$62)</f>
        <v>0</v>
      </c>
      <c r="AT152" s="50"/>
      <c r="AU152" s="50">
        <f>+IF(AT152=[11]CONTROLES!$C$63,[11]CONTROLES!$D$63,IF(AT152=[11]CONTROLES!$C$64,[11]CONTROLES!$D$64,[11]CONTROLES!$D$65))</f>
        <v>0</v>
      </c>
      <c r="AV152" s="50">
        <f t="shared" si="79"/>
        <v>0</v>
      </c>
      <c r="AW152" s="50" t="str">
        <f t="shared" si="80"/>
        <v>Débil</v>
      </c>
      <c r="AX152" s="305"/>
      <c r="AY152" s="305"/>
      <c r="AZ152" s="305"/>
      <c r="BA152" s="305"/>
      <c r="BB152" s="307"/>
      <c r="BC152" s="306"/>
      <c r="BD152" s="335"/>
      <c r="BE152" s="134"/>
      <c r="BF152" s="134"/>
      <c r="BG152" s="216"/>
      <c r="BH152" s="224"/>
      <c r="BI152" s="224"/>
      <c r="BJ152" s="134"/>
      <c r="BK152" s="134"/>
      <c r="BL152" s="134"/>
      <c r="BM152" s="335"/>
      <c r="BN152" s="138"/>
      <c r="BO152" s="134"/>
      <c r="BP152" s="134"/>
      <c r="BQ152" s="134"/>
      <c r="BR152" s="134"/>
      <c r="BS152" s="134"/>
      <c r="BT152" s="134"/>
      <c r="BU152" s="134"/>
      <c r="BV152" s="134"/>
      <c r="BW152" s="138"/>
      <c r="BX152" s="134"/>
      <c r="BY152" s="134"/>
      <c r="BZ152" s="134"/>
      <c r="CA152" s="134"/>
      <c r="CB152" s="134"/>
      <c r="CC152" s="134"/>
      <c r="CD152" s="134"/>
      <c r="CE152" s="134"/>
      <c r="CF152" s="138"/>
      <c r="CG152" s="134"/>
      <c r="CH152" s="134"/>
      <c r="CI152" s="134"/>
      <c r="CJ152" s="134"/>
      <c r="CK152" s="134"/>
      <c r="CL152" s="134"/>
      <c r="CM152" s="134"/>
      <c r="CN152" s="134"/>
      <c r="CO152" s="138"/>
      <c r="CP152" s="134"/>
      <c r="CQ152" s="134"/>
      <c r="CR152" s="134"/>
      <c r="CS152" s="134"/>
      <c r="CT152" s="134"/>
      <c r="CU152" s="134"/>
      <c r="CV152" s="134"/>
      <c r="CW152" s="134"/>
      <c r="CX152" s="138"/>
      <c r="CY152" s="134"/>
      <c r="CZ152" s="134"/>
      <c r="DA152" s="134"/>
      <c r="DB152" s="134"/>
      <c r="DC152" s="134"/>
      <c r="DD152" s="134"/>
      <c r="DE152" s="134"/>
      <c r="DF152" s="134"/>
      <c r="DG152" s="138"/>
      <c r="DH152" s="134"/>
      <c r="DI152" s="134"/>
      <c r="DJ152" s="134"/>
      <c r="DK152" s="134"/>
      <c r="DL152" s="134"/>
      <c r="DM152" s="134"/>
      <c r="DN152" s="134"/>
      <c r="DO152" s="134"/>
      <c r="DP152" s="138"/>
      <c r="DQ152" s="134"/>
      <c r="DR152" s="134"/>
      <c r="DS152" s="134"/>
      <c r="DT152" s="134"/>
      <c r="DU152" s="134"/>
      <c r="DV152" s="134"/>
      <c r="DW152" s="134"/>
      <c r="DX152" s="134"/>
      <c r="DY152" s="138"/>
      <c r="DZ152" s="134"/>
      <c r="EA152" s="134"/>
      <c r="EB152" s="134"/>
      <c r="EC152" s="134"/>
      <c r="ED152" s="134"/>
      <c r="EE152" s="134"/>
      <c r="EF152" s="134"/>
      <c r="EG152" s="134"/>
      <c r="EH152" s="138"/>
      <c r="EI152" s="134"/>
      <c r="EJ152" s="134"/>
      <c r="EK152" s="134"/>
      <c r="EL152" s="134"/>
      <c r="EM152" s="134"/>
      <c r="EN152" s="134"/>
      <c r="EO152" s="134"/>
      <c r="EP152" s="134"/>
      <c r="EQ152" s="138"/>
      <c r="ER152" s="134"/>
      <c r="ES152" s="134"/>
      <c r="ET152" s="134"/>
      <c r="EU152" s="134"/>
      <c r="EV152" s="134"/>
      <c r="EW152" s="134"/>
      <c r="EX152" s="134"/>
      <c r="EY152" s="134"/>
      <c r="EZ152" s="138"/>
      <c r="FA152" s="134"/>
      <c r="FB152" s="134"/>
      <c r="FC152" s="134"/>
      <c r="FD152" s="134"/>
      <c r="FE152" s="134"/>
      <c r="FF152" s="134"/>
      <c r="FG152" s="134"/>
      <c r="FH152" s="134"/>
      <c r="FI152" s="138"/>
      <c r="FJ152" s="134"/>
      <c r="FK152" s="134"/>
      <c r="FL152" s="134"/>
      <c r="FM152" s="134"/>
      <c r="FN152" s="134"/>
      <c r="FO152" s="134"/>
      <c r="FP152" s="134"/>
      <c r="FQ152" s="134"/>
      <c r="FR152" s="134"/>
      <c r="FS152" s="138"/>
      <c r="FT152" s="131"/>
      <c r="FU152" s="131"/>
      <c r="FV152" s="131"/>
      <c r="FW152" s="132"/>
      <c r="FX152" s="131"/>
      <c r="FY152" s="134"/>
      <c r="FZ152" s="134"/>
      <c r="GA152" s="131"/>
      <c r="GB152" s="131"/>
      <c r="GC152" s="131"/>
      <c r="GD152" s="131"/>
      <c r="GE152" s="131"/>
      <c r="GF152" s="138"/>
      <c r="GG152" s="131"/>
      <c r="GH152" s="131"/>
      <c r="GI152" s="131"/>
      <c r="GJ152" s="132"/>
      <c r="GK152" s="131"/>
      <c r="GL152" s="134"/>
      <c r="GM152" s="134"/>
      <c r="GN152" s="131"/>
      <c r="GO152" s="131"/>
      <c r="GP152" s="131"/>
      <c r="GQ152" s="131"/>
      <c r="GR152" s="131"/>
      <c r="GS152" s="138"/>
      <c r="GT152" s="131"/>
      <c r="GU152" s="131"/>
      <c r="GV152" s="131"/>
      <c r="GW152" s="132"/>
      <c r="GX152" s="131"/>
      <c r="GY152" s="134"/>
      <c r="GZ152" s="134"/>
      <c r="HA152" s="131"/>
      <c r="HB152" s="131"/>
      <c r="HC152" s="131"/>
      <c r="HD152" s="131"/>
    </row>
    <row r="153" spans="1:212" ht="17.25" customHeight="1" x14ac:dyDescent="0.2">
      <c r="A153" s="312"/>
      <c r="B153" s="395"/>
      <c r="C153" s="399"/>
      <c r="D153" s="399"/>
      <c r="E153" s="395"/>
      <c r="F153" s="395"/>
      <c r="G153" s="395"/>
      <c r="H153" s="396"/>
      <c r="I153" s="395"/>
      <c r="J153" s="397"/>
      <c r="K153" s="322"/>
      <c r="L153" s="398"/>
      <c r="M153" s="326"/>
      <c r="N153" s="327"/>
      <c r="O153" s="327"/>
      <c r="P153" s="361"/>
      <c r="Q153" s="360"/>
      <c r="R153" s="53"/>
      <c r="S153" s="50"/>
      <c r="T153" s="201" t="str">
        <f t="shared" si="70"/>
        <v>Tipo Control</v>
      </c>
      <c r="U153" s="54" t="s">
        <v>158</v>
      </c>
      <c r="V153" s="55">
        <f>+IF(U153='[11]Tabla Valoración controles'!$D$4,'[11]Tabla Valoración controles'!$F$4,IF('[11]208-PLA-Ft-78 Mapa Gestión'!U153='[11]Tabla Valoración controles'!$D$5,'[11]Tabla Valoración controles'!$F$5,IF(U153=[11]FORMULAS!$A$10,0,'[11]Tabla Valoración controles'!$F$6)))</f>
        <v>0</v>
      </c>
      <c r="W153" s="54"/>
      <c r="X153" s="56">
        <f>+IF(W153='[11]Tabla Valoración controles'!$D$7,'[11]Tabla Valoración controles'!$F$7,IF(U153=[11]FORMULAS!$A$10,0,'[11]Tabla Valoración controles'!$F$8))</f>
        <v>0</v>
      </c>
      <c r="Y153" s="54"/>
      <c r="Z153" s="55">
        <f>+IF(Y153='[11]Tabla Valoración controles'!$D$9,'[11]Tabla Valoración controles'!$F$9,IF(U153=[11]FORMULAS!$A$10,0,'[11]Tabla Valoración controles'!$F$10))</f>
        <v>0</v>
      </c>
      <c r="AA153" s="54"/>
      <c r="AB153" s="55">
        <f>+IF(AA153='[11]Tabla Valoración controles'!$D$9,'[11]Tabla Valoración controles'!$F$9,IF(W153=[11]FORMULAS!$A$10,0,'[11]Tabla Valoración controles'!$F$10))</f>
        <v>0</v>
      </c>
      <c r="AC153" s="54"/>
      <c r="AD153" s="55">
        <f>+IF(AC153='[11]Tabla Valoración controles'!$D$13,'[11]Tabla Valoración controles'!$F$13,'[11]Tabla Valoración controles'!$F$14)</f>
        <v>0</v>
      </c>
      <c r="AE153" s="100">
        <f t="shared" si="78"/>
        <v>0</v>
      </c>
      <c r="AF153" s="100">
        <f t="shared" si="82"/>
        <v>0</v>
      </c>
      <c r="AG153" s="100">
        <f>+AG152-AF153</f>
        <v>0</v>
      </c>
      <c r="AH153" s="54"/>
      <c r="AI153" s="50">
        <f>+IF(AH153=[11]CONTROLES!$C$50,[11]CONTROLES!$D$50,[11]CONTROLES!$D$51)</f>
        <v>0</v>
      </c>
      <c r="AJ153" s="50"/>
      <c r="AK153" s="50">
        <f>+IF(AJ153=[11]CONTROLES!$C$52,[11]CONTROLES!$D$52,[11]CONTROLES!$D$53)</f>
        <v>0</v>
      </c>
      <c r="AL153" s="50"/>
      <c r="AM153" s="50">
        <f>+IF(AL153=[11]CONTROLES!$C$54,[11]CONTROLES!$D$54,[11]CONTROLES!$D$55)</f>
        <v>0</v>
      </c>
      <c r="AN153" s="50"/>
      <c r="AO153" s="50">
        <f>+IF(AN153=[11]CONTROLES!$C$56,[11]CONTROLES!$D$56,IF(AN153=[11]CONTROLES!$C$57,[11]CONTROLES!$D$57,[11]CONTROLES!$D$58))</f>
        <v>0</v>
      </c>
      <c r="AP153" s="50"/>
      <c r="AQ153" s="50">
        <f>+IF(AP153=[11]CONTROLES!$C$59,[11]CONTROLES!$D$59,[11]CONTROLES!$D$60)</f>
        <v>0</v>
      </c>
      <c r="AR153" s="50"/>
      <c r="AS153" s="50">
        <f>+IF(AR153=[11]CONTROLES!$C$61,[11]CONTROLES!$D$61,[11]CONTROLES!$D$62)</f>
        <v>0</v>
      </c>
      <c r="AT153" s="50"/>
      <c r="AU153" s="50">
        <f>+IF(AT153=[11]CONTROLES!$C$63,[11]CONTROLES!$D$63,IF(AT153=[11]CONTROLES!$C$64,[11]CONTROLES!$D$64,[11]CONTROLES!$D$65))</f>
        <v>0</v>
      </c>
      <c r="AV153" s="50">
        <f t="shared" si="79"/>
        <v>0</v>
      </c>
      <c r="AW153" s="50" t="str">
        <f t="shared" si="80"/>
        <v>Débil</v>
      </c>
      <c r="AX153" s="305"/>
      <c r="AY153" s="305"/>
      <c r="AZ153" s="305"/>
      <c r="BA153" s="305"/>
      <c r="BB153" s="307"/>
      <c r="BC153" s="306"/>
      <c r="BD153" s="335"/>
      <c r="BE153" s="134"/>
      <c r="BF153" s="134"/>
      <c r="BG153" s="216"/>
      <c r="BH153" s="224"/>
      <c r="BI153" s="224"/>
      <c r="BJ153" s="134"/>
      <c r="BK153" s="134"/>
      <c r="BL153" s="134"/>
      <c r="BM153" s="335"/>
      <c r="BN153" s="138"/>
      <c r="BO153" s="134"/>
      <c r="BP153" s="134"/>
      <c r="BQ153" s="134"/>
      <c r="BR153" s="134"/>
      <c r="BS153" s="134"/>
      <c r="BT153" s="134"/>
      <c r="BU153" s="134"/>
      <c r="BV153" s="134"/>
      <c r="BW153" s="138"/>
      <c r="BX153" s="134"/>
      <c r="BY153" s="134"/>
      <c r="BZ153" s="134"/>
      <c r="CA153" s="134"/>
      <c r="CB153" s="134"/>
      <c r="CC153" s="134"/>
      <c r="CD153" s="134"/>
      <c r="CE153" s="134"/>
      <c r="CF153" s="138"/>
      <c r="CG153" s="134"/>
      <c r="CH153" s="134"/>
      <c r="CI153" s="134"/>
      <c r="CJ153" s="134"/>
      <c r="CK153" s="134"/>
      <c r="CL153" s="134"/>
      <c r="CM153" s="134"/>
      <c r="CN153" s="134"/>
      <c r="CO153" s="138"/>
      <c r="CP153" s="134"/>
      <c r="CQ153" s="134"/>
      <c r="CR153" s="134"/>
      <c r="CS153" s="134"/>
      <c r="CT153" s="134"/>
      <c r="CU153" s="134"/>
      <c r="CV153" s="134"/>
      <c r="CW153" s="134"/>
      <c r="CX153" s="138"/>
      <c r="CY153" s="134"/>
      <c r="CZ153" s="134"/>
      <c r="DA153" s="134"/>
      <c r="DB153" s="134"/>
      <c r="DC153" s="134"/>
      <c r="DD153" s="134"/>
      <c r="DE153" s="134"/>
      <c r="DF153" s="134"/>
      <c r="DG153" s="138"/>
      <c r="DH153" s="134"/>
      <c r="DI153" s="134"/>
      <c r="DJ153" s="134"/>
      <c r="DK153" s="134"/>
      <c r="DL153" s="134"/>
      <c r="DM153" s="134"/>
      <c r="DN153" s="134"/>
      <c r="DO153" s="134"/>
      <c r="DP153" s="138"/>
      <c r="DQ153" s="134"/>
      <c r="DR153" s="134"/>
      <c r="DS153" s="134"/>
      <c r="DT153" s="134"/>
      <c r="DU153" s="134"/>
      <c r="DV153" s="134"/>
      <c r="DW153" s="134"/>
      <c r="DX153" s="134"/>
      <c r="DY153" s="138"/>
      <c r="DZ153" s="134"/>
      <c r="EA153" s="134"/>
      <c r="EB153" s="134"/>
      <c r="EC153" s="134"/>
      <c r="ED153" s="134"/>
      <c r="EE153" s="134"/>
      <c r="EF153" s="134"/>
      <c r="EG153" s="134"/>
      <c r="EH153" s="138"/>
      <c r="EI153" s="134"/>
      <c r="EJ153" s="134"/>
      <c r="EK153" s="134"/>
      <c r="EL153" s="134"/>
      <c r="EM153" s="134"/>
      <c r="EN153" s="134"/>
      <c r="EO153" s="134"/>
      <c r="EP153" s="134"/>
      <c r="EQ153" s="138"/>
      <c r="ER153" s="134"/>
      <c r="ES153" s="134"/>
      <c r="ET153" s="134"/>
      <c r="EU153" s="134"/>
      <c r="EV153" s="134"/>
      <c r="EW153" s="134"/>
      <c r="EX153" s="134"/>
      <c r="EY153" s="134"/>
      <c r="EZ153" s="138"/>
      <c r="FA153" s="134"/>
      <c r="FB153" s="134"/>
      <c r="FC153" s="134"/>
      <c r="FD153" s="134"/>
      <c r="FE153" s="134"/>
      <c r="FF153" s="134"/>
      <c r="FG153" s="134"/>
      <c r="FH153" s="134"/>
      <c r="FI153" s="138"/>
      <c r="FJ153" s="134"/>
      <c r="FK153" s="134"/>
      <c r="FL153" s="134"/>
      <c r="FM153" s="134"/>
      <c r="FN153" s="134"/>
      <c r="FO153" s="134"/>
      <c r="FP153" s="134"/>
      <c r="FQ153" s="134"/>
      <c r="FR153" s="134"/>
      <c r="FS153" s="138"/>
      <c r="FT153" s="131"/>
      <c r="FU153" s="131"/>
      <c r="FV153" s="131"/>
      <c r="FW153" s="132"/>
      <c r="FX153" s="131"/>
      <c r="FY153" s="134"/>
      <c r="FZ153" s="134"/>
      <c r="GA153" s="131"/>
      <c r="GB153" s="131"/>
      <c r="GC153" s="131"/>
      <c r="GD153" s="131"/>
      <c r="GE153" s="131"/>
      <c r="GF153" s="138"/>
      <c r="GG153" s="131"/>
      <c r="GH153" s="131"/>
      <c r="GI153" s="131"/>
      <c r="GJ153" s="132"/>
      <c r="GK153" s="131"/>
      <c r="GL153" s="134"/>
      <c r="GM153" s="134"/>
      <c r="GN153" s="131"/>
      <c r="GO153" s="131"/>
      <c r="GP153" s="131"/>
      <c r="GQ153" s="131"/>
      <c r="GR153" s="131"/>
      <c r="GS153" s="138"/>
      <c r="GT153" s="131"/>
      <c r="GU153" s="131"/>
      <c r="GV153" s="131"/>
      <c r="GW153" s="132"/>
      <c r="GX153" s="131"/>
      <c r="GY153" s="134"/>
      <c r="GZ153" s="134"/>
      <c r="HA153" s="131"/>
      <c r="HB153" s="131"/>
      <c r="HC153" s="131"/>
      <c r="HD153" s="131"/>
    </row>
    <row r="154" spans="1:212" ht="76.5" customHeight="1" x14ac:dyDescent="0.2">
      <c r="A154" s="312">
        <v>25</v>
      </c>
      <c r="B154" s="395" t="s">
        <v>622</v>
      </c>
      <c r="C154" s="399" t="str">
        <f>VLOOKUP(B154,[11]FORMULAS!A$30:B$52,2,0)</f>
        <v>Fortalecer el modelo de gestión, la infraestructura operacional y los sistemas de información de la Caja de Vivienda Popular.</v>
      </c>
      <c r="D154" s="399" t="str">
        <f>VLOOKUP(B154,[11]FORMULAS!A$30:C$52,3,0)</f>
        <v>Jefe Oficina de Tecnologías de la Información y las Comunicaciones</v>
      </c>
      <c r="E154" s="395" t="s">
        <v>113</v>
      </c>
      <c r="F154" s="395" t="s">
        <v>623</v>
      </c>
      <c r="G154" s="395" t="s">
        <v>624</v>
      </c>
      <c r="H154" s="396" t="s">
        <v>625</v>
      </c>
      <c r="I154" s="395" t="s">
        <v>261</v>
      </c>
      <c r="J154" s="397">
        <v>12</v>
      </c>
      <c r="K154" s="322" t="str">
        <f>VLOOKUP(L154,'Tabla probabilidad'!$D$3:$E$8,2,0)</f>
        <v>Baja</v>
      </c>
      <c r="L154" s="398">
        <v>0.4</v>
      </c>
      <c r="M154" s="326" t="s">
        <v>88</v>
      </c>
      <c r="N154" s="327" t="str">
        <f>VLOOKUP(M154,'Tabla Impacto'!$D$3:$F$8,3,0)</f>
        <v>Leve</v>
      </c>
      <c r="O154" s="327">
        <f>VLOOKUP(M154,'Tabla Impacto'!$D$3:$F$8,2,0)</f>
        <v>0.2</v>
      </c>
      <c r="P154" s="361" t="str">
        <f t="shared" ref="P154" si="83">CONCATENATE(N154,K154)</f>
        <v>LeveBaja</v>
      </c>
      <c r="Q154" s="360" t="str">
        <f>VLOOKUP(P154,[11]FORMULAS!$K$17:$L$42,2,0)</f>
        <v>Bajo</v>
      </c>
      <c r="R154" s="182">
        <v>1</v>
      </c>
      <c r="S154" s="50" t="s">
        <v>626</v>
      </c>
      <c r="T154" s="201" t="str">
        <f t="shared" si="70"/>
        <v>Preventivo</v>
      </c>
      <c r="U154" s="190" t="s">
        <v>13</v>
      </c>
      <c r="V154" s="191">
        <f>+IF(U154='[11]Tabla Valoración controles'!$D$4,'[11]Tabla Valoración controles'!$F$4,IF('[11]208-PLA-Ft-78 Mapa Gestión'!U154='[11]Tabla Valoración controles'!$D$5,'[11]Tabla Valoración controles'!$F$5,IF(U154=[11]FORMULAS!$A$10,0,'[11]Tabla Valoración controles'!$F$6)))</f>
        <v>0.25</v>
      </c>
      <c r="W154" s="190" t="s">
        <v>8</v>
      </c>
      <c r="X154" s="192">
        <f>+IF(W154='[11]Tabla Valoración controles'!$D$7,'[11]Tabla Valoración controles'!$F$7,IF(U154=[11]FORMULAS!$A$10,0,'[11]Tabla Valoración controles'!$F$8))</f>
        <v>0.15</v>
      </c>
      <c r="Y154" s="190" t="s">
        <v>18</v>
      </c>
      <c r="Z154" s="191">
        <f>+IF(Y154='[11]Tabla Valoración controles'!$D$9,'[11]Tabla Valoración controles'!$F$9,IF(U154=[11]FORMULAS!$A$10,0,'[11]Tabla Valoración controles'!$F$10))</f>
        <v>0</v>
      </c>
      <c r="AA154" s="190" t="s">
        <v>21</v>
      </c>
      <c r="AB154" s="191">
        <f>+IF(AA154='[11]Tabla Valoración controles'!$D$9,'[11]Tabla Valoración controles'!$F$9,IF(W154=[11]FORMULAS!$A$10,0,'[11]Tabla Valoración controles'!$F$10))</f>
        <v>0</v>
      </c>
      <c r="AC154" s="190" t="s">
        <v>100</v>
      </c>
      <c r="AD154" s="191">
        <f>+IF(AC154='[11]Tabla Valoración controles'!$D$13,'[11]Tabla Valoración controles'!$F$13,'[11]Tabla Valoración controles'!$F$14)</f>
        <v>0</v>
      </c>
      <c r="AE154" s="154">
        <f t="shared" si="78"/>
        <v>0.4</v>
      </c>
      <c r="AF154" s="154" t="e">
        <f>+IF(T154=[11]FORMULAS!$A$8,'[11]208-PLA-Ft-78 Mapa Gestión'!AE154*'[11]208-PLA-Ft-78 Mapa Gestión'!L154:L159,'[11]208-PLA-Ft-78 Mapa Gestión'!AE154*'[11]208-PLA-Ft-78 Mapa Gestión'!O154:O159)</f>
        <v>#N/A</v>
      </c>
      <c r="AG154" s="154">
        <f>+IF(T154=[11]FORMULAS!$A$8,'[11]208-PLA-Ft-78 Mapa Gestión'!L154:L159-'[11]208-PLA-Ft-78 Mapa Gestión'!AF154,0)</f>
        <v>0</v>
      </c>
      <c r="AH154" s="190" t="s">
        <v>351</v>
      </c>
      <c r="AI154" s="193">
        <f>+IF(AH154=[11]CONTROLES!$C$50,[11]CONTROLES!$D$50,[11]CONTROLES!$D$51)</f>
        <v>15</v>
      </c>
      <c r="AJ154" s="200" t="s">
        <v>357</v>
      </c>
      <c r="AK154" s="200">
        <f>+IF(AJ154=[11]CONTROLES!$C$52,[11]CONTROLES!$D$52,[11]CONTROLES!$D$53)</f>
        <v>15</v>
      </c>
      <c r="AL154" s="200" t="s">
        <v>360</v>
      </c>
      <c r="AM154" s="200">
        <f>+IF(AL154=[11]CONTROLES!$C$54,[11]CONTROLES!$D$54,[11]CONTROLES!$D$55)</f>
        <v>15</v>
      </c>
      <c r="AN154" s="200" t="s">
        <v>363</v>
      </c>
      <c r="AO154" s="200">
        <f>+IF(AN154=[11]CONTROLES!$C$56,[11]CONTROLES!$D$56,IF(AN154=[11]CONTROLES!$C$57,[11]CONTROLES!$D$57,[11]CONTROLES!$D$58))</f>
        <v>15</v>
      </c>
      <c r="AP154" s="200" t="s">
        <v>367</v>
      </c>
      <c r="AQ154" s="200">
        <f>+IF(AP154=[11]CONTROLES!$C$59,[11]CONTROLES!$D$59,[11]CONTROLES!$D$60)</f>
        <v>15</v>
      </c>
      <c r="AR154" s="200" t="s">
        <v>370</v>
      </c>
      <c r="AS154" s="200">
        <f>+IF(AR154=[11]CONTROLES!$C$61,[11]CONTROLES!$D$61,[11]CONTROLES!$D$62)</f>
        <v>15</v>
      </c>
      <c r="AT154" s="200" t="s">
        <v>373</v>
      </c>
      <c r="AU154" s="193">
        <f>+IF(AT154=[11]CONTROLES!$C$63,[11]CONTROLES!$D$63,IF(AT154=[11]CONTROLES!$C$64,[11]CONTROLES!$D$64,[11]CONTROLES!$D$65))</f>
        <v>10</v>
      </c>
      <c r="AV154" s="193">
        <f t="shared" si="79"/>
        <v>100</v>
      </c>
      <c r="AW154" s="193" t="str">
        <f t="shared" si="80"/>
        <v>Fuerte</v>
      </c>
      <c r="AX154" s="304">
        <f>+AG159</f>
        <v>0</v>
      </c>
      <c r="AY154" s="435" t="s">
        <v>45</v>
      </c>
      <c r="AZ154" s="435" t="s">
        <v>153</v>
      </c>
      <c r="BA154" s="304" t="e">
        <f>+IF(T154=[9]FORMULAS!B153,'[9]208-PLA-Ft-78 Mapa Gestión'!AG159,'[9]208-PLA-Ft-78 Mapa Gestión'!O154:O159)</f>
        <v>#N/A</v>
      </c>
      <c r="BB154" s="307" t="str">
        <f>CONCATENATE(AZ154,AY154)</f>
        <v>LeveMuy Baja</v>
      </c>
      <c r="BC154" s="306" t="str">
        <f>VLOOKUP(BB154,[9]FORMULAS!$K$17:$L$42,2,0)</f>
        <v>Bajo</v>
      </c>
      <c r="BD154" s="335" t="s">
        <v>164</v>
      </c>
      <c r="BE154" s="134" t="s">
        <v>627</v>
      </c>
      <c r="BF154" s="134" t="s">
        <v>619</v>
      </c>
      <c r="BG154" s="216" t="s">
        <v>322</v>
      </c>
      <c r="BH154" s="224">
        <v>45292</v>
      </c>
      <c r="BI154" s="224">
        <v>45656</v>
      </c>
      <c r="BJ154" s="134" t="s">
        <v>628</v>
      </c>
      <c r="BK154" s="134" t="s">
        <v>629</v>
      </c>
      <c r="BL154" s="134" t="s">
        <v>236</v>
      </c>
      <c r="BM154" s="335"/>
      <c r="BN154" s="138"/>
      <c r="BO154" s="134"/>
      <c r="BP154" s="134"/>
      <c r="BQ154" s="128"/>
      <c r="BR154" s="128"/>
      <c r="BS154" s="128"/>
      <c r="BT154" s="128"/>
      <c r="BU154" s="128"/>
      <c r="BV154" s="128"/>
      <c r="BW154" s="138"/>
      <c r="BX154" s="134"/>
      <c r="BY154" s="134"/>
      <c r="BZ154" s="128"/>
      <c r="CA154" s="128"/>
      <c r="CB154" s="128"/>
      <c r="CC154" s="128"/>
      <c r="CD154" s="128"/>
      <c r="CE154" s="128"/>
      <c r="CF154" s="138"/>
      <c r="CG154" s="134"/>
      <c r="CH154" s="134"/>
      <c r="CI154" s="128"/>
      <c r="CJ154" s="128"/>
      <c r="CK154" s="128"/>
      <c r="CL154" s="128"/>
      <c r="CM154" s="128"/>
      <c r="CN154" s="128"/>
      <c r="CO154" s="138"/>
      <c r="CP154" s="134"/>
      <c r="CQ154" s="134"/>
      <c r="CR154" s="128"/>
      <c r="CS154" s="128"/>
      <c r="CT154" s="128"/>
      <c r="CU154" s="128"/>
      <c r="CV154" s="128"/>
      <c r="CW154" s="128"/>
      <c r="CX154" s="138"/>
      <c r="CY154" s="134"/>
      <c r="CZ154" s="134"/>
      <c r="DA154" s="128"/>
      <c r="DB154" s="128"/>
      <c r="DC154" s="128"/>
      <c r="DD154" s="128"/>
      <c r="DE154" s="128"/>
      <c r="DF154" s="128"/>
      <c r="DG154" s="138"/>
      <c r="DH154" s="134"/>
      <c r="DI154" s="134"/>
      <c r="DJ154" s="128"/>
      <c r="DK154" s="128"/>
      <c r="DL154" s="128"/>
      <c r="DM154" s="128"/>
      <c r="DN154" s="128"/>
      <c r="DO154" s="128"/>
      <c r="DP154" s="138"/>
      <c r="DQ154" s="134"/>
      <c r="DR154" s="134"/>
      <c r="DS154" s="128"/>
      <c r="DT154" s="128"/>
      <c r="DU154" s="128"/>
      <c r="DV154" s="128"/>
      <c r="DW154" s="128"/>
      <c r="DX154" s="128"/>
      <c r="DY154" s="138"/>
      <c r="DZ154" s="134"/>
      <c r="EA154" s="134"/>
      <c r="EB154" s="128"/>
      <c r="EC154" s="128"/>
      <c r="ED154" s="128"/>
      <c r="EE154" s="128"/>
      <c r="EF154" s="128"/>
      <c r="EG154" s="128"/>
      <c r="EH154" s="138"/>
      <c r="EI154" s="134"/>
      <c r="EJ154" s="134"/>
      <c r="EK154" s="128"/>
      <c r="EL154" s="128"/>
      <c r="EM154" s="128"/>
      <c r="EN154" s="128"/>
      <c r="EO154" s="128"/>
      <c r="EP154" s="128"/>
      <c r="EQ154" s="138"/>
      <c r="ER154" s="134"/>
      <c r="ES154" s="134"/>
      <c r="ET154" s="128"/>
      <c r="EU154" s="128"/>
      <c r="EV154" s="128"/>
      <c r="EW154" s="128"/>
      <c r="EX154" s="128"/>
      <c r="EY154" s="128"/>
      <c r="EZ154" s="138"/>
      <c r="FA154" s="134"/>
      <c r="FB154" s="134"/>
      <c r="FC154" s="128"/>
      <c r="FD154" s="128"/>
      <c r="FE154" s="128"/>
      <c r="FF154" s="128"/>
      <c r="FG154" s="128"/>
      <c r="FH154" s="128"/>
      <c r="FI154" s="138"/>
      <c r="FJ154" s="134"/>
      <c r="FK154" s="134"/>
      <c r="FL154" s="128"/>
      <c r="FM154" s="128"/>
      <c r="FN154" s="128"/>
      <c r="FO154" s="128"/>
      <c r="FP154" s="128"/>
      <c r="FQ154" s="128"/>
      <c r="FR154" s="128"/>
      <c r="FS154" s="138"/>
      <c r="FT154" s="131"/>
      <c r="FU154" s="131"/>
      <c r="FV154" s="131"/>
      <c r="FW154" s="132"/>
      <c r="FX154" s="131"/>
      <c r="FY154" s="128"/>
      <c r="FZ154" s="128"/>
      <c r="GA154" s="131"/>
      <c r="GB154" s="131"/>
      <c r="GC154" s="131"/>
      <c r="GD154" s="131"/>
      <c r="GE154" s="131"/>
      <c r="GF154" s="138"/>
      <c r="GG154" s="131"/>
      <c r="GH154" s="131"/>
      <c r="GI154" s="131"/>
      <c r="GJ154" s="132"/>
      <c r="GK154" s="131"/>
      <c r="GL154" s="128"/>
      <c r="GM154" s="128"/>
      <c r="GN154" s="131"/>
      <c r="GO154" s="131"/>
      <c r="GP154" s="131"/>
      <c r="GQ154" s="131"/>
      <c r="GR154" s="131"/>
      <c r="GS154" s="138"/>
      <c r="GT154" s="131"/>
      <c r="GU154" s="131"/>
      <c r="GV154" s="131"/>
      <c r="GW154" s="132"/>
      <c r="GX154" s="131"/>
      <c r="GY154" s="128"/>
      <c r="GZ154" s="128"/>
      <c r="HA154" s="131"/>
      <c r="HB154" s="131"/>
      <c r="HC154" s="131"/>
      <c r="HD154" s="131"/>
    </row>
    <row r="155" spans="1:212" ht="17.25" customHeight="1" x14ac:dyDescent="0.2">
      <c r="A155" s="312"/>
      <c r="B155" s="395"/>
      <c r="C155" s="399"/>
      <c r="D155" s="399"/>
      <c r="E155" s="395"/>
      <c r="F155" s="395"/>
      <c r="G155" s="395"/>
      <c r="H155" s="396"/>
      <c r="I155" s="395"/>
      <c r="J155" s="397"/>
      <c r="K155" s="322"/>
      <c r="L155" s="398"/>
      <c r="M155" s="326"/>
      <c r="N155" s="327"/>
      <c r="O155" s="327"/>
      <c r="P155" s="361"/>
      <c r="Q155" s="360"/>
      <c r="R155" s="53"/>
      <c r="S155" s="50"/>
      <c r="T155" s="201" t="str">
        <f t="shared" si="70"/>
        <v>Tipo Control</v>
      </c>
      <c r="U155" s="54" t="s">
        <v>158</v>
      </c>
      <c r="V155" s="55">
        <f>+IF(U155='[11]Tabla Valoración controles'!$D$4,'[11]Tabla Valoración controles'!$F$4,IF('[11]208-PLA-Ft-78 Mapa Gestión'!U155='[11]Tabla Valoración controles'!$D$5,'[11]Tabla Valoración controles'!$F$5,IF(U155=[11]FORMULAS!$A$10,0,'[11]Tabla Valoración controles'!$F$6)))</f>
        <v>0</v>
      </c>
      <c r="W155" s="54"/>
      <c r="X155" s="56">
        <f>+IF(W155='[11]Tabla Valoración controles'!$D$7,'[11]Tabla Valoración controles'!$F$7,IF(U155=[11]FORMULAS!$A$10,0,'[11]Tabla Valoración controles'!$F$8))</f>
        <v>0</v>
      </c>
      <c r="Y155" s="54"/>
      <c r="Z155" s="55">
        <f>+IF(Y155='[11]Tabla Valoración controles'!$D$9,'[11]Tabla Valoración controles'!$F$9,IF(U155=[11]FORMULAS!$A$10,0,'[11]Tabla Valoración controles'!$F$10))</f>
        <v>0</v>
      </c>
      <c r="AA155" s="54"/>
      <c r="AB155" s="55">
        <f>+IF(AA155='[11]Tabla Valoración controles'!$D$9,'[11]Tabla Valoración controles'!$F$9,IF(W155=[11]FORMULAS!$A$10,0,'[11]Tabla Valoración controles'!$F$10))</f>
        <v>0</v>
      </c>
      <c r="AC155" s="54"/>
      <c r="AD155" s="55">
        <f>+IF(AC155='[11]Tabla Valoración controles'!$D$13,'[11]Tabla Valoración controles'!$F$13,'[11]Tabla Valoración controles'!$F$14)</f>
        <v>0</v>
      </c>
      <c r="AE155" s="100">
        <f t="shared" si="78"/>
        <v>0</v>
      </c>
      <c r="AF155" s="100">
        <f>+AE155*AG154</f>
        <v>0</v>
      </c>
      <c r="AG155" s="100">
        <f>+AG154-AF155</f>
        <v>0</v>
      </c>
      <c r="AH155" s="54"/>
      <c r="AI155" s="50">
        <f>+IF(AH155=[11]CONTROLES!$C$50,[11]CONTROLES!$D$50,[11]CONTROLES!$D$51)</f>
        <v>0</v>
      </c>
      <c r="AJ155" s="50"/>
      <c r="AK155" s="50">
        <f>+IF(AJ155=[11]CONTROLES!$C$52,[11]CONTROLES!$D$52,[11]CONTROLES!$D$53)</f>
        <v>0</v>
      </c>
      <c r="AL155" s="50"/>
      <c r="AM155" s="50">
        <f>+IF(AL155=[11]CONTROLES!$C$54,[11]CONTROLES!$D$54,[11]CONTROLES!$D$55)</f>
        <v>0</v>
      </c>
      <c r="AN155" s="50"/>
      <c r="AO155" s="50">
        <f>+IF(AN155=[11]CONTROLES!$C$56,[11]CONTROLES!$D$56,IF(AN155=[11]CONTROLES!$C$57,[11]CONTROLES!$D$57,[11]CONTROLES!$D$58))</f>
        <v>0</v>
      </c>
      <c r="AP155" s="50"/>
      <c r="AQ155" s="50">
        <f>+IF(AP155=[11]CONTROLES!$C$59,[11]CONTROLES!$D$59,[11]CONTROLES!$D$60)</f>
        <v>0</v>
      </c>
      <c r="AR155" s="50"/>
      <c r="AS155" s="50">
        <f>+IF(AR155=[11]CONTROLES!$C$61,[11]CONTROLES!$D$61,[11]CONTROLES!$D$62)</f>
        <v>0</v>
      </c>
      <c r="AT155" s="50"/>
      <c r="AU155" s="50">
        <f>+IF(AT155=[11]CONTROLES!$C$63,[11]CONTROLES!$D$63,IF(AT155=[11]CONTROLES!$C$64,[11]CONTROLES!$D$64,[11]CONTROLES!$D$65))</f>
        <v>0</v>
      </c>
      <c r="AV155" s="50">
        <f t="shared" si="79"/>
        <v>0</v>
      </c>
      <c r="AW155" s="50" t="str">
        <f t="shared" si="80"/>
        <v>Débil</v>
      </c>
      <c r="AX155" s="305"/>
      <c r="AY155" s="436"/>
      <c r="AZ155" s="436"/>
      <c r="BA155" s="305"/>
      <c r="BB155" s="307"/>
      <c r="BC155" s="306"/>
      <c r="BD155" s="335"/>
      <c r="BE155" s="134"/>
      <c r="BF155" s="134"/>
      <c r="BG155" s="216"/>
      <c r="BH155" s="224"/>
      <c r="BI155" s="224"/>
      <c r="BJ155" s="134"/>
      <c r="BK155" s="134"/>
      <c r="BL155" s="134"/>
      <c r="BM155" s="335"/>
      <c r="BN155" s="138"/>
      <c r="BO155" s="128"/>
      <c r="BP155" s="128"/>
      <c r="BQ155" s="128"/>
      <c r="BR155" s="128"/>
      <c r="BS155" s="128"/>
      <c r="BT155" s="128"/>
      <c r="BU155" s="128"/>
      <c r="BV155" s="128"/>
      <c r="BW155" s="138"/>
      <c r="BX155" s="128"/>
      <c r="BY155" s="128"/>
      <c r="BZ155" s="128"/>
      <c r="CA155" s="128"/>
      <c r="CB155" s="128"/>
      <c r="CC155" s="128"/>
      <c r="CD155" s="128"/>
      <c r="CE155" s="128"/>
      <c r="CF155" s="138"/>
      <c r="CG155" s="128"/>
      <c r="CH155" s="128"/>
      <c r="CI155" s="128"/>
      <c r="CJ155" s="128"/>
      <c r="CK155" s="128"/>
      <c r="CL155" s="128"/>
      <c r="CM155" s="128"/>
      <c r="CN155" s="128"/>
      <c r="CO155" s="138"/>
      <c r="CP155" s="128"/>
      <c r="CQ155" s="128"/>
      <c r="CR155" s="128"/>
      <c r="CS155" s="128"/>
      <c r="CT155" s="128"/>
      <c r="CU155" s="128"/>
      <c r="CV155" s="128"/>
      <c r="CW155" s="128"/>
      <c r="CX155" s="138"/>
      <c r="CY155" s="128"/>
      <c r="CZ155" s="128"/>
      <c r="DA155" s="128"/>
      <c r="DB155" s="128"/>
      <c r="DC155" s="128"/>
      <c r="DD155" s="128"/>
      <c r="DE155" s="128"/>
      <c r="DF155" s="128"/>
      <c r="DG155" s="138"/>
      <c r="DH155" s="128"/>
      <c r="DI155" s="128"/>
      <c r="DJ155" s="128"/>
      <c r="DK155" s="128"/>
      <c r="DL155" s="128"/>
      <c r="DM155" s="128"/>
      <c r="DN155" s="128"/>
      <c r="DO155" s="128"/>
      <c r="DP155" s="138"/>
      <c r="DQ155" s="128"/>
      <c r="DR155" s="128"/>
      <c r="DS155" s="128"/>
      <c r="DT155" s="128"/>
      <c r="DU155" s="128"/>
      <c r="DV155" s="128"/>
      <c r="DW155" s="128"/>
      <c r="DX155" s="128"/>
      <c r="DY155" s="138"/>
      <c r="DZ155" s="128"/>
      <c r="EA155" s="128"/>
      <c r="EB155" s="128"/>
      <c r="EC155" s="128"/>
      <c r="ED155" s="128"/>
      <c r="EE155" s="128"/>
      <c r="EF155" s="128"/>
      <c r="EG155" s="128"/>
      <c r="EH155" s="138"/>
      <c r="EI155" s="128"/>
      <c r="EJ155" s="128"/>
      <c r="EK155" s="128"/>
      <c r="EL155" s="128"/>
      <c r="EM155" s="128"/>
      <c r="EN155" s="128"/>
      <c r="EO155" s="128"/>
      <c r="EP155" s="128"/>
      <c r="EQ155" s="138"/>
      <c r="ER155" s="128"/>
      <c r="ES155" s="128"/>
      <c r="ET155" s="128"/>
      <c r="EU155" s="128"/>
      <c r="EV155" s="128"/>
      <c r="EW155" s="128"/>
      <c r="EX155" s="128"/>
      <c r="EY155" s="128"/>
      <c r="EZ155" s="138"/>
      <c r="FA155" s="128"/>
      <c r="FB155" s="128"/>
      <c r="FC155" s="128"/>
      <c r="FD155" s="128"/>
      <c r="FE155" s="128"/>
      <c r="FF155" s="128"/>
      <c r="FG155" s="128"/>
      <c r="FH155" s="128"/>
      <c r="FI155" s="138"/>
      <c r="FJ155" s="128"/>
      <c r="FK155" s="128"/>
      <c r="FL155" s="128"/>
      <c r="FM155" s="128"/>
      <c r="FN155" s="128"/>
      <c r="FO155" s="128"/>
      <c r="FP155" s="128"/>
      <c r="FQ155" s="128"/>
      <c r="FR155" s="128"/>
      <c r="FS155" s="138"/>
      <c r="FT155" s="131"/>
      <c r="FU155" s="131"/>
      <c r="FV155" s="131"/>
      <c r="FW155" s="132"/>
      <c r="FX155" s="131"/>
      <c r="FY155" s="128"/>
      <c r="FZ155" s="128"/>
      <c r="GA155" s="131"/>
      <c r="GB155" s="131"/>
      <c r="GC155" s="131"/>
      <c r="GD155" s="131"/>
      <c r="GE155" s="131"/>
      <c r="GF155" s="138"/>
      <c r="GG155" s="131"/>
      <c r="GH155" s="131"/>
      <c r="GI155" s="131"/>
      <c r="GJ155" s="132"/>
      <c r="GK155" s="131"/>
      <c r="GL155" s="128"/>
      <c r="GM155" s="128"/>
      <c r="GN155" s="131"/>
      <c r="GO155" s="131"/>
      <c r="GP155" s="131"/>
      <c r="GQ155" s="131"/>
      <c r="GR155" s="131"/>
      <c r="GS155" s="138"/>
      <c r="GT155" s="131"/>
      <c r="GU155" s="131"/>
      <c r="GV155" s="131"/>
      <c r="GW155" s="132"/>
      <c r="GX155" s="131"/>
      <c r="GY155" s="128"/>
      <c r="GZ155" s="128"/>
      <c r="HA155" s="131"/>
      <c r="HB155" s="131"/>
      <c r="HC155" s="131"/>
      <c r="HD155" s="131"/>
    </row>
    <row r="156" spans="1:212" ht="17.25" customHeight="1" x14ac:dyDescent="0.2">
      <c r="A156" s="312"/>
      <c r="B156" s="395"/>
      <c r="C156" s="399"/>
      <c r="D156" s="399"/>
      <c r="E156" s="395"/>
      <c r="F156" s="395"/>
      <c r="G156" s="395"/>
      <c r="H156" s="396"/>
      <c r="I156" s="395"/>
      <c r="J156" s="397"/>
      <c r="K156" s="322"/>
      <c r="L156" s="398"/>
      <c r="M156" s="326"/>
      <c r="N156" s="327"/>
      <c r="O156" s="327"/>
      <c r="P156" s="361"/>
      <c r="Q156" s="360"/>
      <c r="R156" s="53"/>
      <c r="S156" s="57"/>
      <c r="T156" s="201" t="str">
        <f t="shared" si="70"/>
        <v>Tipo Control</v>
      </c>
      <c r="U156" s="54" t="s">
        <v>158</v>
      </c>
      <c r="V156" s="55">
        <f>+IF(U156='[11]Tabla Valoración controles'!$D$4,'[11]Tabla Valoración controles'!$F$4,IF('[11]208-PLA-Ft-78 Mapa Gestión'!U156='[11]Tabla Valoración controles'!$D$5,'[11]Tabla Valoración controles'!$F$5,IF(U156=[11]FORMULAS!$A$10,0,'[11]Tabla Valoración controles'!$F$6)))</f>
        <v>0</v>
      </c>
      <c r="W156" s="54"/>
      <c r="X156" s="56">
        <f>+IF(W156='[11]Tabla Valoración controles'!$D$7,'[11]Tabla Valoración controles'!$F$7,IF(U156=[11]FORMULAS!$A$10,0,'[11]Tabla Valoración controles'!$F$8))</f>
        <v>0</v>
      </c>
      <c r="Y156" s="54"/>
      <c r="Z156" s="55">
        <f>+IF(Y156='[11]Tabla Valoración controles'!$D$9,'[11]Tabla Valoración controles'!$F$9,IF(U156=[11]FORMULAS!$A$10,0,'[11]Tabla Valoración controles'!$F$10))</f>
        <v>0</v>
      </c>
      <c r="AA156" s="54"/>
      <c r="AB156" s="55">
        <f>+IF(AA156='[11]Tabla Valoración controles'!$D$9,'[11]Tabla Valoración controles'!$F$9,IF(W156=[11]FORMULAS!$A$10,0,'[11]Tabla Valoración controles'!$F$10))</f>
        <v>0</v>
      </c>
      <c r="AC156" s="54"/>
      <c r="AD156" s="55">
        <f>+IF(AC156='[11]Tabla Valoración controles'!$D$13,'[11]Tabla Valoración controles'!$F$13,'[11]Tabla Valoración controles'!$F$14)</f>
        <v>0</v>
      </c>
      <c r="AE156" s="100">
        <f t="shared" si="78"/>
        <v>0</v>
      </c>
      <c r="AF156" s="100">
        <f>+AF155*AE156</f>
        <v>0</v>
      </c>
      <c r="AG156" s="100">
        <f t="shared" ref="AG156:AG159" si="84">+AG155-AF156</f>
        <v>0</v>
      </c>
      <c r="AH156" s="54"/>
      <c r="AI156" s="50">
        <f>+IF(AH156=[11]CONTROLES!$C$50,[11]CONTROLES!$D$50,[11]CONTROLES!$D$51)</f>
        <v>0</v>
      </c>
      <c r="AJ156" s="50"/>
      <c r="AK156" s="50">
        <f>+IF(AJ156=[11]CONTROLES!$C$52,[11]CONTROLES!$D$52,[11]CONTROLES!$D$53)</f>
        <v>0</v>
      </c>
      <c r="AL156" s="50"/>
      <c r="AM156" s="50">
        <f>+IF(AL156=[11]CONTROLES!$C$54,[11]CONTROLES!$D$54,[11]CONTROLES!$D$55)</f>
        <v>0</v>
      </c>
      <c r="AN156" s="50"/>
      <c r="AO156" s="50">
        <f>+IF(AN156=[11]CONTROLES!$C$56,[11]CONTROLES!$D$56,IF(AN156=[11]CONTROLES!$C$57,[11]CONTROLES!$D$57,[11]CONTROLES!$D$58))</f>
        <v>0</v>
      </c>
      <c r="AP156" s="50"/>
      <c r="AQ156" s="50">
        <f>+IF(AP156=[11]CONTROLES!$C$59,[11]CONTROLES!$D$59,[11]CONTROLES!$D$60)</f>
        <v>0</v>
      </c>
      <c r="AR156" s="50"/>
      <c r="AS156" s="50">
        <f>+IF(AR156=[11]CONTROLES!$C$61,[11]CONTROLES!$D$61,[11]CONTROLES!$D$62)</f>
        <v>0</v>
      </c>
      <c r="AT156" s="50"/>
      <c r="AU156" s="50">
        <f>+IF(AT156=[11]CONTROLES!$C$63,[11]CONTROLES!$D$63,IF(AT156=[11]CONTROLES!$C$64,[11]CONTROLES!$D$64,[11]CONTROLES!$D$65))</f>
        <v>0</v>
      </c>
      <c r="AV156" s="50">
        <f t="shared" si="79"/>
        <v>0</v>
      </c>
      <c r="AW156" s="50" t="str">
        <f t="shared" si="80"/>
        <v>Débil</v>
      </c>
      <c r="AX156" s="305"/>
      <c r="AY156" s="436"/>
      <c r="AZ156" s="436"/>
      <c r="BA156" s="305"/>
      <c r="BB156" s="307"/>
      <c r="BC156" s="306"/>
      <c r="BD156" s="335"/>
      <c r="BE156" s="134"/>
      <c r="BF156" s="134"/>
      <c r="BG156" s="216"/>
      <c r="BH156" s="224"/>
      <c r="BI156" s="224"/>
      <c r="BJ156" s="134"/>
      <c r="BK156" s="134"/>
      <c r="BL156" s="134"/>
      <c r="BM156" s="335"/>
      <c r="BN156" s="138"/>
      <c r="BO156" s="134"/>
      <c r="BP156" s="134"/>
      <c r="BQ156" s="134"/>
      <c r="BR156" s="134"/>
      <c r="BS156" s="134"/>
      <c r="BT156" s="134"/>
      <c r="BU156" s="134"/>
      <c r="BV156" s="134"/>
      <c r="BW156" s="138"/>
      <c r="BX156" s="134"/>
      <c r="BY156" s="134"/>
      <c r="BZ156" s="134"/>
      <c r="CA156" s="134"/>
      <c r="CB156" s="134"/>
      <c r="CC156" s="134"/>
      <c r="CD156" s="134"/>
      <c r="CE156" s="134"/>
      <c r="CF156" s="138"/>
      <c r="CG156" s="134"/>
      <c r="CH156" s="134"/>
      <c r="CI156" s="134"/>
      <c r="CJ156" s="134"/>
      <c r="CK156" s="134"/>
      <c r="CL156" s="134"/>
      <c r="CM156" s="134"/>
      <c r="CN156" s="134"/>
      <c r="CO156" s="138"/>
      <c r="CP156" s="134"/>
      <c r="CQ156" s="134"/>
      <c r="CR156" s="134"/>
      <c r="CS156" s="134"/>
      <c r="CT156" s="134"/>
      <c r="CU156" s="134"/>
      <c r="CV156" s="134"/>
      <c r="CW156" s="134"/>
      <c r="CX156" s="138"/>
      <c r="CY156" s="134"/>
      <c r="CZ156" s="134"/>
      <c r="DA156" s="134"/>
      <c r="DB156" s="134"/>
      <c r="DC156" s="134"/>
      <c r="DD156" s="134"/>
      <c r="DE156" s="134"/>
      <c r="DF156" s="134"/>
      <c r="DG156" s="138"/>
      <c r="DH156" s="134"/>
      <c r="DI156" s="134"/>
      <c r="DJ156" s="134"/>
      <c r="DK156" s="134"/>
      <c r="DL156" s="134"/>
      <c r="DM156" s="134"/>
      <c r="DN156" s="134"/>
      <c r="DO156" s="134"/>
      <c r="DP156" s="138"/>
      <c r="DQ156" s="134"/>
      <c r="DR156" s="134"/>
      <c r="DS156" s="134"/>
      <c r="DT156" s="134"/>
      <c r="DU156" s="134"/>
      <c r="DV156" s="134"/>
      <c r="DW156" s="134"/>
      <c r="DX156" s="134"/>
      <c r="DY156" s="138"/>
      <c r="DZ156" s="134"/>
      <c r="EA156" s="134"/>
      <c r="EB156" s="134"/>
      <c r="EC156" s="134"/>
      <c r="ED156" s="134"/>
      <c r="EE156" s="134"/>
      <c r="EF156" s="134"/>
      <c r="EG156" s="134"/>
      <c r="EH156" s="138"/>
      <c r="EI156" s="134"/>
      <c r="EJ156" s="134"/>
      <c r="EK156" s="134"/>
      <c r="EL156" s="134"/>
      <c r="EM156" s="134"/>
      <c r="EN156" s="134"/>
      <c r="EO156" s="134"/>
      <c r="EP156" s="134"/>
      <c r="EQ156" s="138"/>
      <c r="ER156" s="134"/>
      <c r="ES156" s="134"/>
      <c r="ET156" s="134"/>
      <c r="EU156" s="134"/>
      <c r="EV156" s="134"/>
      <c r="EW156" s="134"/>
      <c r="EX156" s="134"/>
      <c r="EY156" s="134"/>
      <c r="EZ156" s="138"/>
      <c r="FA156" s="134"/>
      <c r="FB156" s="134"/>
      <c r="FC156" s="134"/>
      <c r="FD156" s="134"/>
      <c r="FE156" s="134"/>
      <c r="FF156" s="134"/>
      <c r="FG156" s="134"/>
      <c r="FH156" s="134"/>
      <c r="FI156" s="138"/>
      <c r="FJ156" s="134"/>
      <c r="FK156" s="134"/>
      <c r="FL156" s="134"/>
      <c r="FM156" s="134"/>
      <c r="FN156" s="134"/>
      <c r="FO156" s="134"/>
      <c r="FP156" s="134"/>
      <c r="FQ156" s="134"/>
      <c r="FR156" s="134"/>
      <c r="FS156" s="138"/>
      <c r="FT156" s="131"/>
      <c r="FU156" s="131"/>
      <c r="FV156" s="131"/>
      <c r="FW156" s="132"/>
      <c r="FX156" s="131"/>
      <c r="FY156" s="134"/>
      <c r="FZ156" s="134"/>
      <c r="GA156" s="131"/>
      <c r="GB156" s="131"/>
      <c r="GC156" s="131"/>
      <c r="GD156" s="131"/>
      <c r="GE156" s="131"/>
      <c r="GF156" s="138"/>
      <c r="GG156" s="131"/>
      <c r="GH156" s="131"/>
      <c r="GI156" s="131"/>
      <c r="GJ156" s="132"/>
      <c r="GK156" s="131"/>
      <c r="GL156" s="134"/>
      <c r="GM156" s="134"/>
      <c r="GN156" s="131"/>
      <c r="GO156" s="131"/>
      <c r="GP156" s="131"/>
      <c r="GQ156" s="131"/>
      <c r="GR156" s="131"/>
      <c r="GS156" s="138"/>
      <c r="GT156" s="131"/>
      <c r="GU156" s="131"/>
      <c r="GV156" s="131"/>
      <c r="GW156" s="132"/>
      <c r="GX156" s="131"/>
      <c r="GY156" s="134"/>
      <c r="GZ156" s="134"/>
      <c r="HA156" s="131"/>
      <c r="HB156" s="131"/>
      <c r="HC156" s="131"/>
      <c r="HD156" s="131"/>
    </row>
    <row r="157" spans="1:212" ht="17.25" customHeight="1" x14ac:dyDescent="0.2">
      <c r="A157" s="312"/>
      <c r="B157" s="395"/>
      <c r="C157" s="399"/>
      <c r="D157" s="399"/>
      <c r="E157" s="395"/>
      <c r="F157" s="395"/>
      <c r="G157" s="395"/>
      <c r="H157" s="396"/>
      <c r="I157" s="395"/>
      <c r="J157" s="397"/>
      <c r="K157" s="322"/>
      <c r="L157" s="398"/>
      <c r="M157" s="326"/>
      <c r="N157" s="327"/>
      <c r="O157" s="327"/>
      <c r="P157" s="361"/>
      <c r="Q157" s="360"/>
      <c r="R157" s="53"/>
      <c r="S157" s="50"/>
      <c r="T157" s="201" t="str">
        <f t="shared" si="70"/>
        <v>Tipo Control</v>
      </c>
      <c r="U157" s="54" t="s">
        <v>158</v>
      </c>
      <c r="V157" s="55">
        <f>+IF(U157='[11]Tabla Valoración controles'!$D$4,'[11]Tabla Valoración controles'!$F$4,IF('[11]208-PLA-Ft-78 Mapa Gestión'!U157='[11]Tabla Valoración controles'!$D$5,'[11]Tabla Valoración controles'!$F$5,IF(U157=[11]FORMULAS!$A$10,0,'[11]Tabla Valoración controles'!$F$6)))</f>
        <v>0</v>
      </c>
      <c r="W157" s="54"/>
      <c r="X157" s="56">
        <f>+IF(W157='[11]Tabla Valoración controles'!$D$7,'[11]Tabla Valoración controles'!$F$7,IF(U157=[11]FORMULAS!$A$10,0,'[11]Tabla Valoración controles'!$F$8))</f>
        <v>0</v>
      </c>
      <c r="Y157" s="54"/>
      <c r="Z157" s="55">
        <f>+IF(Y157='[11]Tabla Valoración controles'!$D$9,'[11]Tabla Valoración controles'!$F$9,IF(U157=[11]FORMULAS!$A$10,0,'[11]Tabla Valoración controles'!$F$10))</f>
        <v>0</v>
      </c>
      <c r="AA157" s="54"/>
      <c r="AB157" s="55">
        <f>+IF(AA157='[11]Tabla Valoración controles'!$D$9,'[11]Tabla Valoración controles'!$F$9,IF(W157=[11]FORMULAS!$A$10,0,'[11]Tabla Valoración controles'!$F$10))</f>
        <v>0</v>
      </c>
      <c r="AC157" s="54"/>
      <c r="AD157" s="55">
        <f>+IF(AC157='[11]Tabla Valoración controles'!$D$13,'[11]Tabla Valoración controles'!$F$13,'[11]Tabla Valoración controles'!$F$14)</f>
        <v>0</v>
      </c>
      <c r="AE157" s="100">
        <f t="shared" si="78"/>
        <v>0</v>
      </c>
      <c r="AF157" s="100">
        <f>+AF156*AE157</f>
        <v>0</v>
      </c>
      <c r="AG157" s="100">
        <f t="shared" si="84"/>
        <v>0</v>
      </c>
      <c r="AH157" s="54"/>
      <c r="AI157" s="50">
        <f>+IF(AH157=[11]CONTROLES!$C$50,[11]CONTROLES!$D$50,[11]CONTROLES!$D$51)</f>
        <v>0</v>
      </c>
      <c r="AJ157" s="50"/>
      <c r="AK157" s="50">
        <f>+IF(AJ157=[11]CONTROLES!$C$52,[11]CONTROLES!$D$52,[11]CONTROLES!$D$53)</f>
        <v>0</v>
      </c>
      <c r="AL157" s="50"/>
      <c r="AM157" s="50">
        <f>+IF(AL157=[11]CONTROLES!$C$54,[11]CONTROLES!$D$54,[11]CONTROLES!$D$55)</f>
        <v>0</v>
      </c>
      <c r="AN157" s="50"/>
      <c r="AO157" s="50">
        <f>+IF(AN157=[11]CONTROLES!$C$56,[11]CONTROLES!$D$56,IF(AN157=[11]CONTROLES!$C$57,[11]CONTROLES!$D$57,[11]CONTROLES!$D$58))</f>
        <v>0</v>
      </c>
      <c r="AP157" s="50"/>
      <c r="AQ157" s="50">
        <f>+IF(AP157=[11]CONTROLES!$C$59,[11]CONTROLES!$D$59,[11]CONTROLES!$D$60)</f>
        <v>0</v>
      </c>
      <c r="AR157" s="50"/>
      <c r="AS157" s="50">
        <f>+IF(AR157=[11]CONTROLES!$C$61,[11]CONTROLES!$D$61,[11]CONTROLES!$D$62)</f>
        <v>0</v>
      </c>
      <c r="AT157" s="50"/>
      <c r="AU157" s="50">
        <f>+IF(AT157=[11]CONTROLES!$C$63,[11]CONTROLES!$D$63,IF(AT157=[11]CONTROLES!$C$64,[11]CONTROLES!$D$64,[11]CONTROLES!$D$65))</f>
        <v>0</v>
      </c>
      <c r="AV157" s="50">
        <f t="shared" si="79"/>
        <v>0</v>
      </c>
      <c r="AW157" s="50" t="str">
        <f t="shared" si="80"/>
        <v>Débil</v>
      </c>
      <c r="AX157" s="305"/>
      <c r="AY157" s="436"/>
      <c r="AZ157" s="436"/>
      <c r="BA157" s="305"/>
      <c r="BB157" s="307"/>
      <c r="BC157" s="306"/>
      <c r="BD157" s="335"/>
      <c r="BE157" s="134"/>
      <c r="BF157" s="134"/>
      <c r="BG157" s="216"/>
      <c r="BH157" s="224"/>
      <c r="BI157" s="224"/>
      <c r="BJ157" s="134"/>
      <c r="BK157" s="134"/>
      <c r="BL157" s="134"/>
      <c r="BM157" s="335"/>
      <c r="BN157" s="138"/>
      <c r="BO157" s="134"/>
      <c r="BP157" s="134"/>
      <c r="BQ157" s="134"/>
      <c r="BR157" s="134"/>
      <c r="BS157" s="134"/>
      <c r="BT157" s="134"/>
      <c r="BU157" s="134"/>
      <c r="BV157" s="134"/>
      <c r="BW157" s="138"/>
      <c r="BX157" s="134"/>
      <c r="BY157" s="134"/>
      <c r="BZ157" s="134"/>
      <c r="CA157" s="134"/>
      <c r="CB157" s="134"/>
      <c r="CC157" s="134"/>
      <c r="CD157" s="134"/>
      <c r="CE157" s="134"/>
      <c r="CF157" s="138"/>
      <c r="CG157" s="134"/>
      <c r="CH157" s="134"/>
      <c r="CI157" s="134"/>
      <c r="CJ157" s="134"/>
      <c r="CK157" s="134"/>
      <c r="CL157" s="134"/>
      <c r="CM157" s="134"/>
      <c r="CN157" s="134"/>
      <c r="CO157" s="138"/>
      <c r="CP157" s="134"/>
      <c r="CQ157" s="134"/>
      <c r="CR157" s="134"/>
      <c r="CS157" s="134"/>
      <c r="CT157" s="134"/>
      <c r="CU157" s="134"/>
      <c r="CV157" s="134"/>
      <c r="CW157" s="134"/>
      <c r="CX157" s="138"/>
      <c r="CY157" s="134"/>
      <c r="CZ157" s="134"/>
      <c r="DA157" s="134"/>
      <c r="DB157" s="134"/>
      <c r="DC157" s="134"/>
      <c r="DD157" s="134"/>
      <c r="DE157" s="134"/>
      <c r="DF157" s="134"/>
      <c r="DG157" s="138"/>
      <c r="DH157" s="134"/>
      <c r="DI157" s="134"/>
      <c r="DJ157" s="134"/>
      <c r="DK157" s="134"/>
      <c r="DL157" s="134"/>
      <c r="DM157" s="134"/>
      <c r="DN157" s="134"/>
      <c r="DO157" s="134"/>
      <c r="DP157" s="138"/>
      <c r="DQ157" s="134"/>
      <c r="DR157" s="134"/>
      <c r="DS157" s="134"/>
      <c r="DT157" s="134"/>
      <c r="DU157" s="134"/>
      <c r="DV157" s="134"/>
      <c r="DW157" s="134"/>
      <c r="DX157" s="134"/>
      <c r="DY157" s="138"/>
      <c r="DZ157" s="134"/>
      <c r="EA157" s="134"/>
      <c r="EB157" s="134"/>
      <c r="EC157" s="134"/>
      <c r="ED157" s="134"/>
      <c r="EE157" s="134"/>
      <c r="EF157" s="134"/>
      <c r="EG157" s="134"/>
      <c r="EH157" s="138"/>
      <c r="EI157" s="134"/>
      <c r="EJ157" s="134"/>
      <c r="EK157" s="134"/>
      <c r="EL157" s="134"/>
      <c r="EM157" s="134"/>
      <c r="EN157" s="134"/>
      <c r="EO157" s="134"/>
      <c r="EP157" s="134"/>
      <c r="EQ157" s="138"/>
      <c r="ER157" s="134"/>
      <c r="ES157" s="134"/>
      <c r="ET157" s="134"/>
      <c r="EU157" s="134"/>
      <c r="EV157" s="134"/>
      <c r="EW157" s="134"/>
      <c r="EX157" s="134"/>
      <c r="EY157" s="134"/>
      <c r="EZ157" s="138"/>
      <c r="FA157" s="134"/>
      <c r="FB157" s="134"/>
      <c r="FC157" s="134"/>
      <c r="FD157" s="134"/>
      <c r="FE157" s="134"/>
      <c r="FF157" s="134"/>
      <c r="FG157" s="134"/>
      <c r="FH157" s="134"/>
      <c r="FI157" s="138"/>
      <c r="FJ157" s="134"/>
      <c r="FK157" s="134"/>
      <c r="FL157" s="134"/>
      <c r="FM157" s="134"/>
      <c r="FN157" s="134"/>
      <c r="FO157" s="134"/>
      <c r="FP157" s="134"/>
      <c r="FQ157" s="134"/>
      <c r="FR157" s="134"/>
      <c r="FS157" s="138"/>
      <c r="FT157" s="131"/>
      <c r="FU157" s="131"/>
      <c r="FV157" s="131"/>
      <c r="FW157" s="132"/>
      <c r="FX157" s="131"/>
      <c r="FY157" s="134"/>
      <c r="FZ157" s="134"/>
      <c r="GA157" s="131"/>
      <c r="GB157" s="131"/>
      <c r="GC157" s="131"/>
      <c r="GD157" s="131"/>
      <c r="GE157" s="131"/>
      <c r="GF157" s="138"/>
      <c r="GG157" s="131"/>
      <c r="GH157" s="131"/>
      <c r="GI157" s="131"/>
      <c r="GJ157" s="132"/>
      <c r="GK157" s="131"/>
      <c r="GL157" s="134"/>
      <c r="GM157" s="134"/>
      <c r="GN157" s="131"/>
      <c r="GO157" s="131"/>
      <c r="GP157" s="131"/>
      <c r="GQ157" s="131"/>
      <c r="GR157" s="131"/>
      <c r="GS157" s="138"/>
      <c r="GT157" s="131"/>
      <c r="GU157" s="131"/>
      <c r="GV157" s="131"/>
      <c r="GW157" s="132"/>
      <c r="GX157" s="131"/>
      <c r="GY157" s="134"/>
      <c r="GZ157" s="134"/>
      <c r="HA157" s="131"/>
      <c r="HB157" s="131"/>
      <c r="HC157" s="131"/>
      <c r="HD157" s="131"/>
    </row>
    <row r="158" spans="1:212" ht="17.25" customHeight="1" x14ac:dyDescent="0.2">
      <c r="A158" s="312"/>
      <c r="B158" s="395"/>
      <c r="C158" s="399"/>
      <c r="D158" s="399"/>
      <c r="E158" s="395"/>
      <c r="F158" s="395"/>
      <c r="G158" s="395"/>
      <c r="H158" s="396"/>
      <c r="I158" s="395"/>
      <c r="J158" s="397"/>
      <c r="K158" s="322"/>
      <c r="L158" s="398"/>
      <c r="M158" s="326"/>
      <c r="N158" s="327"/>
      <c r="O158" s="327"/>
      <c r="P158" s="361"/>
      <c r="Q158" s="360"/>
      <c r="R158" s="53"/>
      <c r="S158" s="50"/>
      <c r="T158" s="201" t="str">
        <f t="shared" si="70"/>
        <v>Tipo Control</v>
      </c>
      <c r="U158" s="54" t="s">
        <v>158</v>
      </c>
      <c r="V158" s="55">
        <f>+IF(U158='[11]Tabla Valoración controles'!$D$4,'[11]Tabla Valoración controles'!$F$4,IF('[11]208-PLA-Ft-78 Mapa Gestión'!U158='[11]Tabla Valoración controles'!$D$5,'[11]Tabla Valoración controles'!$F$5,IF(U158=[11]FORMULAS!$A$10,0,'[11]Tabla Valoración controles'!$F$6)))</f>
        <v>0</v>
      </c>
      <c r="W158" s="54"/>
      <c r="X158" s="56">
        <f>+IF(W158='[11]Tabla Valoración controles'!$D$7,'[11]Tabla Valoración controles'!$F$7,IF(U158=[11]FORMULAS!$A$10,0,'[11]Tabla Valoración controles'!$F$8))</f>
        <v>0</v>
      </c>
      <c r="Y158" s="54"/>
      <c r="Z158" s="55">
        <f>+IF(Y158='[11]Tabla Valoración controles'!$D$9,'[11]Tabla Valoración controles'!$F$9,IF(U158=[11]FORMULAS!$A$10,0,'[11]Tabla Valoración controles'!$F$10))</f>
        <v>0</v>
      </c>
      <c r="AA158" s="54"/>
      <c r="AB158" s="55">
        <f>+IF(AA158='[11]Tabla Valoración controles'!$D$9,'[11]Tabla Valoración controles'!$F$9,IF(W158=[11]FORMULAS!$A$10,0,'[11]Tabla Valoración controles'!$F$10))</f>
        <v>0</v>
      </c>
      <c r="AC158" s="54"/>
      <c r="AD158" s="55">
        <f>+IF(AC158='[11]Tabla Valoración controles'!$D$13,'[11]Tabla Valoración controles'!$F$13,'[11]Tabla Valoración controles'!$F$14)</f>
        <v>0</v>
      </c>
      <c r="AE158" s="100">
        <f t="shared" si="78"/>
        <v>0</v>
      </c>
      <c r="AF158" s="100">
        <f t="shared" ref="AF158:AF159" si="85">+AF157*AE158</f>
        <v>0</v>
      </c>
      <c r="AG158" s="100">
        <f t="shared" si="84"/>
        <v>0</v>
      </c>
      <c r="AH158" s="54"/>
      <c r="AI158" s="50">
        <f>+IF(AH158=[11]CONTROLES!$C$50,[11]CONTROLES!$D$50,[11]CONTROLES!$D$51)</f>
        <v>0</v>
      </c>
      <c r="AJ158" s="50"/>
      <c r="AK158" s="50">
        <f>+IF(AJ158=[11]CONTROLES!$C$52,[11]CONTROLES!$D$52,[11]CONTROLES!$D$53)</f>
        <v>0</v>
      </c>
      <c r="AL158" s="50"/>
      <c r="AM158" s="50">
        <f>+IF(AL158=[11]CONTROLES!$C$54,[11]CONTROLES!$D$54,[11]CONTROLES!$D$55)</f>
        <v>0</v>
      </c>
      <c r="AN158" s="50"/>
      <c r="AO158" s="50">
        <f>+IF(AN158=[11]CONTROLES!$C$56,[11]CONTROLES!$D$56,IF(AN158=[11]CONTROLES!$C$57,[11]CONTROLES!$D$57,[11]CONTROLES!$D$58))</f>
        <v>0</v>
      </c>
      <c r="AP158" s="50"/>
      <c r="AQ158" s="50">
        <f>+IF(AP158=[11]CONTROLES!$C$59,[11]CONTROLES!$D$59,[11]CONTROLES!$D$60)</f>
        <v>0</v>
      </c>
      <c r="AR158" s="50"/>
      <c r="AS158" s="50">
        <f>+IF(AR158=[11]CONTROLES!$C$61,[11]CONTROLES!$D$61,[11]CONTROLES!$D$62)</f>
        <v>0</v>
      </c>
      <c r="AT158" s="50"/>
      <c r="AU158" s="50">
        <f>+IF(AT158=[11]CONTROLES!$C$63,[11]CONTROLES!$D$63,IF(AT158=[11]CONTROLES!$C$64,[11]CONTROLES!$D$64,[11]CONTROLES!$D$65))</f>
        <v>0</v>
      </c>
      <c r="AV158" s="50">
        <f t="shared" si="79"/>
        <v>0</v>
      </c>
      <c r="AW158" s="50" t="str">
        <f t="shared" si="80"/>
        <v>Débil</v>
      </c>
      <c r="AX158" s="305"/>
      <c r="AY158" s="436"/>
      <c r="AZ158" s="436"/>
      <c r="BA158" s="305"/>
      <c r="BB158" s="307"/>
      <c r="BC158" s="306"/>
      <c r="BD158" s="335"/>
      <c r="BE158" s="134"/>
      <c r="BF158" s="134"/>
      <c r="BG158" s="216"/>
      <c r="BH158" s="224"/>
      <c r="BI158" s="224"/>
      <c r="BJ158" s="134"/>
      <c r="BK158" s="134"/>
      <c r="BL158" s="134"/>
      <c r="BM158" s="335"/>
      <c r="BN158" s="138"/>
      <c r="BO158" s="134"/>
      <c r="BP158" s="134"/>
      <c r="BQ158" s="134"/>
      <c r="BR158" s="134"/>
      <c r="BS158" s="134"/>
      <c r="BT158" s="134"/>
      <c r="BU158" s="134"/>
      <c r="BV158" s="134"/>
      <c r="BW158" s="138"/>
      <c r="BX158" s="134"/>
      <c r="BY158" s="134"/>
      <c r="BZ158" s="134"/>
      <c r="CA158" s="134"/>
      <c r="CB158" s="134"/>
      <c r="CC158" s="134"/>
      <c r="CD158" s="134"/>
      <c r="CE158" s="134"/>
      <c r="CF158" s="138"/>
      <c r="CG158" s="134"/>
      <c r="CH158" s="134"/>
      <c r="CI158" s="134"/>
      <c r="CJ158" s="134"/>
      <c r="CK158" s="134"/>
      <c r="CL158" s="134"/>
      <c r="CM158" s="134"/>
      <c r="CN158" s="134"/>
      <c r="CO158" s="138"/>
      <c r="CP158" s="134"/>
      <c r="CQ158" s="134"/>
      <c r="CR158" s="134"/>
      <c r="CS158" s="134"/>
      <c r="CT158" s="134"/>
      <c r="CU158" s="134"/>
      <c r="CV158" s="134"/>
      <c r="CW158" s="134"/>
      <c r="CX158" s="138"/>
      <c r="CY158" s="134"/>
      <c r="CZ158" s="134"/>
      <c r="DA158" s="134"/>
      <c r="DB158" s="134"/>
      <c r="DC158" s="134"/>
      <c r="DD158" s="134"/>
      <c r="DE158" s="134"/>
      <c r="DF158" s="134"/>
      <c r="DG158" s="138"/>
      <c r="DH158" s="134"/>
      <c r="DI158" s="134"/>
      <c r="DJ158" s="134"/>
      <c r="DK158" s="134"/>
      <c r="DL158" s="134"/>
      <c r="DM158" s="134"/>
      <c r="DN158" s="134"/>
      <c r="DO158" s="134"/>
      <c r="DP158" s="138"/>
      <c r="DQ158" s="134"/>
      <c r="DR158" s="134"/>
      <c r="DS158" s="134"/>
      <c r="DT158" s="134"/>
      <c r="DU158" s="134"/>
      <c r="DV158" s="134"/>
      <c r="DW158" s="134"/>
      <c r="DX158" s="134"/>
      <c r="DY158" s="138"/>
      <c r="DZ158" s="134"/>
      <c r="EA158" s="134"/>
      <c r="EB158" s="134"/>
      <c r="EC158" s="134"/>
      <c r="ED158" s="134"/>
      <c r="EE158" s="134"/>
      <c r="EF158" s="134"/>
      <c r="EG158" s="134"/>
      <c r="EH158" s="138"/>
      <c r="EI158" s="134"/>
      <c r="EJ158" s="134"/>
      <c r="EK158" s="134"/>
      <c r="EL158" s="134"/>
      <c r="EM158" s="134"/>
      <c r="EN158" s="134"/>
      <c r="EO158" s="134"/>
      <c r="EP158" s="134"/>
      <c r="EQ158" s="138"/>
      <c r="ER158" s="134"/>
      <c r="ES158" s="134"/>
      <c r="ET158" s="134"/>
      <c r="EU158" s="134"/>
      <c r="EV158" s="134"/>
      <c r="EW158" s="134"/>
      <c r="EX158" s="134"/>
      <c r="EY158" s="134"/>
      <c r="EZ158" s="138"/>
      <c r="FA158" s="134"/>
      <c r="FB158" s="134"/>
      <c r="FC158" s="134"/>
      <c r="FD158" s="134"/>
      <c r="FE158" s="134"/>
      <c r="FF158" s="134"/>
      <c r="FG158" s="134"/>
      <c r="FH158" s="134"/>
      <c r="FI158" s="138"/>
      <c r="FJ158" s="134"/>
      <c r="FK158" s="134"/>
      <c r="FL158" s="134"/>
      <c r="FM158" s="134"/>
      <c r="FN158" s="134"/>
      <c r="FO158" s="134"/>
      <c r="FP158" s="134"/>
      <c r="FQ158" s="134"/>
      <c r="FR158" s="134"/>
      <c r="FS158" s="138"/>
      <c r="FT158" s="131"/>
      <c r="FU158" s="131"/>
      <c r="FV158" s="131"/>
      <c r="FW158" s="132"/>
      <c r="FX158" s="131"/>
      <c r="FY158" s="134"/>
      <c r="FZ158" s="134"/>
      <c r="GA158" s="131"/>
      <c r="GB158" s="131"/>
      <c r="GC158" s="131"/>
      <c r="GD158" s="131"/>
      <c r="GE158" s="131"/>
      <c r="GF158" s="138"/>
      <c r="GG158" s="131"/>
      <c r="GH158" s="131"/>
      <c r="GI158" s="131"/>
      <c r="GJ158" s="132"/>
      <c r="GK158" s="131"/>
      <c r="GL158" s="134"/>
      <c r="GM158" s="134"/>
      <c r="GN158" s="131"/>
      <c r="GO158" s="131"/>
      <c r="GP158" s="131"/>
      <c r="GQ158" s="131"/>
      <c r="GR158" s="131"/>
      <c r="GS158" s="138"/>
      <c r="GT158" s="131"/>
      <c r="GU158" s="131"/>
      <c r="GV158" s="131"/>
      <c r="GW158" s="132"/>
      <c r="GX158" s="131"/>
      <c r="GY158" s="134"/>
      <c r="GZ158" s="134"/>
      <c r="HA158" s="131"/>
      <c r="HB158" s="131"/>
      <c r="HC158" s="131"/>
      <c r="HD158" s="131"/>
    </row>
    <row r="159" spans="1:212" ht="17.25" customHeight="1" x14ac:dyDescent="0.2">
      <c r="A159" s="312"/>
      <c r="B159" s="395"/>
      <c r="C159" s="399"/>
      <c r="D159" s="399"/>
      <c r="E159" s="395"/>
      <c r="F159" s="395"/>
      <c r="G159" s="395"/>
      <c r="H159" s="396"/>
      <c r="I159" s="395"/>
      <c r="J159" s="397"/>
      <c r="K159" s="322"/>
      <c r="L159" s="398"/>
      <c r="M159" s="326"/>
      <c r="N159" s="327"/>
      <c r="O159" s="327"/>
      <c r="P159" s="361"/>
      <c r="Q159" s="360"/>
      <c r="R159" s="53"/>
      <c r="S159" s="50"/>
      <c r="T159" s="201" t="str">
        <f t="shared" si="70"/>
        <v>Tipo Control</v>
      </c>
      <c r="U159" s="54" t="s">
        <v>158</v>
      </c>
      <c r="V159" s="55">
        <f>+IF(U159='[11]Tabla Valoración controles'!$D$4,'[11]Tabla Valoración controles'!$F$4,IF('[11]208-PLA-Ft-78 Mapa Gestión'!U159='[11]Tabla Valoración controles'!$D$5,'[11]Tabla Valoración controles'!$F$5,IF(U159=[11]FORMULAS!$A$10,0,'[11]Tabla Valoración controles'!$F$6)))</f>
        <v>0</v>
      </c>
      <c r="W159" s="54"/>
      <c r="X159" s="56">
        <f>+IF(W159='[11]Tabla Valoración controles'!$D$7,'[11]Tabla Valoración controles'!$F$7,IF(U159=[11]FORMULAS!$A$10,0,'[11]Tabla Valoración controles'!$F$8))</f>
        <v>0</v>
      </c>
      <c r="Y159" s="54"/>
      <c r="Z159" s="55">
        <f>+IF(Y159='[11]Tabla Valoración controles'!$D$9,'[11]Tabla Valoración controles'!$F$9,IF(U159=[11]FORMULAS!$A$10,0,'[11]Tabla Valoración controles'!$F$10))</f>
        <v>0</v>
      </c>
      <c r="AA159" s="54"/>
      <c r="AB159" s="55">
        <f>+IF(AA159='[11]Tabla Valoración controles'!$D$9,'[11]Tabla Valoración controles'!$F$9,IF(W159=[11]FORMULAS!$A$10,0,'[11]Tabla Valoración controles'!$F$10))</f>
        <v>0</v>
      </c>
      <c r="AC159" s="54"/>
      <c r="AD159" s="55">
        <f>+IF(AC159='[11]Tabla Valoración controles'!$D$13,'[11]Tabla Valoración controles'!$F$13,'[11]Tabla Valoración controles'!$F$14)</f>
        <v>0</v>
      </c>
      <c r="AE159" s="100">
        <f t="shared" si="78"/>
        <v>0</v>
      </c>
      <c r="AF159" s="100">
        <f t="shared" si="85"/>
        <v>0</v>
      </c>
      <c r="AG159" s="100">
        <f t="shared" si="84"/>
        <v>0</v>
      </c>
      <c r="AH159" s="54"/>
      <c r="AI159" s="50">
        <f>+IF(AH159=[11]CONTROLES!$C$50,[11]CONTROLES!$D$50,[11]CONTROLES!$D$51)</f>
        <v>0</v>
      </c>
      <c r="AJ159" s="50"/>
      <c r="AK159" s="50">
        <f>+IF(AJ159=[11]CONTROLES!$C$52,[11]CONTROLES!$D$52,[11]CONTROLES!$D$53)</f>
        <v>0</v>
      </c>
      <c r="AL159" s="50"/>
      <c r="AM159" s="50">
        <f>+IF(AL159=[11]CONTROLES!$C$54,[11]CONTROLES!$D$54,[11]CONTROLES!$D$55)</f>
        <v>0</v>
      </c>
      <c r="AN159" s="50"/>
      <c r="AO159" s="50">
        <f>+IF(AN159=[11]CONTROLES!$C$56,[11]CONTROLES!$D$56,IF(AN159=[11]CONTROLES!$C$57,[11]CONTROLES!$D$57,[11]CONTROLES!$D$58))</f>
        <v>0</v>
      </c>
      <c r="AP159" s="50"/>
      <c r="AQ159" s="50">
        <f>+IF(AP159=[11]CONTROLES!$C$59,[11]CONTROLES!$D$59,[11]CONTROLES!$D$60)</f>
        <v>0</v>
      </c>
      <c r="AR159" s="50"/>
      <c r="AS159" s="50">
        <f>+IF(AR159=[11]CONTROLES!$C$61,[11]CONTROLES!$D$61,[11]CONTROLES!$D$62)</f>
        <v>0</v>
      </c>
      <c r="AT159" s="50"/>
      <c r="AU159" s="50">
        <f>+IF(AT159=[11]CONTROLES!$C$63,[11]CONTROLES!$D$63,IF(AT159=[11]CONTROLES!$C$64,[11]CONTROLES!$D$64,[11]CONTROLES!$D$65))</f>
        <v>0</v>
      </c>
      <c r="AV159" s="50">
        <f t="shared" si="79"/>
        <v>0</v>
      </c>
      <c r="AW159" s="50" t="str">
        <f t="shared" si="80"/>
        <v>Débil</v>
      </c>
      <c r="AX159" s="305"/>
      <c r="AY159" s="437"/>
      <c r="AZ159" s="437"/>
      <c r="BA159" s="305"/>
      <c r="BB159" s="307"/>
      <c r="BC159" s="306"/>
      <c r="BD159" s="335"/>
      <c r="BE159" s="134"/>
      <c r="BF159" s="134"/>
      <c r="BG159" s="216"/>
      <c r="BH159" s="224"/>
      <c r="BI159" s="224"/>
      <c r="BJ159" s="134"/>
      <c r="BK159" s="134"/>
      <c r="BL159" s="134"/>
      <c r="BM159" s="335"/>
      <c r="BN159" s="138"/>
      <c r="BO159" s="134"/>
      <c r="BP159" s="134"/>
      <c r="BQ159" s="134"/>
      <c r="BR159" s="134"/>
      <c r="BS159" s="134"/>
      <c r="BT159" s="134"/>
      <c r="BU159" s="134"/>
      <c r="BV159" s="134"/>
      <c r="BW159" s="138"/>
      <c r="BX159" s="134"/>
      <c r="BY159" s="134"/>
      <c r="BZ159" s="134"/>
      <c r="CA159" s="134"/>
      <c r="CB159" s="134"/>
      <c r="CC159" s="134"/>
      <c r="CD159" s="134"/>
      <c r="CE159" s="134"/>
      <c r="CF159" s="138"/>
      <c r="CG159" s="134"/>
      <c r="CH159" s="134"/>
      <c r="CI159" s="134"/>
      <c r="CJ159" s="134"/>
      <c r="CK159" s="134"/>
      <c r="CL159" s="134"/>
      <c r="CM159" s="134"/>
      <c r="CN159" s="134"/>
      <c r="CO159" s="138"/>
      <c r="CP159" s="134"/>
      <c r="CQ159" s="134"/>
      <c r="CR159" s="134"/>
      <c r="CS159" s="134"/>
      <c r="CT159" s="134"/>
      <c r="CU159" s="134"/>
      <c r="CV159" s="134"/>
      <c r="CW159" s="134"/>
      <c r="CX159" s="138"/>
      <c r="CY159" s="134"/>
      <c r="CZ159" s="134"/>
      <c r="DA159" s="134"/>
      <c r="DB159" s="134"/>
      <c r="DC159" s="134"/>
      <c r="DD159" s="134"/>
      <c r="DE159" s="134"/>
      <c r="DF159" s="134"/>
      <c r="DG159" s="138"/>
      <c r="DH159" s="134"/>
      <c r="DI159" s="134"/>
      <c r="DJ159" s="134"/>
      <c r="DK159" s="134"/>
      <c r="DL159" s="134"/>
      <c r="DM159" s="134"/>
      <c r="DN159" s="134"/>
      <c r="DO159" s="134"/>
      <c r="DP159" s="138"/>
      <c r="DQ159" s="134"/>
      <c r="DR159" s="134"/>
      <c r="DS159" s="134"/>
      <c r="DT159" s="134"/>
      <c r="DU159" s="134"/>
      <c r="DV159" s="134"/>
      <c r="DW159" s="134"/>
      <c r="DX159" s="134"/>
      <c r="DY159" s="138"/>
      <c r="DZ159" s="134"/>
      <c r="EA159" s="134"/>
      <c r="EB159" s="134"/>
      <c r="EC159" s="134"/>
      <c r="ED159" s="134"/>
      <c r="EE159" s="134"/>
      <c r="EF159" s="134"/>
      <c r="EG159" s="134"/>
      <c r="EH159" s="138"/>
      <c r="EI159" s="134"/>
      <c r="EJ159" s="134"/>
      <c r="EK159" s="134"/>
      <c r="EL159" s="134"/>
      <c r="EM159" s="134"/>
      <c r="EN159" s="134"/>
      <c r="EO159" s="134"/>
      <c r="EP159" s="134"/>
      <c r="EQ159" s="138"/>
      <c r="ER159" s="134"/>
      <c r="ES159" s="134"/>
      <c r="ET159" s="134"/>
      <c r="EU159" s="134"/>
      <c r="EV159" s="134"/>
      <c r="EW159" s="134"/>
      <c r="EX159" s="134"/>
      <c r="EY159" s="134"/>
      <c r="EZ159" s="138"/>
      <c r="FA159" s="134"/>
      <c r="FB159" s="134"/>
      <c r="FC159" s="134"/>
      <c r="FD159" s="134"/>
      <c r="FE159" s="134"/>
      <c r="FF159" s="134"/>
      <c r="FG159" s="134"/>
      <c r="FH159" s="134"/>
      <c r="FI159" s="138"/>
      <c r="FJ159" s="134"/>
      <c r="FK159" s="134"/>
      <c r="FL159" s="134"/>
      <c r="FM159" s="134"/>
      <c r="FN159" s="134"/>
      <c r="FO159" s="134"/>
      <c r="FP159" s="134"/>
      <c r="FQ159" s="134"/>
      <c r="FR159" s="134"/>
      <c r="FS159" s="138"/>
      <c r="FT159" s="131"/>
      <c r="FU159" s="131"/>
      <c r="FV159" s="131"/>
      <c r="FW159" s="132"/>
      <c r="FX159" s="131"/>
      <c r="FY159" s="134"/>
      <c r="FZ159" s="134"/>
      <c r="GA159" s="131"/>
      <c r="GB159" s="131"/>
      <c r="GC159" s="131"/>
      <c r="GD159" s="131"/>
      <c r="GE159" s="131"/>
      <c r="GF159" s="138"/>
      <c r="GG159" s="131"/>
      <c r="GH159" s="131"/>
      <c r="GI159" s="131"/>
      <c r="GJ159" s="132"/>
      <c r="GK159" s="131"/>
      <c r="GL159" s="134"/>
      <c r="GM159" s="134"/>
      <c r="GN159" s="131"/>
      <c r="GO159" s="131"/>
      <c r="GP159" s="131"/>
      <c r="GQ159" s="131"/>
      <c r="GR159" s="131"/>
      <c r="GS159" s="138"/>
      <c r="GT159" s="131"/>
      <c r="GU159" s="131"/>
      <c r="GV159" s="131"/>
      <c r="GW159" s="132"/>
      <c r="GX159" s="131"/>
      <c r="GY159" s="134"/>
      <c r="GZ159" s="134"/>
      <c r="HA159" s="131"/>
      <c r="HB159" s="131"/>
      <c r="HC159" s="131"/>
      <c r="HD159" s="131"/>
    </row>
    <row r="160" spans="1:212" ht="64.5" customHeight="1" x14ac:dyDescent="0.2">
      <c r="A160" s="312">
        <v>26</v>
      </c>
      <c r="B160" s="395" t="s">
        <v>181</v>
      </c>
      <c r="C160" s="399" t="str">
        <f>VLOOKUP(B160,[12]FORMULAS!A$30:B$52,2,0)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60" s="399" t="str">
        <f>VLOOKUP(B160,[12]FORMULAS!A$30:C$52,3,0)</f>
        <v xml:space="preserve">Subdirector Administrativo </v>
      </c>
      <c r="E160" s="395" t="s">
        <v>113</v>
      </c>
      <c r="F160" s="395" t="s">
        <v>630</v>
      </c>
      <c r="G160" s="395" t="s">
        <v>631</v>
      </c>
      <c r="H160" s="396" t="s">
        <v>632</v>
      </c>
      <c r="I160" s="395" t="s">
        <v>261</v>
      </c>
      <c r="J160" s="397">
        <v>5000</v>
      </c>
      <c r="K160" s="322" t="str">
        <f>VLOOKUP(L160,'Tabla probabilidad'!$D$3:$E$8,2,0)</f>
        <v>Alta</v>
      </c>
      <c r="L160" s="398">
        <v>0.8</v>
      </c>
      <c r="M160" s="326" t="s">
        <v>91</v>
      </c>
      <c r="N160" s="327" t="str">
        <f>VLOOKUP(M160,'Tabla Impacto'!$D$3:$F$8,3,0)</f>
        <v>Moderado</v>
      </c>
      <c r="O160" s="327">
        <f>VLOOKUP(M160,'Tabla Impacto'!$D$3:$F$8,2,0)</f>
        <v>0.6</v>
      </c>
      <c r="P160" s="361" t="str">
        <f>CONCATENATE(N160,K160)</f>
        <v>ModeradoAlta</v>
      </c>
      <c r="Q160" s="360" t="str">
        <f>VLOOKUP(P160,[12]FORMULAS!$K$17:$L$42,2,0)</f>
        <v>Alto</v>
      </c>
      <c r="R160" s="53">
        <v>1</v>
      </c>
      <c r="S160" s="50" t="s">
        <v>633</v>
      </c>
      <c r="T160" s="201" t="str">
        <f t="shared" si="70"/>
        <v>Preventivo</v>
      </c>
      <c r="U160" s="208" t="s">
        <v>13</v>
      </c>
      <c r="V160" s="209">
        <f>+IF(U160='[12]Tabla Valoración controles'!$D$4,'[12]Tabla Valoración controles'!$F$4,IF('[12]208-PLA-Ft-78 Mapa Gestión'!U160='[12]Tabla Valoración controles'!$D$5,'[12]Tabla Valoración controles'!$F$5,IF(U160=[12]FORMULAS!$A$10,0,'[12]Tabla Valoración controles'!$F$6)))</f>
        <v>0.25</v>
      </c>
      <c r="W160" s="208" t="s">
        <v>8</v>
      </c>
      <c r="X160" s="210">
        <f>+IF(W160='[12]Tabla Valoración controles'!$D$7,'[12]Tabla Valoración controles'!$F$7,IF(U160=[12]FORMULAS!$A$10,0,'[12]Tabla Valoración controles'!$F$8))</f>
        <v>0.15</v>
      </c>
      <c r="Y160" s="208" t="s">
        <v>18</v>
      </c>
      <c r="Z160" s="209">
        <f>+IF(Y160='[12]Tabla Valoración controles'!$D$9,'[12]Tabla Valoración controles'!$F$9,'[12]Tabla Valoración controles'!$F$10)</f>
        <v>0</v>
      </c>
      <c r="AA160" s="208" t="s">
        <v>21</v>
      </c>
      <c r="AB160" s="209">
        <f>+IF(AA160='[12]Tabla Valoración controles'!$D$11,'[12]Tabla Valoración controles'!$F$11,'[12]Tabla Valoración controles'!$F$12)</f>
        <v>0</v>
      </c>
      <c r="AC160" s="211" t="s">
        <v>100</v>
      </c>
      <c r="AD160" s="209">
        <f>+IF(AC160='[12]Tabla Valoración controles'!$D$13,'[12]Tabla Valoración controles'!$F$13,'[12]Tabla Valoración controles'!$F$14)</f>
        <v>0</v>
      </c>
      <c r="AE160" s="212">
        <f t="shared" si="78"/>
        <v>0.4</v>
      </c>
      <c r="AF160" s="212" t="e">
        <f>+IF(T160=[12]FORMULAS!$A$8,'[12]208-PLA-Ft-78 Mapa Gestión'!AE160*'[12]208-PLA-Ft-78 Mapa Gestión'!L160:L165,'[12]208-PLA-Ft-78 Mapa Gestión'!AE160*'[12]208-PLA-Ft-78 Mapa Gestión'!O160:O165)</f>
        <v>#N/A</v>
      </c>
      <c r="AG160" s="212">
        <f>+IF(T160=[12]FORMULAS!$A$8,'[12]208-PLA-Ft-78 Mapa Gestión'!L160:L165-'[12]208-PLA-Ft-78 Mapa Gestión'!AF160,0)</f>
        <v>0</v>
      </c>
      <c r="AH160" s="208" t="s">
        <v>351</v>
      </c>
      <c r="AI160" s="213">
        <f>+IF(AH160=[12]CONTROLES!$C$50,[12]CONTROLES!$D$50,[12]CONTROLES!$D$51)</f>
        <v>15</v>
      </c>
      <c r="AJ160" s="213" t="s">
        <v>357</v>
      </c>
      <c r="AK160" s="213">
        <f>+IF(AJ160=[12]CONTROLES!$C$52,[12]CONTROLES!$D$52,[12]CONTROLES!$D$53)</f>
        <v>15</v>
      </c>
      <c r="AL160" s="213" t="s">
        <v>360</v>
      </c>
      <c r="AM160" s="213">
        <f>+IF(AL160=[12]CONTROLES!$C$54,[12]CONTROLES!$D$54,[12]CONTROLES!$D$55)</f>
        <v>15</v>
      </c>
      <c r="AN160" s="213" t="s">
        <v>363</v>
      </c>
      <c r="AO160" s="213">
        <f>+IF(AN160=[12]CONTROLES!$C$56,[12]CONTROLES!$D$56,IF(AN160=[12]CONTROLES!$C$57,[12]CONTROLES!$D$57,[12]CONTROLES!$D$58))</f>
        <v>15</v>
      </c>
      <c r="AP160" s="213" t="s">
        <v>367</v>
      </c>
      <c r="AQ160" s="213">
        <f>+IF(AP160=[12]CONTROLES!$C$59,[12]CONTROLES!$D$59,[12]CONTROLES!$D$60)</f>
        <v>15</v>
      </c>
      <c r="AR160" s="213" t="s">
        <v>370</v>
      </c>
      <c r="AS160" s="213">
        <f>+IF(AR160=[12]CONTROLES!$C$61,[12]CONTROLES!$D$61,[12]CONTROLES!$D$62)</f>
        <v>15</v>
      </c>
      <c r="AT160" s="213" t="s">
        <v>373</v>
      </c>
      <c r="AU160" s="50">
        <f>+IF(AT160=[12]CONTROLES!$C$63,[12]CONTROLES!$D$63,IF(AT160=[12]CONTROLES!$C$64,[12]CONTROLES!$D$64,[12]CONTROLES!$D$65))</f>
        <v>10</v>
      </c>
      <c r="AV160" s="50">
        <f>+AI160+AK160+AM160+AO160+AQ160+AS160+AU160</f>
        <v>100</v>
      </c>
      <c r="AW160" s="179" t="str">
        <f>IF(ISERROR(AV160)=TRUE,"",IF(AND(AV160&lt;=85),"Débil",IF(AND(AV160&gt;=85.01,AV160&lt;=95),"Moderado",IF(AND(AV160&gt;=95.1,AV160&lt;=100),"Fuerte",""))))</f>
        <v>Fuerte</v>
      </c>
      <c r="AX160" s="304">
        <f>+AG165</f>
        <v>0</v>
      </c>
      <c r="AY160" s="304" t="s">
        <v>98</v>
      </c>
      <c r="AZ160" s="304" t="s">
        <v>74</v>
      </c>
      <c r="BA160" s="304" t="e">
        <f>+IF(T160=[8]FORMULAS!B159,'[8]208-PLA-Ft-78 Mapa Gestión'!AG165,'[8]208-PLA-Ft-78 Mapa Gestión'!O160:O165)</f>
        <v>#N/A</v>
      </c>
      <c r="BB160" s="307" t="str">
        <f>CONCATENATE(AZ160,AY160)</f>
        <v>ModeradoMedia</v>
      </c>
      <c r="BC160" s="306" t="str">
        <f>VLOOKUP(BB160,[8]FORMULAS!$K$17:$L$42,2,0)</f>
        <v>Moderado</v>
      </c>
      <c r="BD160" s="335" t="s">
        <v>164</v>
      </c>
      <c r="BE160" s="134" t="s">
        <v>634</v>
      </c>
      <c r="BF160" s="134" t="s">
        <v>635</v>
      </c>
      <c r="BG160" s="216" t="s">
        <v>327</v>
      </c>
      <c r="BH160" s="224">
        <v>45292</v>
      </c>
      <c r="BI160" s="224">
        <v>45351</v>
      </c>
      <c r="BJ160" s="134" t="s">
        <v>636</v>
      </c>
      <c r="BK160" s="134" t="s">
        <v>637</v>
      </c>
      <c r="BL160" s="134" t="s">
        <v>236</v>
      </c>
      <c r="BM160" s="335"/>
      <c r="BN160" s="128"/>
      <c r="BO160" s="130"/>
      <c r="BP160" s="130"/>
      <c r="BQ160" s="130"/>
      <c r="BR160" s="130"/>
      <c r="BS160" s="130"/>
      <c r="BT160" s="130"/>
      <c r="BU160" s="130"/>
      <c r="BV160" s="130"/>
      <c r="BW160" s="128"/>
      <c r="BX160" s="130"/>
      <c r="BY160" s="130"/>
      <c r="BZ160" s="130"/>
      <c r="CA160" s="130"/>
      <c r="CB160" s="130"/>
      <c r="CC160" s="130"/>
      <c r="CD160" s="130"/>
      <c r="CE160" s="130"/>
      <c r="CF160" s="128"/>
      <c r="CG160" s="130"/>
      <c r="CH160" s="130"/>
      <c r="CI160" s="130"/>
      <c r="CJ160" s="130"/>
      <c r="CK160" s="130"/>
      <c r="CL160" s="130"/>
      <c r="CM160" s="130"/>
      <c r="CN160" s="130"/>
      <c r="CO160" s="128"/>
      <c r="CP160" s="130"/>
      <c r="CQ160" s="130"/>
      <c r="CR160" s="130"/>
      <c r="CS160" s="130"/>
      <c r="CT160" s="130"/>
      <c r="CU160" s="130"/>
      <c r="CV160" s="130"/>
      <c r="CW160" s="130"/>
      <c r="CX160" s="128"/>
      <c r="CY160" s="130"/>
      <c r="CZ160" s="130"/>
      <c r="DA160" s="130"/>
      <c r="DB160" s="130"/>
      <c r="DC160" s="130"/>
      <c r="DD160" s="130"/>
      <c r="DE160" s="130"/>
      <c r="DF160" s="130"/>
      <c r="DG160" s="128"/>
      <c r="DH160" s="130"/>
      <c r="DI160" s="130"/>
      <c r="DJ160" s="130"/>
      <c r="DK160" s="130"/>
      <c r="DL160" s="130"/>
      <c r="DM160" s="130"/>
      <c r="DN160" s="130"/>
      <c r="DO160" s="130"/>
      <c r="DP160" s="128"/>
      <c r="DQ160" s="130"/>
      <c r="DR160" s="130"/>
      <c r="DS160" s="130"/>
      <c r="DT160" s="130"/>
      <c r="DU160" s="130"/>
      <c r="DV160" s="130"/>
      <c r="DW160" s="130"/>
      <c r="DX160" s="130"/>
      <c r="DY160" s="128"/>
      <c r="DZ160" s="130"/>
      <c r="EA160" s="130"/>
      <c r="EB160" s="130"/>
      <c r="EC160" s="130"/>
      <c r="ED160" s="130"/>
      <c r="EE160" s="130"/>
      <c r="EF160" s="130"/>
      <c r="EG160" s="130"/>
      <c r="EH160" s="128"/>
      <c r="EI160" s="130"/>
      <c r="EJ160" s="130"/>
      <c r="EK160" s="130"/>
      <c r="EL160" s="130"/>
      <c r="EM160" s="130"/>
      <c r="EN160" s="130"/>
      <c r="EO160" s="130"/>
      <c r="EP160" s="130"/>
      <c r="EQ160" s="128"/>
      <c r="ER160" s="130"/>
      <c r="ES160" s="130"/>
      <c r="ET160" s="130"/>
      <c r="EU160" s="130"/>
      <c r="EV160" s="130"/>
      <c r="EW160" s="130"/>
      <c r="EX160" s="130"/>
      <c r="EY160" s="130"/>
      <c r="EZ160" s="128"/>
      <c r="FA160" s="130"/>
      <c r="FB160" s="130"/>
      <c r="FC160" s="130"/>
      <c r="FD160" s="130"/>
      <c r="FE160" s="130"/>
      <c r="FF160" s="130"/>
      <c r="FG160" s="130"/>
      <c r="FH160" s="130"/>
      <c r="FI160" s="128"/>
      <c r="FJ160" s="130"/>
      <c r="FK160" s="130"/>
      <c r="FL160" s="130"/>
      <c r="FM160" s="130"/>
      <c r="FN160" s="130"/>
      <c r="FO160" s="130"/>
      <c r="FP160" s="130"/>
      <c r="FQ160" s="130"/>
      <c r="FR160" s="130"/>
      <c r="FS160" s="128"/>
      <c r="FT160" s="131"/>
      <c r="FU160" s="131"/>
      <c r="FV160" s="131"/>
      <c r="FW160" s="132"/>
      <c r="FX160" s="131"/>
      <c r="FY160" s="130"/>
      <c r="FZ160" s="130"/>
      <c r="GA160" s="131"/>
      <c r="GB160" s="131"/>
      <c r="GC160" s="131"/>
      <c r="GD160" s="131"/>
      <c r="GE160" s="131"/>
      <c r="GF160" s="128"/>
      <c r="GG160" s="131"/>
      <c r="GH160" s="131"/>
      <c r="GI160" s="131"/>
      <c r="GJ160" s="132"/>
      <c r="GK160" s="131"/>
      <c r="GL160" s="130"/>
      <c r="GM160" s="130"/>
      <c r="GN160" s="131"/>
      <c r="GO160" s="131"/>
      <c r="GP160" s="131"/>
      <c r="GQ160" s="131"/>
      <c r="GR160" s="131"/>
      <c r="GS160" s="128"/>
      <c r="GT160" s="131"/>
      <c r="GU160" s="131"/>
      <c r="GV160" s="131"/>
      <c r="GW160" s="132"/>
      <c r="GX160" s="131"/>
      <c r="GY160" s="130"/>
      <c r="GZ160" s="130"/>
      <c r="HA160" s="131"/>
      <c r="HB160" s="131"/>
      <c r="HC160" s="131"/>
      <c r="HD160" s="131"/>
    </row>
    <row r="161" spans="1:212" ht="17.25" customHeight="1" x14ac:dyDescent="0.2">
      <c r="A161" s="312"/>
      <c r="B161" s="395"/>
      <c r="C161" s="399"/>
      <c r="D161" s="399"/>
      <c r="E161" s="395"/>
      <c r="F161" s="395"/>
      <c r="G161" s="395"/>
      <c r="H161" s="396"/>
      <c r="I161" s="395"/>
      <c r="J161" s="397"/>
      <c r="K161" s="322"/>
      <c r="L161" s="398"/>
      <c r="M161" s="326"/>
      <c r="N161" s="327"/>
      <c r="O161" s="327"/>
      <c r="P161" s="361"/>
      <c r="Q161" s="360"/>
      <c r="R161" s="53"/>
      <c r="S161" s="50"/>
      <c r="T161" s="201" t="str">
        <f t="shared" si="70"/>
        <v>Tipo Control</v>
      </c>
      <c r="U161" s="54" t="s">
        <v>158</v>
      </c>
      <c r="V161" s="55">
        <f>+IF(U161='[12]Tabla Valoración controles'!$D$4,'[12]Tabla Valoración controles'!$F$4,IF('[12]208-PLA-Ft-78 Mapa Gestión'!U161='[12]Tabla Valoración controles'!$D$5,'[12]Tabla Valoración controles'!$F$5,IF(U161=[12]FORMULAS!$A$10,0,'[12]Tabla Valoración controles'!$F$6)))</f>
        <v>0</v>
      </c>
      <c r="W161" s="54"/>
      <c r="X161" s="56">
        <f>+IF(W161='[12]Tabla Valoración controles'!$D$7,'[12]Tabla Valoración controles'!$F$7,IF(U161=[12]FORMULAS!$A$10,0,'[12]Tabla Valoración controles'!$F$8))</f>
        <v>0</v>
      </c>
      <c r="Y161" s="54"/>
      <c r="Z161" s="55">
        <f>+IF(Y161='[12]Tabla Valoración controles'!$D$9,'[12]Tabla Valoración controles'!$F$9,'[12]Tabla Valoración controles'!$F$10)</f>
        <v>0</v>
      </c>
      <c r="AA161" s="54"/>
      <c r="AB161" s="55">
        <f>+IF(AA161='[12]Tabla Valoración controles'!$D$9,'[12]Tabla Valoración controles'!$F$9,IF(W161=[12]FORMULAS!$A$10,0,'[12]Tabla Valoración controles'!$F$10))</f>
        <v>0</v>
      </c>
      <c r="AC161" s="54"/>
      <c r="AD161" s="55">
        <f>+IF(AC161='[12]Tabla Valoración controles'!$D$13,'[12]Tabla Valoración controles'!$F$13,'[12]Tabla Valoración controles'!$F$14)</f>
        <v>0</v>
      </c>
      <c r="AE161" s="100">
        <f t="shared" si="78"/>
        <v>0</v>
      </c>
      <c r="AF161" s="100">
        <f>+AE161*AG160</f>
        <v>0</v>
      </c>
      <c r="AG161" s="100">
        <f>+AG160-AF161</f>
        <v>0</v>
      </c>
      <c r="AH161" s="54"/>
      <c r="AI161" s="50">
        <f>+IF(AH161=[12]CONTROLES!$C$50,[12]CONTROLES!$D$50,[12]CONTROLES!$D$51)</f>
        <v>0</v>
      </c>
      <c r="AJ161" s="50"/>
      <c r="AK161" s="50">
        <f>+IF(AJ161=[12]CONTROLES!$C$52,[12]CONTROLES!$D$52,[12]CONTROLES!$D$53)</f>
        <v>0</v>
      </c>
      <c r="AL161" s="50"/>
      <c r="AM161" s="50">
        <f>+IF(AL161=[12]CONTROLES!$C$54,[12]CONTROLES!$D$54,[12]CONTROLES!$D$55)</f>
        <v>0</v>
      </c>
      <c r="AN161" s="50"/>
      <c r="AO161" s="50">
        <f>+IF(AN161=[12]CONTROLES!$C$56,[12]CONTROLES!$D$56,IF(AN161=[12]CONTROLES!$C$57,[12]CONTROLES!$D$57,[12]CONTROLES!$D$58))</f>
        <v>0</v>
      </c>
      <c r="AP161" s="50"/>
      <c r="AQ161" s="50">
        <f>+IF(AP161=[12]CONTROLES!$C$59,[12]CONTROLES!$D$59,[12]CONTROLES!$D$60)</f>
        <v>0</v>
      </c>
      <c r="AR161" s="50"/>
      <c r="AS161" s="50">
        <f>+IF(AR161=[12]CONTROLES!$C$61,[12]CONTROLES!$D$61,[12]CONTROLES!$D$62)</f>
        <v>0</v>
      </c>
      <c r="AT161" s="50"/>
      <c r="AU161" s="50">
        <f>+IF(AT161=[12]CONTROLES!$C$63,[12]CONTROLES!$D$63,IF(AT161=[12]CONTROLES!$C$64,[12]CONTROLES!$D$64,[12]CONTROLES!$D$65))</f>
        <v>0</v>
      </c>
      <c r="AV161" s="50">
        <f t="shared" ref="AV161:AV220" si="86">+AI161+AK161+AM161+AO161+AQ161+AS161+AU161</f>
        <v>0</v>
      </c>
      <c r="AW161" s="50" t="str">
        <f t="shared" ref="AW161:AW224" si="87">IF(ISERROR(AV161)=TRUE,"",IF(AND(AV161&lt;=85),"Débil",IF(AND(AV161&gt;=85.01,AV161&lt;=95),"Moderado",IF(AND(AV161&gt;=95.1,AV161&lt;=100),"Fuerte",""))))</f>
        <v>Débil</v>
      </c>
      <c r="AX161" s="305"/>
      <c r="AY161" s="305"/>
      <c r="AZ161" s="305"/>
      <c r="BA161" s="305"/>
      <c r="BB161" s="307"/>
      <c r="BC161" s="306"/>
      <c r="BD161" s="335"/>
      <c r="BE161" s="134"/>
      <c r="BF161" s="134"/>
      <c r="BG161" s="216"/>
      <c r="BH161" s="224"/>
      <c r="BI161" s="224"/>
      <c r="BJ161" s="134"/>
      <c r="BK161" s="134"/>
      <c r="BL161" s="134"/>
      <c r="BM161" s="335"/>
      <c r="BN161" s="128"/>
      <c r="BO161" s="129"/>
      <c r="BP161" s="129"/>
      <c r="BQ161" s="130"/>
      <c r="BR161" s="130"/>
      <c r="BS161" s="130"/>
      <c r="BT161" s="130"/>
      <c r="BU161" s="130"/>
      <c r="BV161" s="130"/>
      <c r="BW161" s="128"/>
      <c r="BX161" s="129"/>
      <c r="BY161" s="129"/>
      <c r="BZ161" s="130"/>
      <c r="CA161" s="130"/>
      <c r="CB161" s="130"/>
      <c r="CC161" s="130"/>
      <c r="CD161" s="130"/>
      <c r="CE161" s="130"/>
      <c r="CF161" s="128"/>
      <c r="CG161" s="129"/>
      <c r="CH161" s="129"/>
      <c r="CI161" s="130"/>
      <c r="CJ161" s="130"/>
      <c r="CK161" s="130"/>
      <c r="CL161" s="130"/>
      <c r="CM161" s="130"/>
      <c r="CN161" s="130"/>
      <c r="CO161" s="128"/>
      <c r="CP161" s="129"/>
      <c r="CQ161" s="129"/>
      <c r="CR161" s="130"/>
      <c r="CS161" s="130"/>
      <c r="CT161" s="130"/>
      <c r="CU161" s="130"/>
      <c r="CV161" s="130"/>
      <c r="CW161" s="130"/>
      <c r="CX161" s="128"/>
      <c r="CY161" s="129"/>
      <c r="CZ161" s="129"/>
      <c r="DA161" s="130"/>
      <c r="DB161" s="130"/>
      <c r="DC161" s="130"/>
      <c r="DD161" s="130"/>
      <c r="DE161" s="130"/>
      <c r="DF161" s="130"/>
      <c r="DG161" s="128"/>
      <c r="DH161" s="129"/>
      <c r="DI161" s="129"/>
      <c r="DJ161" s="130"/>
      <c r="DK161" s="130"/>
      <c r="DL161" s="130"/>
      <c r="DM161" s="130"/>
      <c r="DN161" s="130"/>
      <c r="DO161" s="130"/>
      <c r="DP161" s="128"/>
      <c r="DQ161" s="129"/>
      <c r="DR161" s="129"/>
      <c r="DS161" s="130"/>
      <c r="DT161" s="130"/>
      <c r="DU161" s="130"/>
      <c r="DV161" s="130"/>
      <c r="DW161" s="130"/>
      <c r="DX161" s="130"/>
      <c r="DY161" s="128"/>
      <c r="DZ161" s="129"/>
      <c r="EA161" s="129"/>
      <c r="EB161" s="130"/>
      <c r="EC161" s="130"/>
      <c r="ED161" s="130"/>
      <c r="EE161" s="130"/>
      <c r="EF161" s="130"/>
      <c r="EG161" s="130"/>
      <c r="EH161" s="128"/>
      <c r="EI161" s="129"/>
      <c r="EJ161" s="129"/>
      <c r="EK161" s="130"/>
      <c r="EL161" s="130"/>
      <c r="EM161" s="130"/>
      <c r="EN161" s="130"/>
      <c r="EO161" s="130"/>
      <c r="EP161" s="130"/>
      <c r="EQ161" s="128"/>
      <c r="ER161" s="129"/>
      <c r="ES161" s="129"/>
      <c r="ET161" s="130"/>
      <c r="EU161" s="130"/>
      <c r="EV161" s="130"/>
      <c r="EW161" s="130"/>
      <c r="EX161" s="130"/>
      <c r="EY161" s="130"/>
      <c r="EZ161" s="128"/>
      <c r="FA161" s="129"/>
      <c r="FB161" s="129"/>
      <c r="FC161" s="130"/>
      <c r="FD161" s="130"/>
      <c r="FE161" s="130"/>
      <c r="FF161" s="130"/>
      <c r="FG161" s="130"/>
      <c r="FH161" s="130"/>
      <c r="FI161" s="128"/>
      <c r="FJ161" s="129"/>
      <c r="FK161" s="129"/>
      <c r="FL161" s="130"/>
      <c r="FM161" s="130"/>
      <c r="FN161" s="130"/>
      <c r="FO161" s="130"/>
      <c r="FP161" s="130"/>
      <c r="FQ161" s="130"/>
      <c r="FR161" s="130"/>
      <c r="FS161" s="128"/>
      <c r="FT161" s="131"/>
      <c r="FU161" s="131"/>
      <c r="FV161" s="131"/>
      <c r="FW161" s="132"/>
      <c r="FX161" s="131"/>
      <c r="FY161" s="130"/>
      <c r="FZ161" s="130"/>
      <c r="GA161" s="131"/>
      <c r="GB161" s="131"/>
      <c r="GC161" s="131"/>
      <c r="GD161" s="131"/>
      <c r="GE161" s="131"/>
      <c r="GF161" s="128"/>
      <c r="GG161" s="131"/>
      <c r="GH161" s="131"/>
      <c r="GI161" s="131"/>
      <c r="GJ161" s="132"/>
      <c r="GK161" s="131"/>
      <c r="GL161" s="130"/>
      <c r="GM161" s="130"/>
      <c r="GN161" s="131"/>
      <c r="GO161" s="131"/>
      <c r="GP161" s="131"/>
      <c r="GQ161" s="131"/>
      <c r="GR161" s="131"/>
      <c r="GS161" s="128"/>
      <c r="GT161" s="131"/>
      <c r="GU161" s="131"/>
      <c r="GV161" s="131"/>
      <c r="GW161" s="132"/>
      <c r="GX161" s="131"/>
      <c r="GY161" s="130"/>
      <c r="GZ161" s="130"/>
      <c r="HA161" s="131"/>
      <c r="HB161" s="131"/>
      <c r="HC161" s="131"/>
      <c r="HD161" s="131"/>
    </row>
    <row r="162" spans="1:212" ht="17.25" customHeight="1" x14ac:dyDescent="0.2">
      <c r="A162" s="312"/>
      <c r="B162" s="395"/>
      <c r="C162" s="399"/>
      <c r="D162" s="399"/>
      <c r="E162" s="395"/>
      <c r="F162" s="395"/>
      <c r="G162" s="395"/>
      <c r="H162" s="396"/>
      <c r="I162" s="395"/>
      <c r="J162" s="397"/>
      <c r="K162" s="322"/>
      <c r="L162" s="398"/>
      <c r="M162" s="326"/>
      <c r="N162" s="327"/>
      <c r="O162" s="327"/>
      <c r="P162" s="361"/>
      <c r="Q162" s="360"/>
      <c r="R162" s="53"/>
      <c r="S162" s="57"/>
      <c r="T162" s="201" t="str">
        <f t="shared" si="70"/>
        <v>Tipo Control</v>
      </c>
      <c r="U162" s="54" t="s">
        <v>158</v>
      </c>
      <c r="V162" s="55">
        <f>+IF(U162='[12]Tabla Valoración controles'!$D$4,'[12]Tabla Valoración controles'!$F$4,IF('[12]208-PLA-Ft-78 Mapa Gestión'!U162='[12]Tabla Valoración controles'!$D$5,'[12]Tabla Valoración controles'!$F$5,IF(U162=[12]FORMULAS!$A$10,0,'[12]Tabla Valoración controles'!$F$6)))</f>
        <v>0</v>
      </c>
      <c r="W162" s="54"/>
      <c r="X162" s="56">
        <f>+IF(W162='[12]Tabla Valoración controles'!$D$7,'[12]Tabla Valoración controles'!$F$7,IF(U162=[12]FORMULAS!$A$10,0,'[12]Tabla Valoración controles'!$F$8))</f>
        <v>0</v>
      </c>
      <c r="Y162" s="54"/>
      <c r="Z162" s="55">
        <f>+IF(Y162='[12]Tabla Valoración controles'!$D$9,'[12]Tabla Valoración controles'!$F$9,IF(U162=[12]FORMULAS!$A$10,0,'[12]Tabla Valoración controles'!$F$10))</f>
        <v>0</v>
      </c>
      <c r="AA162" s="54"/>
      <c r="AB162" s="55">
        <f>+IF(AA162='[12]Tabla Valoración controles'!$D$9,'[12]Tabla Valoración controles'!$F$9,IF(W162=[12]FORMULAS!$A$10,0,'[12]Tabla Valoración controles'!$F$10))</f>
        <v>0</v>
      </c>
      <c r="AC162" s="54"/>
      <c r="AD162" s="55">
        <f>+IF(AC162='[12]Tabla Valoración controles'!$D$13,'[12]Tabla Valoración controles'!$F$13,'[12]Tabla Valoración controles'!$F$14)</f>
        <v>0</v>
      </c>
      <c r="AE162" s="100">
        <f t="shared" si="78"/>
        <v>0</v>
      </c>
      <c r="AF162" s="100">
        <f>+AF161*AE162</f>
        <v>0</v>
      </c>
      <c r="AG162" s="100">
        <f t="shared" ref="AG162:AG164" si="88">+AG161-AF162</f>
        <v>0</v>
      </c>
      <c r="AH162" s="54"/>
      <c r="AI162" s="50">
        <f>+IF(AH162=[12]CONTROLES!$C$50,[12]CONTROLES!$D$50,[12]CONTROLES!$D$51)</f>
        <v>0</v>
      </c>
      <c r="AJ162" s="50"/>
      <c r="AK162" s="50">
        <f>+IF(AJ162=[12]CONTROLES!$C$52,[12]CONTROLES!$D$52,[12]CONTROLES!$D$53)</f>
        <v>0</v>
      </c>
      <c r="AL162" s="50"/>
      <c r="AM162" s="50">
        <f>+IF(AL162=[12]CONTROLES!$C$54,[12]CONTROLES!$D$54,[12]CONTROLES!$D$55)</f>
        <v>0</v>
      </c>
      <c r="AN162" s="50"/>
      <c r="AO162" s="50">
        <f>+IF(AN162=[12]CONTROLES!$C$56,[12]CONTROLES!$D$56,IF(AN162=[12]CONTROLES!$C$57,[12]CONTROLES!$D$57,[12]CONTROLES!$D$58))</f>
        <v>0</v>
      </c>
      <c r="AP162" s="50"/>
      <c r="AQ162" s="50">
        <f>+IF(AP162=[12]CONTROLES!$C$59,[12]CONTROLES!$D$59,[12]CONTROLES!$D$60)</f>
        <v>0</v>
      </c>
      <c r="AR162" s="50"/>
      <c r="AS162" s="50">
        <f>+IF(AR162=[12]CONTROLES!$C$61,[12]CONTROLES!$D$61,[12]CONTROLES!$D$62)</f>
        <v>0</v>
      </c>
      <c r="AT162" s="50"/>
      <c r="AU162" s="50">
        <f>+IF(AT162=[12]CONTROLES!$C$63,[12]CONTROLES!$D$63,IF(AT162=[12]CONTROLES!$C$64,[12]CONTROLES!$D$64,[12]CONTROLES!$D$65))</f>
        <v>0</v>
      </c>
      <c r="AV162" s="50">
        <f t="shared" si="86"/>
        <v>0</v>
      </c>
      <c r="AW162" s="50" t="str">
        <f t="shared" si="87"/>
        <v>Débil</v>
      </c>
      <c r="AX162" s="305"/>
      <c r="AY162" s="305"/>
      <c r="AZ162" s="305"/>
      <c r="BA162" s="305"/>
      <c r="BB162" s="307"/>
      <c r="BC162" s="306"/>
      <c r="BD162" s="335"/>
      <c r="BE162" s="134"/>
      <c r="BF162" s="134"/>
      <c r="BG162" s="216"/>
      <c r="BH162" s="224"/>
      <c r="BI162" s="224"/>
      <c r="BJ162" s="134"/>
      <c r="BK162" s="134"/>
      <c r="BL162" s="134"/>
      <c r="BM162" s="335"/>
      <c r="BN162" s="128"/>
      <c r="BO162" s="134"/>
      <c r="BP162" s="134"/>
      <c r="BQ162" s="134"/>
      <c r="BR162" s="134"/>
      <c r="BS162" s="134"/>
      <c r="BT162" s="134"/>
      <c r="BU162" s="134"/>
      <c r="BV162" s="134"/>
      <c r="BW162" s="128"/>
      <c r="BX162" s="134"/>
      <c r="BY162" s="134"/>
      <c r="BZ162" s="134"/>
      <c r="CA162" s="134"/>
      <c r="CB162" s="134"/>
      <c r="CC162" s="134"/>
      <c r="CD162" s="134"/>
      <c r="CE162" s="134"/>
      <c r="CF162" s="128"/>
      <c r="CG162" s="134"/>
      <c r="CH162" s="134"/>
      <c r="CI162" s="134"/>
      <c r="CJ162" s="134"/>
      <c r="CK162" s="134"/>
      <c r="CL162" s="134"/>
      <c r="CM162" s="134"/>
      <c r="CN162" s="134"/>
      <c r="CO162" s="128"/>
      <c r="CP162" s="134"/>
      <c r="CQ162" s="134"/>
      <c r="CR162" s="134"/>
      <c r="CS162" s="134"/>
      <c r="CT162" s="134"/>
      <c r="CU162" s="134"/>
      <c r="CV162" s="134"/>
      <c r="CW162" s="134"/>
      <c r="CX162" s="128"/>
      <c r="CY162" s="134"/>
      <c r="CZ162" s="134"/>
      <c r="DA162" s="134"/>
      <c r="DB162" s="134"/>
      <c r="DC162" s="134"/>
      <c r="DD162" s="134"/>
      <c r="DE162" s="134"/>
      <c r="DF162" s="134"/>
      <c r="DG162" s="128"/>
      <c r="DH162" s="134"/>
      <c r="DI162" s="134"/>
      <c r="DJ162" s="134"/>
      <c r="DK162" s="134"/>
      <c r="DL162" s="134"/>
      <c r="DM162" s="134"/>
      <c r="DN162" s="134"/>
      <c r="DO162" s="134"/>
      <c r="DP162" s="128"/>
      <c r="DQ162" s="134"/>
      <c r="DR162" s="134"/>
      <c r="DS162" s="134"/>
      <c r="DT162" s="134"/>
      <c r="DU162" s="134"/>
      <c r="DV162" s="134"/>
      <c r="DW162" s="134"/>
      <c r="DX162" s="134"/>
      <c r="DY162" s="128"/>
      <c r="DZ162" s="134"/>
      <c r="EA162" s="134"/>
      <c r="EB162" s="134"/>
      <c r="EC162" s="134"/>
      <c r="ED162" s="134"/>
      <c r="EE162" s="134"/>
      <c r="EF162" s="134"/>
      <c r="EG162" s="134"/>
      <c r="EH162" s="128"/>
      <c r="EI162" s="134"/>
      <c r="EJ162" s="134"/>
      <c r="EK162" s="134"/>
      <c r="EL162" s="134"/>
      <c r="EM162" s="134"/>
      <c r="EN162" s="134"/>
      <c r="EO162" s="134"/>
      <c r="EP162" s="134"/>
      <c r="EQ162" s="128"/>
      <c r="ER162" s="134"/>
      <c r="ES162" s="134"/>
      <c r="ET162" s="134"/>
      <c r="EU162" s="134"/>
      <c r="EV162" s="134"/>
      <c r="EW162" s="134"/>
      <c r="EX162" s="134"/>
      <c r="EY162" s="134"/>
      <c r="EZ162" s="128"/>
      <c r="FA162" s="134"/>
      <c r="FB162" s="134"/>
      <c r="FC162" s="134"/>
      <c r="FD162" s="134"/>
      <c r="FE162" s="134"/>
      <c r="FF162" s="134"/>
      <c r="FG162" s="134"/>
      <c r="FH162" s="134"/>
      <c r="FI162" s="128"/>
      <c r="FJ162" s="134"/>
      <c r="FK162" s="134"/>
      <c r="FL162" s="134"/>
      <c r="FM162" s="134"/>
      <c r="FN162" s="134"/>
      <c r="FO162" s="134"/>
      <c r="FP162" s="134"/>
      <c r="FQ162" s="134"/>
      <c r="FR162" s="134"/>
      <c r="FS162" s="128"/>
      <c r="FT162" s="131"/>
      <c r="FU162" s="131"/>
      <c r="FV162" s="131"/>
      <c r="FW162" s="132"/>
      <c r="FX162" s="131"/>
      <c r="FY162" s="134"/>
      <c r="FZ162" s="134"/>
      <c r="GA162" s="131"/>
      <c r="GB162" s="131"/>
      <c r="GC162" s="131"/>
      <c r="GD162" s="131"/>
      <c r="GE162" s="131"/>
      <c r="GF162" s="128"/>
      <c r="GG162" s="131"/>
      <c r="GH162" s="131"/>
      <c r="GI162" s="131"/>
      <c r="GJ162" s="132"/>
      <c r="GK162" s="131"/>
      <c r="GL162" s="134"/>
      <c r="GM162" s="134"/>
      <c r="GN162" s="131"/>
      <c r="GO162" s="131"/>
      <c r="GP162" s="131"/>
      <c r="GQ162" s="131"/>
      <c r="GR162" s="131"/>
      <c r="GS162" s="128"/>
      <c r="GT162" s="131"/>
      <c r="GU162" s="131"/>
      <c r="GV162" s="131"/>
      <c r="GW162" s="132"/>
      <c r="GX162" s="131"/>
      <c r="GY162" s="134"/>
      <c r="GZ162" s="134"/>
      <c r="HA162" s="131"/>
      <c r="HB162" s="131"/>
      <c r="HC162" s="131"/>
      <c r="HD162" s="131"/>
    </row>
    <row r="163" spans="1:212" ht="17.25" customHeight="1" x14ac:dyDescent="0.2">
      <c r="A163" s="312"/>
      <c r="B163" s="395"/>
      <c r="C163" s="399"/>
      <c r="D163" s="399"/>
      <c r="E163" s="395"/>
      <c r="F163" s="395"/>
      <c r="G163" s="395"/>
      <c r="H163" s="396"/>
      <c r="I163" s="395"/>
      <c r="J163" s="397"/>
      <c r="K163" s="322"/>
      <c r="L163" s="398"/>
      <c r="M163" s="326"/>
      <c r="N163" s="327"/>
      <c r="O163" s="327"/>
      <c r="P163" s="361"/>
      <c r="Q163" s="360"/>
      <c r="R163" s="53"/>
      <c r="S163" s="50"/>
      <c r="T163" s="201" t="str">
        <f t="shared" si="70"/>
        <v>Tipo Control</v>
      </c>
      <c r="U163" s="54" t="s">
        <v>158</v>
      </c>
      <c r="V163" s="55">
        <f>+IF(U163='[12]Tabla Valoración controles'!$D$4,'[12]Tabla Valoración controles'!$F$4,IF('[12]208-PLA-Ft-78 Mapa Gestión'!U163='[12]Tabla Valoración controles'!$D$5,'[12]Tabla Valoración controles'!$F$5,IF(U163=[12]FORMULAS!$A$10,0,'[12]Tabla Valoración controles'!$F$6)))</f>
        <v>0</v>
      </c>
      <c r="W163" s="54"/>
      <c r="X163" s="56">
        <f>+IF(W163='[12]Tabla Valoración controles'!$D$7,'[12]Tabla Valoración controles'!$F$7,IF(U163=[12]FORMULAS!$A$10,0,'[12]Tabla Valoración controles'!$F$8))</f>
        <v>0</v>
      </c>
      <c r="Y163" s="54"/>
      <c r="Z163" s="55">
        <f>+IF(Y163='[12]Tabla Valoración controles'!$D$9,'[12]Tabla Valoración controles'!$F$9,IF(U163=[12]FORMULAS!$A$10,0,'[12]Tabla Valoración controles'!$F$10))</f>
        <v>0</v>
      </c>
      <c r="AA163" s="54"/>
      <c r="AB163" s="55">
        <f>+IF(AA163='[12]Tabla Valoración controles'!$D$9,'[12]Tabla Valoración controles'!$F$9,IF(W163=[12]FORMULAS!$A$10,0,'[12]Tabla Valoración controles'!$F$10))</f>
        <v>0</v>
      </c>
      <c r="AC163" s="54"/>
      <c r="AD163" s="55">
        <f>+IF(AC163='[12]Tabla Valoración controles'!$D$13,'[12]Tabla Valoración controles'!$F$13,'[12]Tabla Valoración controles'!$F$14)</f>
        <v>0</v>
      </c>
      <c r="AE163" s="100">
        <f t="shared" si="78"/>
        <v>0</v>
      </c>
      <c r="AF163" s="100">
        <f>+AF162*AE163</f>
        <v>0</v>
      </c>
      <c r="AG163" s="100">
        <f t="shared" si="88"/>
        <v>0</v>
      </c>
      <c r="AH163" s="54"/>
      <c r="AI163" s="50">
        <f>+IF(AH163=[12]CONTROLES!$C$50,[12]CONTROLES!$D$50,[12]CONTROLES!$D$51)</f>
        <v>0</v>
      </c>
      <c r="AJ163" s="50"/>
      <c r="AK163" s="50">
        <f>+IF(AJ163=[12]CONTROLES!$C$52,[12]CONTROLES!$D$52,[12]CONTROLES!$D$53)</f>
        <v>0</v>
      </c>
      <c r="AL163" s="50"/>
      <c r="AM163" s="50">
        <f>+IF(AL163=[12]CONTROLES!$C$54,[12]CONTROLES!$D$54,[12]CONTROLES!$D$55)</f>
        <v>0</v>
      </c>
      <c r="AN163" s="50"/>
      <c r="AO163" s="50">
        <f>+IF(AN163=[12]CONTROLES!$C$56,[12]CONTROLES!$D$56,IF(AN163=[12]CONTROLES!$C$57,[12]CONTROLES!$D$57,[12]CONTROLES!$D$58))</f>
        <v>0</v>
      </c>
      <c r="AP163" s="50"/>
      <c r="AQ163" s="50">
        <f>+IF(AP163=[12]CONTROLES!$C$59,[12]CONTROLES!$D$59,[12]CONTROLES!$D$60)</f>
        <v>0</v>
      </c>
      <c r="AR163" s="50"/>
      <c r="AS163" s="50">
        <f>+IF(AR163=[12]CONTROLES!$C$61,[12]CONTROLES!$D$61,[12]CONTROLES!$D$62)</f>
        <v>0</v>
      </c>
      <c r="AT163" s="50"/>
      <c r="AU163" s="50">
        <f>+IF(AT163=[12]CONTROLES!$C$63,[12]CONTROLES!$D$63,IF(AT163=[12]CONTROLES!$C$64,[12]CONTROLES!$D$64,[12]CONTROLES!$D$65))</f>
        <v>0</v>
      </c>
      <c r="AV163" s="50">
        <f t="shared" si="86"/>
        <v>0</v>
      </c>
      <c r="AW163" s="50" t="str">
        <f t="shared" si="87"/>
        <v>Débil</v>
      </c>
      <c r="AX163" s="305"/>
      <c r="AY163" s="305"/>
      <c r="AZ163" s="305"/>
      <c r="BA163" s="305"/>
      <c r="BB163" s="307"/>
      <c r="BC163" s="306"/>
      <c r="BD163" s="335"/>
      <c r="BE163" s="134"/>
      <c r="BF163" s="134"/>
      <c r="BG163" s="216"/>
      <c r="BH163" s="224"/>
      <c r="BI163" s="224"/>
      <c r="BJ163" s="134"/>
      <c r="BK163" s="134"/>
      <c r="BL163" s="134"/>
      <c r="BM163" s="335"/>
      <c r="BN163" s="128"/>
      <c r="BO163" s="134"/>
      <c r="BP163" s="134"/>
      <c r="BQ163" s="134"/>
      <c r="BR163" s="134"/>
      <c r="BS163" s="134"/>
      <c r="BT163" s="134"/>
      <c r="BU163" s="134"/>
      <c r="BV163" s="134"/>
      <c r="BW163" s="128"/>
      <c r="BX163" s="134"/>
      <c r="BY163" s="134"/>
      <c r="BZ163" s="134"/>
      <c r="CA163" s="134"/>
      <c r="CB163" s="134"/>
      <c r="CC163" s="134"/>
      <c r="CD163" s="134"/>
      <c r="CE163" s="134"/>
      <c r="CF163" s="128"/>
      <c r="CG163" s="134"/>
      <c r="CH163" s="134"/>
      <c r="CI163" s="134"/>
      <c r="CJ163" s="134"/>
      <c r="CK163" s="134"/>
      <c r="CL163" s="134"/>
      <c r="CM163" s="134"/>
      <c r="CN163" s="134"/>
      <c r="CO163" s="128"/>
      <c r="CP163" s="134"/>
      <c r="CQ163" s="134"/>
      <c r="CR163" s="134"/>
      <c r="CS163" s="134"/>
      <c r="CT163" s="134"/>
      <c r="CU163" s="134"/>
      <c r="CV163" s="134"/>
      <c r="CW163" s="134"/>
      <c r="CX163" s="128"/>
      <c r="CY163" s="134"/>
      <c r="CZ163" s="134"/>
      <c r="DA163" s="134"/>
      <c r="DB163" s="134"/>
      <c r="DC163" s="134"/>
      <c r="DD163" s="134"/>
      <c r="DE163" s="134"/>
      <c r="DF163" s="134"/>
      <c r="DG163" s="128"/>
      <c r="DH163" s="134"/>
      <c r="DI163" s="134"/>
      <c r="DJ163" s="134"/>
      <c r="DK163" s="134"/>
      <c r="DL163" s="134"/>
      <c r="DM163" s="134"/>
      <c r="DN163" s="134"/>
      <c r="DO163" s="134"/>
      <c r="DP163" s="128"/>
      <c r="DQ163" s="134"/>
      <c r="DR163" s="134"/>
      <c r="DS163" s="134"/>
      <c r="DT163" s="134"/>
      <c r="DU163" s="134"/>
      <c r="DV163" s="134"/>
      <c r="DW163" s="134"/>
      <c r="DX163" s="134"/>
      <c r="DY163" s="128"/>
      <c r="DZ163" s="134"/>
      <c r="EA163" s="134"/>
      <c r="EB163" s="134"/>
      <c r="EC163" s="134"/>
      <c r="ED163" s="134"/>
      <c r="EE163" s="134"/>
      <c r="EF163" s="134"/>
      <c r="EG163" s="134"/>
      <c r="EH163" s="128"/>
      <c r="EI163" s="134"/>
      <c r="EJ163" s="134"/>
      <c r="EK163" s="134"/>
      <c r="EL163" s="134"/>
      <c r="EM163" s="134"/>
      <c r="EN163" s="134"/>
      <c r="EO163" s="134"/>
      <c r="EP163" s="134"/>
      <c r="EQ163" s="128"/>
      <c r="ER163" s="134"/>
      <c r="ES163" s="134"/>
      <c r="ET163" s="134"/>
      <c r="EU163" s="134"/>
      <c r="EV163" s="134"/>
      <c r="EW163" s="134"/>
      <c r="EX163" s="134"/>
      <c r="EY163" s="134"/>
      <c r="EZ163" s="128"/>
      <c r="FA163" s="134"/>
      <c r="FB163" s="134"/>
      <c r="FC163" s="134"/>
      <c r="FD163" s="134"/>
      <c r="FE163" s="134"/>
      <c r="FF163" s="134"/>
      <c r="FG163" s="134"/>
      <c r="FH163" s="134"/>
      <c r="FI163" s="128"/>
      <c r="FJ163" s="134"/>
      <c r="FK163" s="134"/>
      <c r="FL163" s="134"/>
      <c r="FM163" s="134"/>
      <c r="FN163" s="134"/>
      <c r="FO163" s="134"/>
      <c r="FP163" s="134"/>
      <c r="FQ163" s="134"/>
      <c r="FR163" s="134"/>
      <c r="FS163" s="128"/>
      <c r="FT163" s="131"/>
      <c r="FU163" s="131"/>
      <c r="FV163" s="131"/>
      <c r="FW163" s="132"/>
      <c r="FX163" s="131"/>
      <c r="FY163" s="134"/>
      <c r="FZ163" s="134"/>
      <c r="GA163" s="131"/>
      <c r="GB163" s="131"/>
      <c r="GC163" s="131"/>
      <c r="GD163" s="131"/>
      <c r="GE163" s="131"/>
      <c r="GF163" s="128"/>
      <c r="GG163" s="131"/>
      <c r="GH163" s="131"/>
      <c r="GI163" s="131"/>
      <c r="GJ163" s="132"/>
      <c r="GK163" s="131"/>
      <c r="GL163" s="134"/>
      <c r="GM163" s="134"/>
      <c r="GN163" s="131"/>
      <c r="GO163" s="131"/>
      <c r="GP163" s="131"/>
      <c r="GQ163" s="131"/>
      <c r="GR163" s="131"/>
      <c r="GS163" s="128"/>
      <c r="GT163" s="131"/>
      <c r="GU163" s="131"/>
      <c r="GV163" s="131"/>
      <c r="GW163" s="132"/>
      <c r="GX163" s="131"/>
      <c r="GY163" s="134"/>
      <c r="GZ163" s="134"/>
      <c r="HA163" s="131"/>
      <c r="HB163" s="131"/>
      <c r="HC163" s="131"/>
      <c r="HD163" s="131"/>
    </row>
    <row r="164" spans="1:212" ht="17.25" customHeight="1" x14ac:dyDescent="0.2">
      <c r="A164" s="312"/>
      <c r="B164" s="395"/>
      <c r="C164" s="399"/>
      <c r="D164" s="399"/>
      <c r="E164" s="395"/>
      <c r="F164" s="395"/>
      <c r="G164" s="395"/>
      <c r="H164" s="396"/>
      <c r="I164" s="395"/>
      <c r="J164" s="397"/>
      <c r="K164" s="322"/>
      <c r="L164" s="398"/>
      <c r="M164" s="326"/>
      <c r="N164" s="327"/>
      <c r="O164" s="327"/>
      <c r="P164" s="361"/>
      <c r="Q164" s="360"/>
      <c r="R164" s="53"/>
      <c r="S164" s="50"/>
      <c r="T164" s="201" t="str">
        <f t="shared" si="70"/>
        <v>Tipo Control</v>
      </c>
      <c r="U164" s="54" t="s">
        <v>158</v>
      </c>
      <c r="V164" s="55">
        <f>+IF(U164='[12]Tabla Valoración controles'!$D$4,'[12]Tabla Valoración controles'!$F$4,IF('[12]208-PLA-Ft-78 Mapa Gestión'!U164='[12]Tabla Valoración controles'!$D$5,'[12]Tabla Valoración controles'!$F$5,IF(U164=[12]FORMULAS!$A$10,0,'[12]Tabla Valoración controles'!$F$6)))</f>
        <v>0</v>
      </c>
      <c r="W164" s="54"/>
      <c r="X164" s="56">
        <f>+IF(W164='[12]Tabla Valoración controles'!$D$7,'[12]Tabla Valoración controles'!$F$7,IF(U164=[12]FORMULAS!$A$10,0,'[12]Tabla Valoración controles'!$F$8))</f>
        <v>0</v>
      </c>
      <c r="Y164" s="54"/>
      <c r="Z164" s="55">
        <f>+IF(Y164='[12]Tabla Valoración controles'!$D$9,'[12]Tabla Valoración controles'!$F$9,IF(U164=[12]FORMULAS!$A$10,0,'[12]Tabla Valoración controles'!$F$10))</f>
        <v>0</v>
      </c>
      <c r="AA164" s="54"/>
      <c r="AB164" s="55">
        <f>+IF(AA164='[12]Tabla Valoración controles'!$D$9,'[12]Tabla Valoración controles'!$F$9,IF(W164=[12]FORMULAS!$A$10,0,'[12]Tabla Valoración controles'!$F$10))</f>
        <v>0</v>
      </c>
      <c r="AC164" s="54"/>
      <c r="AD164" s="55">
        <f>+IF(AC164='[12]Tabla Valoración controles'!$D$13,'[12]Tabla Valoración controles'!$F$13,'[12]Tabla Valoración controles'!$F$14)</f>
        <v>0</v>
      </c>
      <c r="AE164" s="100">
        <f t="shared" si="78"/>
        <v>0</v>
      </c>
      <c r="AF164" s="100">
        <f t="shared" ref="AF164:AF165" si="89">+AF163*AE164</f>
        <v>0</v>
      </c>
      <c r="AG164" s="100">
        <f t="shared" si="88"/>
        <v>0</v>
      </c>
      <c r="AH164" s="54"/>
      <c r="AI164" s="50">
        <f>+IF(AH164=[12]CONTROLES!$C$50,[12]CONTROLES!$D$50,[12]CONTROLES!$D$51)</f>
        <v>0</v>
      </c>
      <c r="AJ164" s="50"/>
      <c r="AK164" s="50">
        <f>+IF(AJ164=[12]CONTROLES!$C$52,[12]CONTROLES!$D$52,[12]CONTROLES!$D$53)</f>
        <v>0</v>
      </c>
      <c r="AL164" s="50"/>
      <c r="AM164" s="50">
        <f>+IF(AL164=[12]CONTROLES!$C$54,[12]CONTROLES!$D$54,[12]CONTROLES!$D$55)</f>
        <v>0</v>
      </c>
      <c r="AN164" s="50"/>
      <c r="AO164" s="50">
        <f>+IF(AN164=[12]CONTROLES!$C$56,[12]CONTROLES!$D$56,IF(AN164=[12]CONTROLES!$C$57,[12]CONTROLES!$D$57,[12]CONTROLES!$D$58))</f>
        <v>0</v>
      </c>
      <c r="AP164" s="50"/>
      <c r="AQ164" s="50">
        <f>+IF(AP164=[12]CONTROLES!$C$59,[12]CONTROLES!$D$59,[12]CONTROLES!$D$60)</f>
        <v>0</v>
      </c>
      <c r="AR164" s="50"/>
      <c r="AS164" s="50">
        <f>+IF(AR164=[12]CONTROLES!$C$61,[12]CONTROLES!$D$61,[12]CONTROLES!$D$62)</f>
        <v>0</v>
      </c>
      <c r="AT164" s="50"/>
      <c r="AU164" s="50">
        <f>+IF(AT164=[12]CONTROLES!$C$63,[12]CONTROLES!$D$63,IF(AT164=[12]CONTROLES!$C$64,[12]CONTROLES!$D$64,[12]CONTROLES!$D$65))</f>
        <v>0</v>
      </c>
      <c r="AV164" s="50">
        <f t="shared" si="86"/>
        <v>0</v>
      </c>
      <c r="AW164" s="50" t="str">
        <f t="shared" si="87"/>
        <v>Débil</v>
      </c>
      <c r="AX164" s="305"/>
      <c r="AY164" s="305"/>
      <c r="AZ164" s="305"/>
      <c r="BA164" s="305"/>
      <c r="BB164" s="307"/>
      <c r="BC164" s="306"/>
      <c r="BD164" s="335"/>
      <c r="BE164" s="134"/>
      <c r="BF164" s="134"/>
      <c r="BG164" s="216"/>
      <c r="BH164" s="224"/>
      <c r="BI164" s="224"/>
      <c r="BJ164" s="134"/>
      <c r="BK164" s="134"/>
      <c r="BL164" s="134"/>
      <c r="BM164" s="335"/>
      <c r="BN164" s="128"/>
      <c r="BO164" s="134"/>
      <c r="BP164" s="134"/>
      <c r="BQ164" s="134"/>
      <c r="BR164" s="134"/>
      <c r="BS164" s="134"/>
      <c r="BT164" s="134"/>
      <c r="BU164" s="134"/>
      <c r="BV164" s="134"/>
      <c r="BW164" s="128"/>
      <c r="BX164" s="134"/>
      <c r="BY164" s="134"/>
      <c r="BZ164" s="134"/>
      <c r="CA164" s="134"/>
      <c r="CB164" s="134"/>
      <c r="CC164" s="134"/>
      <c r="CD164" s="134"/>
      <c r="CE164" s="134"/>
      <c r="CF164" s="128"/>
      <c r="CG164" s="134"/>
      <c r="CH164" s="134"/>
      <c r="CI164" s="134"/>
      <c r="CJ164" s="134"/>
      <c r="CK164" s="134"/>
      <c r="CL164" s="134"/>
      <c r="CM164" s="134"/>
      <c r="CN164" s="134"/>
      <c r="CO164" s="128"/>
      <c r="CP164" s="134"/>
      <c r="CQ164" s="134"/>
      <c r="CR164" s="134"/>
      <c r="CS164" s="134"/>
      <c r="CT164" s="134"/>
      <c r="CU164" s="134"/>
      <c r="CV164" s="134"/>
      <c r="CW164" s="134"/>
      <c r="CX164" s="128"/>
      <c r="CY164" s="134"/>
      <c r="CZ164" s="134"/>
      <c r="DA164" s="134"/>
      <c r="DB164" s="134"/>
      <c r="DC164" s="134"/>
      <c r="DD164" s="134"/>
      <c r="DE164" s="134"/>
      <c r="DF164" s="134"/>
      <c r="DG164" s="128"/>
      <c r="DH164" s="134"/>
      <c r="DI164" s="134"/>
      <c r="DJ164" s="134"/>
      <c r="DK164" s="134"/>
      <c r="DL164" s="134"/>
      <c r="DM164" s="134"/>
      <c r="DN164" s="134"/>
      <c r="DO164" s="134"/>
      <c r="DP164" s="128"/>
      <c r="DQ164" s="134"/>
      <c r="DR164" s="134"/>
      <c r="DS164" s="134"/>
      <c r="DT164" s="134"/>
      <c r="DU164" s="134"/>
      <c r="DV164" s="134"/>
      <c r="DW164" s="134"/>
      <c r="DX164" s="134"/>
      <c r="DY164" s="128"/>
      <c r="DZ164" s="134"/>
      <c r="EA164" s="134"/>
      <c r="EB164" s="134"/>
      <c r="EC164" s="134"/>
      <c r="ED164" s="134"/>
      <c r="EE164" s="134"/>
      <c r="EF164" s="134"/>
      <c r="EG164" s="134"/>
      <c r="EH164" s="128"/>
      <c r="EI164" s="134"/>
      <c r="EJ164" s="134"/>
      <c r="EK164" s="134"/>
      <c r="EL164" s="134"/>
      <c r="EM164" s="134"/>
      <c r="EN164" s="134"/>
      <c r="EO164" s="134"/>
      <c r="EP164" s="134"/>
      <c r="EQ164" s="128"/>
      <c r="ER164" s="134"/>
      <c r="ES164" s="134"/>
      <c r="ET164" s="134"/>
      <c r="EU164" s="134"/>
      <c r="EV164" s="134"/>
      <c r="EW164" s="134"/>
      <c r="EX164" s="134"/>
      <c r="EY164" s="134"/>
      <c r="EZ164" s="128"/>
      <c r="FA164" s="134"/>
      <c r="FB164" s="134"/>
      <c r="FC164" s="134"/>
      <c r="FD164" s="134"/>
      <c r="FE164" s="134"/>
      <c r="FF164" s="134"/>
      <c r="FG164" s="134"/>
      <c r="FH164" s="134"/>
      <c r="FI164" s="128"/>
      <c r="FJ164" s="134"/>
      <c r="FK164" s="134"/>
      <c r="FL164" s="134"/>
      <c r="FM164" s="134"/>
      <c r="FN164" s="134"/>
      <c r="FO164" s="134"/>
      <c r="FP164" s="134"/>
      <c r="FQ164" s="134"/>
      <c r="FR164" s="134"/>
      <c r="FS164" s="128"/>
      <c r="FT164" s="131"/>
      <c r="FU164" s="131"/>
      <c r="FV164" s="131"/>
      <c r="FW164" s="132"/>
      <c r="FX164" s="131"/>
      <c r="FY164" s="134"/>
      <c r="FZ164" s="134"/>
      <c r="GA164" s="131"/>
      <c r="GB164" s="131"/>
      <c r="GC164" s="131"/>
      <c r="GD164" s="131"/>
      <c r="GE164" s="131"/>
      <c r="GF164" s="128"/>
      <c r="GG164" s="131"/>
      <c r="GH164" s="131"/>
      <c r="GI164" s="131"/>
      <c r="GJ164" s="132"/>
      <c r="GK164" s="131"/>
      <c r="GL164" s="134"/>
      <c r="GM164" s="134"/>
      <c r="GN164" s="131"/>
      <c r="GO164" s="131"/>
      <c r="GP164" s="131"/>
      <c r="GQ164" s="131"/>
      <c r="GR164" s="131"/>
      <c r="GS164" s="128"/>
      <c r="GT164" s="131"/>
      <c r="GU164" s="131"/>
      <c r="GV164" s="131"/>
      <c r="GW164" s="132"/>
      <c r="GX164" s="131"/>
      <c r="GY164" s="134"/>
      <c r="GZ164" s="134"/>
      <c r="HA164" s="131"/>
      <c r="HB164" s="131"/>
      <c r="HC164" s="131"/>
      <c r="HD164" s="131"/>
    </row>
    <row r="165" spans="1:212" ht="17.25" customHeight="1" x14ac:dyDescent="0.2">
      <c r="A165" s="312"/>
      <c r="B165" s="395"/>
      <c r="C165" s="399"/>
      <c r="D165" s="399"/>
      <c r="E165" s="395"/>
      <c r="F165" s="395"/>
      <c r="G165" s="395"/>
      <c r="H165" s="396"/>
      <c r="I165" s="395"/>
      <c r="J165" s="397"/>
      <c r="K165" s="322"/>
      <c r="L165" s="398"/>
      <c r="M165" s="326"/>
      <c r="N165" s="327"/>
      <c r="O165" s="327"/>
      <c r="P165" s="361"/>
      <c r="Q165" s="360"/>
      <c r="R165" s="53"/>
      <c r="S165" s="50"/>
      <c r="T165" s="201" t="str">
        <f t="shared" si="70"/>
        <v>Tipo Control</v>
      </c>
      <c r="U165" s="54" t="s">
        <v>158</v>
      </c>
      <c r="V165" s="55">
        <f>+IF(U165='[12]Tabla Valoración controles'!$D$4,'[12]Tabla Valoración controles'!$F$4,IF('[12]208-PLA-Ft-78 Mapa Gestión'!U165='[12]Tabla Valoración controles'!$D$5,'[12]Tabla Valoración controles'!$F$5,IF(U165=[12]FORMULAS!$A$10,0,'[12]Tabla Valoración controles'!$F$6)))</f>
        <v>0</v>
      </c>
      <c r="W165" s="54"/>
      <c r="X165" s="56">
        <f>+IF(W165='[12]Tabla Valoración controles'!$D$7,'[12]Tabla Valoración controles'!$F$7,IF(U165=[12]FORMULAS!$A$10,0,'[12]Tabla Valoración controles'!$F$8))</f>
        <v>0</v>
      </c>
      <c r="Y165" s="54"/>
      <c r="Z165" s="55">
        <f>+IF(Y165='[12]Tabla Valoración controles'!$D$9,'[12]Tabla Valoración controles'!$F$9,IF(U165=[12]FORMULAS!$A$10,0,'[12]Tabla Valoración controles'!$F$10))</f>
        <v>0</v>
      </c>
      <c r="AA165" s="54"/>
      <c r="AB165" s="55">
        <f>+IF(AA165='[12]Tabla Valoración controles'!$D$9,'[12]Tabla Valoración controles'!$F$9,IF(W165=[12]FORMULAS!$A$10,0,'[12]Tabla Valoración controles'!$F$10))</f>
        <v>0</v>
      </c>
      <c r="AC165" s="54"/>
      <c r="AD165" s="55">
        <f>+IF(AC165='[12]Tabla Valoración controles'!$D$13,'[12]Tabla Valoración controles'!$F$13,'[12]Tabla Valoración controles'!$F$14)</f>
        <v>0</v>
      </c>
      <c r="AE165" s="100">
        <f t="shared" si="78"/>
        <v>0</v>
      </c>
      <c r="AF165" s="100">
        <f t="shared" si="89"/>
        <v>0</v>
      </c>
      <c r="AG165" s="100">
        <f>+AG164-AF165</f>
        <v>0</v>
      </c>
      <c r="AH165" s="54"/>
      <c r="AI165" s="50">
        <f>+IF(AH165=[12]CONTROLES!$C$50,[12]CONTROLES!$D$50,[12]CONTROLES!$D$51)</f>
        <v>0</v>
      </c>
      <c r="AJ165" s="50"/>
      <c r="AK165" s="50">
        <f>+IF(AJ165=[12]CONTROLES!$C$52,[12]CONTROLES!$D$52,[12]CONTROLES!$D$53)</f>
        <v>0</v>
      </c>
      <c r="AL165" s="50"/>
      <c r="AM165" s="50">
        <f>+IF(AL165=[12]CONTROLES!$C$54,[12]CONTROLES!$D$54,[12]CONTROLES!$D$55)</f>
        <v>0</v>
      </c>
      <c r="AN165" s="50"/>
      <c r="AO165" s="50">
        <f>+IF(AN165=[12]CONTROLES!$C$56,[12]CONTROLES!$D$56,IF(AN165=[12]CONTROLES!$C$57,[12]CONTROLES!$D$57,[12]CONTROLES!$D$58))</f>
        <v>0</v>
      </c>
      <c r="AP165" s="50"/>
      <c r="AQ165" s="50">
        <f>+IF(AP165=[12]CONTROLES!$C$59,[12]CONTROLES!$D$59,[12]CONTROLES!$D$60)</f>
        <v>0</v>
      </c>
      <c r="AR165" s="50"/>
      <c r="AS165" s="50">
        <f>+IF(AR165=[12]CONTROLES!$C$61,[12]CONTROLES!$D$61,[12]CONTROLES!$D$62)</f>
        <v>0</v>
      </c>
      <c r="AT165" s="50"/>
      <c r="AU165" s="50">
        <f>+IF(AT165=[12]CONTROLES!$C$63,[12]CONTROLES!$D$63,IF(AT165=[12]CONTROLES!$C$64,[12]CONTROLES!$D$64,[12]CONTROLES!$D$65))</f>
        <v>0</v>
      </c>
      <c r="AV165" s="50">
        <f t="shared" si="86"/>
        <v>0</v>
      </c>
      <c r="AW165" s="50" t="str">
        <f t="shared" si="87"/>
        <v>Débil</v>
      </c>
      <c r="AX165" s="305"/>
      <c r="AY165" s="305"/>
      <c r="AZ165" s="305"/>
      <c r="BA165" s="305"/>
      <c r="BB165" s="307"/>
      <c r="BC165" s="306"/>
      <c r="BD165" s="335"/>
      <c r="BE165" s="134"/>
      <c r="BF165" s="134"/>
      <c r="BG165" s="216"/>
      <c r="BH165" s="224"/>
      <c r="BI165" s="224"/>
      <c r="BJ165" s="134"/>
      <c r="BK165" s="134"/>
      <c r="BL165" s="134"/>
      <c r="BM165" s="335"/>
      <c r="BN165" s="128"/>
      <c r="BO165" s="134"/>
      <c r="BP165" s="134"/>
      <c r="BQ165" s="134"/>
      <c r="BR165" s="134"/>
      <c r="BS165" s="134"/>
      <c r="BT165" s="134"/>
      <c r="BU165" s="134"/>
      <c r="BV165" s="134"/>
      <c r="BW165" s="128"/>
      <c r="BX165" s="134"/>
      <c r="BY165" s="134"/>
      <c r="BZ165" s="134"/>
      <c r="CA165" s="134"/>
      <c r="CB165" s="134"/>
      <c r="CC165" s="134"/>
      <c r="CD165" s="134"/>
      <c r="CE165" s="134"/>
      <c r="CF165" s="128"/>
      <c r="CG165" s="134"/>
      <c r="CH165" s="134"/>
      <c r="CI165" s="134"/>
      <c r="CJ165" s="134"/>
      <c r="CK165" s="134"/>
      <c r="CL165" s="134"/>
      <c r="CM165" s="134"/>
      <c r="CN165" s="134"/>
      <c r="CO165" s="128"/>
      <c r="CP165" s="134"/>
      <c r="CQ165" s="134"/>
      <c r="CR165" s="134"/>
      <c r="CS165" s="134"/>
      <c r="CT165" s="134"/>
      <c r="CU165" s="134"/>
      <c r="CV165" s="134"/>
      <c r="CW165" s="134"/>
      <c r="CX165" s="128"/>
      <c r="CY165" s="134"/>
      <c r="CZ165" s="134"/>
      <c r="DA165" s="134"/>
      <c r="DB165" s="134"/>
      <c r="DC165" s="134"/>
      <c r="DD165" s="134"/>
      <c r="DE165" s="134"/>
      <c r="DF165" s="134"/>
      <c r="DG165" s="128"/>
      <c r="DH165" s="134"/>
      <c r="DI165" s="134"/>
      <c r="DJ165" s="134"/>
      <c r="DK165" s="134"/>
      <c r="DL165" s="134"/>
      <c r="DM165" s="134"/>
      <c r="DN165" s="134"/>
      <c r="DO165" s="134"/>
      <c r="DP165" s="128"/>
      <c r="DQ165" s="134"/>
      <c r="DR165" s="134"/>
      <c r="DS165" s="134"/>
      <c r="DT165" s="134"/>
      <c r="DU165" s="134"/>
      <c r="DV165" s="134"/>
      <c r="DW165" s="134"/>
      <c r="DX165" s="134"/>
      <c r="DY165" s="128"/>
      <c r="DZ165" s="134"/>
      <c r="EA165" s="134"/>
      <c r="EB165" s="134"/>
      <c r="EC165" s="134"/>
      <c r="ED165" s="134"/>
      <c r="EE165" s="134"/>
      <c r="EF165" s="134"/>
      <c r="EG165" s="134"/>
      <c r="EH165" s="128"/>
      <c r="EI165" s="134"/>
      <c r="EJ165" s="134"/>
      <c r="EK165" s="134"/>
      <c r="EL165" s="134"/>
      <c r="EM165" s="134"/>
      <c r="EN165" s="134"/>
      <c r="EO165" s="134"/>
      <c r="EP165" s="134"/>
      <c r="EQ165" s="128"/>
      <c r="ER165" s="134"/>
      <c r="ES165" s="134"/>
      <c r="ET165" s="134"/>
      <c r="EU165" s="134"/>
      <c r="EV165" s="134"/>
      <c r="EW165" s="134"/>
      <c r="EX165" s="134"/>
      <c r="EY165" s="134"/>
      <c r="EZ165" s="128"/>
      <c r="FA165" s="134"/>
      <c r="FB165" s="134"/>
      <c r="FC165" s="134"/>
      <c r="FD165" s="134"/>
      <c r="FE165" s="134"/>
      <c r="FF165" s="134"/>
      <c r="FG165" s="134"/>
      <c r="FH165" s="134"/>
      <c r="FI165" s="128"/>
      <c r="FJ165" s="134"/>
      <c r="FK165" s="134"/>
      <c r="FL165" s="134"/>
      <c r="FM165" s="134"/>
      <c r="FN165" s="134"/>
      <c r="FO165" s="134"/>
      <c r="FP165" s="134"/>
      <c r="FQ165" s="134"/>
      <c r="FR165" s="134"/>
      <c r="FS165" s="128"/>
      <c r="FT165" s="131"/>
      <c r="FU165" s="131"/>
      <c r="FV165" s="131"/>
      <c r="FW165" s="132"/>
      <c r="FX165" s="131"/>
      <c r="FY165" s="134"/>
      <c r="FZ165" s="134"/>
      <c r="GA165" s="131"/>
      <c r="GB165" s="131"/>
      <c r="GC165" s="131"/>
      <c r="GD165" s="131"/>
      <c r="GE165" s="131"/>
      <c r="GF165" s="128"/>
      <c r="GG165" s="131"/>
      <c r="GH165" s="131"/>
      <c r="GI165" s="131"/>
      <c r="GJ165" s="132"/>
      <c r="GK165" s="131"/>
      <c r="GL165" s="134"/>
      <c r="GM165" s="134"/>
      <c r="GN165" s="131"/>
      <c r="GO165" s="131"/>
      <c r="GP165" s="131"/>
      <c r="GQ165" s="131"/>
      <c r="GR165" s="131"/>
      <c r="GS165" s="128"/>
      <c r="GT165" s="131"/>
      <c r="GU165" s="131"/>
      <c r="GV165" s="131"/>
      <c r="GW165" s="132"/>
      <c r="GX165" s="131"/>
      <c r="GY165" s="134"/>
      <c r="GZ165" s="134"/>
      <c r="HA165" s="131"/>
      <c r="HB165" s="131"/>
      <c r="HC165" s="131"/>
      <c r="HD165" s="131"/>
    </row>
    <row r="166" spans="1:212" ht="67.5" customHeight="1" x14ac:dyDescent="0.2">
      <c r="A166" s="312">
        <v>27</v>
      </c>
      <c r="B166" s="395" t="s">
        <v>181</v>
      </c>
      <c r="C166" s="399" t="str">
        <f>VLOOKUP(B166,[12]FORMULAS!A$30:B$52,2,0)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66" s="399" t="str">
        <f>VLOOKUP(B166,[12]FORMULAS!A$30:C$52,3,0)</f>
        <v xml:space="preserve">Subdirector Administrativo </v>
      </c>
      <c r="E166" s="400" t="s">
        <v>260</v>
      </c>
      <c r="F166" s="395" t="s">
        <v>638</v>
      </c>
      <c r="G166" s="395" t="s">
        <v>639</v>
      </c>
      <c r="H166" s="396" t="s">
        <v>640</v>
      </c>
      <c r="I166" s="395" t="s">
        <v>261</v>
      </c>
      <c r="J166" s="397">
        <v>228</v>
      </c>
      <c r="K166" s="322" t="str">
        <f>VLOOKUP(L166,'Tabla probabilidad'!$D$3:$E$8,2,0)</f>
        <v>Baja</v>
      </c>
      <c r="L166" s="398">
        <v>0.4</v>
      </c>
      <c r="M166" s="326" t="s">
        <v>89</v>
      </c>
      <c r="N166" s="327" t="str">
        <f>VLOOKUP(M166,'Tabla Impacto'!$D$3:$F$8,3,0)</f>
        <v>Menor</v>
      </c>
      <c r="O166" s="327">
        <f>VLOOKUP(M166,'Tabla Impacto'!$D$3:$F$8,2,0)</f>
        <v>0.4</v>
      </c>
      <c r="P166" s="361" t="str">
        <f t="shared" ref="P166" si="90">CONCATENATE(N166,K166)</f>
        <v>MenorBaja</v>
      </c>
      <c r="Q166" s="360" t="str">
        <f>VLOOKUP(P166,[12]FORMULAS!$K$17:$L$42,2,0)</f>
        <v>Moderado</v>
      </c>
      <c r="R166" s="53">
        <v>1</v>
      </c>
      <c r="S166" s="50" t="s">
        <v>641</v>
      </c>
      <c r="T166" s="201" t="str">
        <f t="shared" si="70"/>
        <v>Preventivo</v>
      </c>
      <c r="U166" s="54" t="s">
        <v>13</v>
      </c>
      <c r="V166" s="55">
        <f>+IF(U166='[12]Tabla Valoración controles'!$D$4,'[12]Tabla Valoración controles'!$F$4,IF('[12]208-PLA-Ft-78 Mapa Gestión'!U166='[12]Tabla Valoración controles'!$D$5,'[12]Tabla Valoración controles'!$F$5,IF(U166=[12]FORMULAS!$A$10,0,'[12]Tabla Valoración controles'!$F$6)))</f>
        <v>0.25</v>
      </c>
      <c r="W166" s="54" t="s">
        <v>8</v>
      </c>
      <c r="X166" s="56">
        <f>+IF(W166='[12]Tabla Valoración controles'!$D$7,'[12]Tabla Valoración controles'!$F$7,IF(U166=[12]FORMULAS!$A$10,0,'[12]Tabla Valoración controles'!$F$8))</f>
        <v>0.15</v>
      </c>
      <c r="Y166" s="54" t="s">
        <v>18</v>
      </c>
      <c r="Z166" s="55">
        <f>+IF(Y166='[12]Tabla Valoración controles'!$D$9,'[12]Tabla Valoración controles'!$F$9,IF(U166=[12]FORMULAS!$A$10,0,'[12]Tabla Valoración controles'!$F$10))</f>
        <v>0</v>
      </c>
      <c r="AA166" s="54" t="s">
        <v>21</v>
      </c>
      <c r="AB166" s="55">
        <f>+IF(AA166='[12]Tabla Valoración controles'!$D$9,'[12]Tabla Valoración controles'!$F$9,IF(W166=[12]FORMULAS!$A$10,0,'[12]Tabla Valoración controles'!$F$10))</f>
        <v>0</v>
      </c>
      <c r="AC166" s="208" t="s">
        <v>100</v>
      </c>
      <c r="AD166" s="55">
        <f>+IF(AC166='[12]Tabla Valoración controles'!$D$13,'[12]Tabla Valoración controles'!$F$13,'[12]Tabla Valoración controles'!$F$14)</f>
        <v>0</v>
      </c>
      <c r="AE166" s="100">
        <f t="shared" si="78"/>
        <v>0.4</v>
      </c>
      <c r="AF166" s="100" t="e">
        <f>+IF(T166=[12]FORMULAS!$A$8,'[12]208-PLA-Ft-78 Mapa Gestión'!AE166*'[12]208-PLA-Ft-78 Mapa Gestión'!L166:L171,'[12]208-PLA-Ft-78 Mapa Gestión'!AE166*'[12]208-PLA-Ft-78 Mapa Gestión'!O166:O171)</f>
        <v>#N/A</v>
      </c>
      <c r="AG166" s="100">
        <f>+IF(T166=[12]FORMULAS!$A$8,'[12]208-PLA-Ft-78 Mapa Gestión'!L166:L171-'[12]208-PLA-Ft-78 Mapa Gestión'!AF166,0)</f>
        <v>0</v>
      </c>
      <c r="AH166" s="54" t="s">
        <v>351</v>
      </c>
      <c r="AI166" s="50">
        <f>+IF(AH166=[12]CONTROLES!$C$50,[12]CONTROLES!$D$50,[12]CONTROLES!$D$51)</f>
        <v>15</v>
      </c>
      <c r="AJ166" s="50" t="s">
        <v>357</v>
      </c>
      <c r="AK166" s="50">
        <f>+IF(AJ166=[12]CONTROLES!$C$52,[12]CONTROLES!$D$52,[12]CONTROLES!$D$53)</f>
        <v>15</v>
      </c>
      <c r="AL166" s="50" t="s">
        <v>360</v>
      </c>
      <c r="AM166" s="50">
        <f>+IF(AL166=[12]CONTROLES!$C$54,[12]CONTROLES!$D$54,[12]CONTROLES!$D$55)</f>
        <v>15</v>
      </c>
      <c r="AN166" s="50" t="s">
        <v>363</v>
      </c>
      <c r="AO166" s="50">
        <f>+IF(AN166=[12]CONTROLES!$C$56,[12]CONTROLES!$D$56,IF(AN166=[12]CONTROLES!$C$57,[12]CONTROLES!$D$57,[12]CONTROLES!$D$58))</f>
        <v>15</v>
      </c>
      <c r="AP166" s="50" t="s">
        <v>367</v>
      </c>
      <c r="AQ166" s="50">
        <f>+IF(AP166=[12]CONTROLES!$C$59,[12]CONTROLES!$D$59,[12]CONTROLES!$D$60)</f>
        <v>15</v>
      </c>
      <c r="AR166" s="213" t="s">
        <v>370</v>
      </c>
      <c r="AS166" s="50">
        <f>+IF(AR166=[12]CONTROLES!$C$61,[12]CONTROLES!$D$61,[12]CONTROLES!$D$62)</f>
        <v>15</v>
      </c>
      <c r="AT166" s="50" t="s">
        <v>373</v>
      </c>
      <c r="AU166" s="50">
        <f>+IF(AT166=[12]CONTROLES!$C$63,[12]CONTROLES!$D$63,IF(AT166=[12]CONTROLES!$C$64,[12]CONTROLES!$D$64,[12]CONTROLES!$D$65))</f>
        <v>10</v>
      </c>
      <c r="AV166" s="50">
        <f t="shared" si="86"/>
        <v>100</v>
      </c>
      <c r="AW166" s="179" t="str">
        <f t="shared" si="87"/>
        <v>Fuerte</v>
      </c>
      <c r="AX166" s="304">
        <f>+AG171</f>
        <v>0</v>
      </c>
      <c r="AY166" s="435" t="s">
        <v>47</v>
      </c>
      <c r="AZ166" s="435" t="s">
        <v>74</v>
      </c>
      <c r="BA166" s="304" t="e">
        <f>+IF(T166=[9]FORMULAS!B165,'[9]208-PLA-Ft-78 Mapa Gestión'!AG171,'[9]208-PLA-Ft-78 Mapa Gestión'!O166:O171)</f>
        <v>#N/A</v>
      </c>
      <c r="BB166" s="307" t="str">
        <f>CONCATENATE(AZ166,AY166)</f>
        <v>ModeradoBaja</v>
      </c>
      <c r="BC166" s="306" t="str">
        <f>VLOOKUP(BB166,[9]FORMULAS!$K$17:$L$42,2,0)</f>
        <v>Moderado</v>
      </c>
      <c r="BD166" s="335" t="s">
        <v>164</v>
      </c>
      <c r="BE166" s="134" t="s">
        <v>642</v>
      </c>
      <c r="BF166" s="134" t="s">
        <v>643</v>
      </c>
      <c r="BG166" s="216" t="s">
        <v>328</v>
      </c>
      <c r="BH166" s="224">
        <v>45292</v>
      </c>
      <c r="BI166" s="224">
        <v>45657</v>
      </c>
      <c r="BJ166" s="134" t="s">
        <v>644</v>
      </c>
      <c r="BK166" s="134" t="s">
        <v>644</v>
      </c>
      <c r="BL166" s="134" t="s">
        <v>236</v>
      </c>
      <c r="BM166" s="335"/>
      <c r="BN166" s="128"/>
      <c r="BO166" s="143"/>
      <c r="BP166" s="143"/>
      <c r="BQ166" s="143"/>
      <c r="BR166" s="143"/>
      <c r="BS166" s="143"/>
      <c r="BT166" s="143"/>
      <c r="BU166" s="143"/>
      <c r="BV166" s="143"/>
      <c r="BW166" s="128"/>
      <c r="BX166" s="143"/>
      <c r="BY166" s="143"/>
      <c r="BZ166" s="143"/>
      <c r="CA166" s="143"/>
      <c r="CB166" s="143"/>
      <c r="CC166" s="143"/>
      <c r="CD166" s="143"/>
      <c r="CE166" s="143"/>
      <c r="CF166" s="128"/>
      <c r="CG166" s="143"/>
      <c r="CH166" s="143"/>
      <c r="CI166" s="143"/>
      <c r="CJ166" s="143"/>
      <c r="CK166" s="143"/>
      <c r="CL166" s="143"/>
      <c r="CM166" s="143"/>
      <c r="CN166" s="143"/>
      <c r="CO166" s="128"/>
      <c r="CP166" s="143"/>
      <c r="CQ166" s="143"/>
      <c r="CR166" s="143"/>
      <c r="CS166" s="143"/>
      <c r="CT166" s="143"/>
      <c r="CU166" s="143"/>
      <c r="CV166" s="143"/>
      <c r="CW166" s="143"/>
      <c r="CX166" s="128"/>
      <c r="CY166" s="143"/>
      <c r="CZ166" s="143"/>
      <c r="DA166" s="143"/>
      <c r="DB166" s="143"/>
      <c r="DC166" s="143"/>
      <c r="DD166" s="143"/>
      <c r="DE166" s="143"/>
      <c r="DF166" s="143"/>
      <c r="DG166" s="128"/>
      <c r="DH166" s="143"/>
      <c r="DI166" s="143"/>
      <c r="DJ166" s="143"/>
      <c r="DK166" s="143"/>
      <c r="DL166" s="143"/>
      <c r="DM166" s="143"/>
      <c r="DN166" s="143"/>
      <c r="DO166" s="143"/>
      <c r="DP166" s="128"/>
      <c r="DQ166" s="143"/>
      <c r="DR166" s="143"/>
      <c r="DS166" s="143"/>
      <c r="DT166" s="143"/>
      <c r="DU166" s="143"/>
      <c r="DV166" s="143"/>
      <c r="DW166" s="143"/>
      <c r="DX166" s="143"/>
      <c r="DY166" s="128"/>
      <c r="DZ166" s="143"/>
      <c r="EA166" s="143"/>
      <c r="EB166" s="143"/>
      <c r="EC166" s="143"/>
      <c r="ED166" s="143"/>
      <c r="EE166" s="143"/>
      <c r="EF166" s="143"/>
      <c r="EG166" s="143"/>
      <c r="EH166" s="128"/>
      <c r="EI166" s="143"/>
      <c r="EJ166" s="143"/>
      <c r="EK166" s="143"/>
      <c r="EL166" s="143"/>
      <c r="EM166" s="143"/>
      <c r="EN166" s="143"/>
      <c r="EO166" s="143"/>
      <c r="EP166" s="143"/>
      <c r="EQ166" s="128"/>
      <c r="ER166" s="143"/>
      <c r="ES166" s="143"/>
      <c r="ET166" s="143"/>
      <c r="EU166" s="143"/>
      <c r="EV166" s="143"/>
      <c r="EW166" s="143"/>
      <c r="EX166" s="143"/>
      <c r="EY166" s="143"/>
      <c r="EZ166" s="128"/>
      <c r="FA166" s="143"/>
      <c r="FB166" s="143"/>
      <c r="FC166" s="143"/>
      <c r="FD166" s="143"/>
      <c r="FE166" s="143"/>
      <c r="FF166" s="143"/>
      <c r="FG166" s="143"/>
      <c r="FH166" s="143"/>
      <c r="FI166" s="128"/>
      <c r="FJ166" s="143"/>
      <c r="FK166" s="143"/>
      <c r="FL166" s="143"/>
      <c r="FM166" s="143"/>
      <c r="FN166" s="143"/>
      <c r="FO166" s="143"/>
      <c r="FP166" s="143"/>
      <c r="FQ166" s="143"/>
      <c r="FR166" s="143"/>
      <c r="FS166" s="128"/>
      <c r="FT166" s="131"/>
      <c r="FU166" s="131"/>
      <c r="FV166" s="131"/>
      <c r="FW166" s="132"/>
      <c r="FX166" s="131"/>
      <c r="FY166" s="143"/>
      <c r="FZ166" s="143"/>
      <c r="GA166" s="131"/>
      <c r="GB166" s="131"/>
      <c r="GC166" s="131"/>
      <c r="GD166" s="131"/>
      <c r="GE166" s="131"/>
      <c r="GF166" s="128"/>
      <c r="GG166" s="131"/>
      <c r="GH166" s="131"/>
      <c r="GI166" s="131"/>
      <c r="GJ166" s="132"/>
      <c r="GK166" s="131"/>
      <c r="GL166" s="143"/>
      <c r="GM166" s="143"/>
      <c r="GN166" s="131"/>
      <c r="GO166" s="131"/>
      <c r="GP166" s="131"/>
      <c r="GQ166" s="131"/>
      <c r="GR166" s="131"/>
      <c r="GS166" s="128"/>
      <c r="GT166" s="131"/>
      <c r="GU166" s="131"/>
      <c r="GV166" s="131"/>
      <c r="GW166" s="132"/>
      <c r="GX166" s="131"/>
      <c r="GY166" s="143"/>
      <c r="GZ166" s="143"/>
      <c r="HA166" s="131"/>
      <c r="HB166" s="131"/>
      <c r="HC166" s="131"/>
      <c r="HD166" s="131"/>
    </row>
    <row r="167" spans="1:212" ht="17.25" customHeight="1" x14ac:dyDescent="0.2">
      <c r="A167" s="312"/>
      <c r="B167" s="395"/>
      <c r="C167" s="399"/>
      <c r="D167" s="399"/>
      <c r="E167" s="400"/>
      <c r="F167" s="395"/>
      <c r="G167" s="395"/>
      <c r="H167" s="396"/>
      <c r="I167" s="395"/>
      <c r="J167" s="397"/>
      <c r="K167" s="322"/>
      <c r="L167" s="398"/>
      <c r="M167" s="326"/>
      <c r="N167" s="327"/>
      <c r="O167" s="327"/>
      <c r="P167" s="361"/>
      <c r="Q167" s="360"/>
      <c r="R167" s="53"/>
      <c r="S167" s="50"/>
      <c r="T167" s="201" t="str">
        <f t="shared" si="70"/>
        <v>Tipo Control</v>
      </c>
      <c r="U167" s="54" t="s">
        <v>158</v>
      </c>
      <c r="V167" s="55">
        <f>+IF(U167='[12]Tabla Valoración controles'!$D$4,'[12]Tabla Valoración controles'!$F$4,IF('[12]208-PLA-Ft-78 Mapa Gestión'!U167='[12]Tabla Valoración controles'!$D$5,'[12]Tabla Valoración controles'!$F$5,IF(U167=[12]FORMULAS!$A$10,0,'[12]Tabla Valoración controles'!$F$6)))</f>
        <v>0</v>
      </c>
      <c r="W167" s="54"/>
      <c r="X167" s="56">
        <f>+IF(W167='[12]Tabla Valoración controles'!$D$7,'[12]Tabla Valoración controles'!$F$7,IF(U167=[12]FORMULAS!$A$10,0,'[12]Tabla Valoración controles'!$F$8))</f>
        <v>0</v>
      </c>
      <c r="Y167" s="54"/>
      <c r="Z167" s="55">
        <f>+IF(Y167='[12]Tabla Valoración controles'!$D$9,'[12]Tabla Valoración controles'!$F$9,IF(U167=[12]FORMULAS!$A$10,0,'[12]Tabla Valoración controles'!$F$10))</f>
        <v>0</v>
      </c>
      <c r="AA167" s="54"/>
      <c r="AB167" s="55">
        <f>+IF(AA167='[12]Tabla Valoración controles'!$D$9,'[12]Tabla Valoración controles'!$F$9,IF(W167=[12]FORMULAS!$A$10,0,'[12]Tabla Valoración controles'!$F$10))</f>
        <v>0</v>
      </c>
      <c r="AC167" s="54"/>
      <c r="AD167" s="55">
        <f>+IF(AC167='[12]Tabla Valoración controles'!$D$13,'[12]Tabla Valoración controles'!$F$13,'[12]Tabla Valoración controles'!$F$14)</f>
        <v>0</v>
      </c>
      <c r="AE167" s="100">
        <f t="shared" si="78"/>
        <v>0</v>
      </c>
      <c r="AF167" s="100">
        <f>+AE167*AG166</f>
        <v>0</v>
      </c>
      <c r="AG167" s="100">
        <f>+AG166-AF167</f>
        <v>0</v>
      </c>
      <c r="AH167" s="54"/>
      <c r="AI167" s="50">
        <f>+IF(AH167=[12]CONTROLES!$C$50,[12]CONTROLES!$D$50,[12]CONTROLES!$D$51)</f>
        <v>0</v>
      </c>
      <c r="AJ167" s="50"/>
      <c r="AK167" s="50">
        <f>+IF(AJ167=[12]CONTROLES!$C$52,[12]CONTROLES!$D$52,[12]CONTROLES!$D$53)</f>
        <v>0</v>
      </c>
      <c r="AL167" s="50"/>
      <c r="AM167" s="50">
        <f>+IF(AL167=[12]CONTROLES!$C$54,[12]CONTROLES!$D$54,[12]CONTROLES!$D$55)</f>
        <v>0</v>
      </c>
      <c r="AN167" s="50"/>
      <c r="AO167" s="50">
        <f>+IF(AN167=[12]CONTROLES!$C$56,[12]CONTROLES!$D$56,IF(AN167=[12]CONTROLES!$C$57,[12]CONTROLES!$D$57,[12]CONTROLES!$D$58))</f>
        <v>0</v>
      </c>
      <c r="AP167" s="50"/>
      <c r="AQ167" s="50">
        <f>+IF(AP167=[12]CONTROLES!$C$59,[12]CONTROLES!$D$59,[12]CONTROLES!$D$60)</f>
        <v>0</v>
      </c>
      <c r="AR167" s="50"/>
      <c r="AS167" s="50">
        <f>+IF(AR167=[12]CONTROLES!$C$61,[12]CONTROLES!$D$61,[12]CONTROLES!$D$62)</f>
        <v>0</v>
      </c>
      <c r="AT167" s="50"/>
      <c r="AU167" s="50">
        <f>+IF(AT167=[12]CONTROLES!$C$63,[12]CONTROLES!$D$63,IF(AT167=[12]CONTROLES!$C$64,[12]CONTROLES!$D$64,[12]CONTROLES!$D$65))</f>
        <v>0</v>
      </c>
      <c r="AV167" s="50">
        <f t="shared" si="86"/>
        <v>0</v>
      </c>
      <c r="AW167" s="50" t="str">
        <f t="shared" si="87"/>
        <v>Débil</v>
      </c>
      <c r="AX167" s="305"/>
      <c r="AY167" s="436"/>
      <c r="AZ167" s="436"/>
      <c r="BA167" s="305"/>
      <c r="BB167" s="307"/>
      <c r="BC167" s="306"/>
      <c r="BD167" s="335"/>
      <c r="BE167" s="134"/>
      <c r="BF167" s="134"/>
      <c r="BG167" s="216"/>
      <c r="BH167" s="224"/>
      <c r="BI167" s="224"/>
      <c r="BJ167" s="134"/>
      <c r="BK167" s="134"/>
      <c r="BL167" s="134"/>
      <c r="BM167" s="335"/>
      <c r="BN167" s="128"/>
      <c r="BO167" s="129"/>
      <c r="BP167" s="129"/>
      <c r="BQ167" s="129"/>
      <c r="BR167" s="129"/>
      <c r="BS167" s="129"/>
      <c r="BT167" s="129"/>
      <c r="BU167" s="129"/>
      <c r="BV167" s="129"/>
      <c r="BW167" s="128"/>
      <c r="BX167" s="129"/>
      <c r="BY167" s="129"/>
      <c r="BZ167" s="129"/>
      <c r="CA167" s="129"/>
      <c r="CB167" s="129"/>
      <c r="CC167" s="129"/>
      <c r="CD167" s="129"/>
      <c r="CE167" s="129"/>
      <c r="CF167" s="128"/>
      <c r="CG167" s="129"/>
      <c r="CH167" s="129"/>
      <c r="CI167" s="129"/>
      <c r="CJ167" s="129"/>
      <c r="CK167" s="129"/>
      <c r="CL167" s="129"/>
      <c r="CM167" s="129"/>
      <c r="CN167" s="129"/>
      <c r="CO167" s="128"/>
      <c r="CP167" s="129"/>
      <c r="CQ167" s="129"/>
      <c r="CR167" s="129"/>
      <c r="CS167" s="129"/>
      <c r="CT167" s="129"/>
      <c r="CU167" s="129"/>
      <c r="CV167" s="129"/>
      <c r="CW167" s="129"/>
      <c r="CX167" s="128"/>
      <c r="CY167" s="129"/>
      <c r="CZ167" s="129"/>
      <c r="DA167" s="129"/>
      <c r="DB167" s="129"/>
      <c r="DC167" s="129"/>
      <c r="DD167" s="129"/>
      <c r="DE167" s="129"/>
      <c r="DF167" s="129"/>
      <c r="DG167" s="128"/>
      <c r="DH167" s="129"/>
      <c r="DI167" s="129"/>
      <c r="DJ167" s="129"/>
      <c r="DK167" s="129"/>
      <c r="DL167" s="129"/>
      <c r="DM167" s="129"/>
      <c r="DN167" s="129"/>
      <c r="DO167" s="129"/>
      <c r="DP167" s="128"/>
      <c r="DQ167" s="129"/>
      <c r="DR167" s="129"/>
      <c r="DS167" s="129"/>
      <c r="DT167" s="129"/>
      <c r="DU167" s="129"/>
      <c r="DV167" s="129"/>
      <c r="DW167" s="129"/>
      <c r="DX167" s="129"/>
      <c r="DY167" s="128"/>
      <c r="DZ167" s="129"/>
      <c r="EA167" s="129"/>
      <c r="EB167" s="129"/>
      <c r="EC167" s="129"/>
      <c r="ED167" s="129"/>
      <c r="EE167" s="129"/>
      <c r="EF167" s="129"/>
      <c r="EG167" s="129"/>
      <c r="EH167" s="128"/>
      <c r="EI167" s="129"/>
      <c r="EJ167" s="129"/>
      <c r="EK167" s="129"/>
      <c r="EL167" s="129"/>
      <c r="EM167" s="129"/>
      <c r="EN167" s="129"/>
      <c r="EO167" s="129"/>
      <c r="EP167" s="129"/>
      <c r="EQ167" s="128"/>
      <c r="ER167" s="129"/>
      <c r="ES167" s="129"/>
      <c r="ET167" s="129"/>
      <c r="EU167" s="129"/>
      <c r="EV167" s="129"/>
      <c r="EW167" s="129"/>
      <c r="EX167" s="129"/>
      <c r="EY167" s="129"/>
      <c r="EZ167" s="128"/>
      <c r="FA167" s="129"/>
      <c r="FB167" s="129"/>
      <c r="FC167" s="129"/>
      <c r="FD167" s="129"/>
      <c r="FE167" s="129"/>
      <c r="FF167" s="129"/>
      <c r="FG167" s="129"/>
      <c r="FH167" s="129"/>
      <c r="FI167" s="128"/>
      <c r="FJ167" s="129"/>
      <c r="FK167" s="129"/>
      <c r="FL167" s="129"/>
      <c r="FM167" s="129"/>
      <c r="FN167" s="129"/>
      <c r="FO167" s="129"/>
      <c r="FP167" s="129"/>
      <c r="FQ167" s="129"/>
      <c r="FR167" s="129"/>
      <c r="FS167" s="128"/>
      <c r="FT167" s="131"/>
      <c r="FU167" s="131"/>
      <c r="FV167" s="131"/>
      <c r="FW167" s="132"/>
      <c r="FX167" s="131"/>
      <c r="FY167" s="129"/>
      <c r="FZ167" s="129"/>
      <c r="GA167" s="131"/>
      <c r="GB167" s="131"/>
      <c r="GC167" s="131"/>
      <c r="GD167" s="131"/>
      <c r="GE167" s="131"/>
      <c r="GF167" s="128"/>
      <c r="GG167" s="131"/>
      <c r="GH167" s="131"/>
      <c r="GI167" s="131"/>
      <c r="GJ167" s="132"/>
      <c r="GK167" s="131"/>
      <c r="GL167" s="129"/>
      <c r="GM167" s="129"/>
      <c r="GN167" s="131"/>
      <c r="GO167" s="131"/>
      <c r="GP167" s="131"/>
      <c r="GQ167" s="131"/>
      <c r="GR167" s="131"/>
      <c r="GS167" s="128"/>
      <c r="GT167" s="131"/>
      <c r="GU167" s="131"/>
      <c r="GV167" s="131"/>
      <c r="GW167" s="132"/>
      <c r="GX167" s="131"/>
      <c r="GY167" s="129"/>
      <c r="GZ167" s="129"/>
      <c r="HA167" s="131"/>
      <c r="HB167" s="131"/>
      <c r="HC167" s="131"/>
      <c r="HD167" s="131"/>
    </row>
    <row r="168" spans="1:212" ht="17.25" customHeight="1" x14ac:dyDescent="0.2">
      <c r="A168" s="312"/>
      <c r="B168" s="395"/>
      <c r="C168" s="399"/>
      <c r="D168" s="399"/>
      <c r="E168" s="400"/>
      <c r="F168" s="395"/>
      <c r="G168" s="395"/>
      <c r="H168" s="396"/>
      <c r="I168" s="395"/>
      <c r="J168" s="397"/>
      <c r="K168" s="322"/>
      <c r="L168" s="398"/>
      <c r="M168" s="326"/>
      <c r="N168" s="327"/>
      <c r="O168" s="327"/>
      <c r="P168" s="361"/>
      <c r="Q168" s="360"/>
      <c r="R168" s="53"/>
      <c r="S168" s="57"/>
      <c r="T168" s="201" t="str">
        <f t="shared" si="70"/>
        <v>Tipo Control</v>
      </c>
      <c r="U168" s="54" t="s">
        <v>158</v>
      </c>
      <c r="V168" s="55">
        <f>+IF(U168='[12]Tabla Valoración controles'!$D$4,'[12]Tabla Valoración controles'!$F$4,IF('[12]208-PLA-Ft-78 Mapa Gestión'!U168='[12]Tabla Valoración controles'!$D$5,'[12]Tabla Valoración controles'!$F$5,IF(U168=[12]FORMULAS!$A$10,0,'[12]Tabla Valoración controles'!$F$6)))</f>
        <v>0</v>
      </c>
      <c r="W168" s="54"/>
      <c r="X168" s="56">
        <f>+IF(W168='[12]Tabla Valoración controles'!$D$7,'[12]Tabla Valoración controles'!$F$7,IF(U168=[12]FORMULAS!$A$10,0,'[12]Tabla Valoración controles'!$F$8))</f>
        <v>0</v>
      </c>
      <c r="Y168" s="54"/>
      <c r="Z168" s="55">
        <f>+IF(Y168='[12]Tabla Valoración controles'!$D$9,'[12]Tabla Valoración controles'!$F$9,IF(U168=[12]FORMULAS!$A$10,0,'[12]Tabla Valoración controles'!$F$10))</f>
        <v>0</v>
      </c>
      <c r="AA168" s="54"/>
      <c r="AB168" s="55">
        <f>+IF(AA168='[12]Tabla Valoración controles'!$D$9,'[12]Tabla Valoración controles'!$F$9,IF(W168=[12]FORMULAS!$A$10,0,'[12]Tabla Valoración controles'!$F$10))</f>
        <v>0</v>
      </c>
      <c r="AC168" s="54"/>
      <c r="AD168" s="55">
        <f>+IF(AC168='[12]Tabla Valoración controles'!$D$13,'[12]Tabla Valoración controles'!$F$13,'[12]Tabla Valoración controles'!$F$14)</f>
        <v>0</v>
      </c>
      <c r="AE168" s="100">
        <f t="shared" si="78"/>
        <v>0</v>
      </c>
      <c r="AF168" s="100">
        <f>+AF167*AE168</f>
        <v>0</v>
      </c>
      <c r="AG168" s="100">
        <f t="shared" ref="AG168:AG171" si="91">+AG167-AF168</f>
        <v>0</v>
      </c>
      <c r="AH168" s="54"/>
      <c r="AI168" s="50">
        <f>+IF(AH168=[12]CONTROLES!$C$50,[12]CONTROLES!$D$50,[12]CONTROLES!$D$51)</f>
        <v>0</v>
      </c>
      <c r="AJ168" s="50"/>
      <c r="AK168" s="50">
        <f>+IF(AJ168=[12]CONTROLES!$C$52,[12]CONTROLES!$D$52,[12]CONTROLES!$D$53)</f>
        <v>0</v>
      </c>
      <c r="AL168" s="50"/>
      <c r="AM168" s="50">
        <f>+IF(AL168=[12]CONTROLES!$C$54,[12]CONTROLES!$D$54,[12]CONTROLES!$D$55)</f>
        <v>0</v>
      </c>
      <c r="AN168" s="50"/>
      <c r="AO168" s="50">
        <f>+IF(AN168=[12]CONTROLES!$C$56,[12]CONTROLES!$D$56,IF(AN168=[12]CONTROLES!$C$57,[12]CONTROLES!$D$57,[12]CONTROLES!$D$58))</f>
        <v>0</v>
      </c>
      <c r="AP168" s="50"/>
      <c r="AQ168" s="50">
        <f>+IF(AP168=[12]CONTROLES!$C$59,[12]CONTROLES!$D$59,[12]CONTROLES!$D$60)</f>
        <v>0</v>
      </c>
      <c r="AR168" s="50"/>
      <c r="AS168" s="50">
        <f>+IF(AR168=[12]CONTROLES!$C$61,[12]CONTROLES!$D$61,[12]CONTROLES!$D$62)</f>
        <v>0</v>
      </c>
      <c r="AT168" s="50"/>
      <c r="AU168" s="50">
        <f>+IF(AT168=[12]CONTROLES!$C$63,[12]CONTROLES!$D$63,IF(AT168=[12]CONTROLES!$C$64,[12]CONTROLES!$D$64,[12]CONTROLES!$D$65))</f>
        <v>0</v>
      </c>
      <c r="AV168" s="50">
        <f t="shared" si="86"/>
        <v>0</v>
      </c>
      <c r="AW168" s="50" t="str">
        <f t="shared" si="87"/>
        <v>Débil</v>
      </c>
      <c r="AX168" s="305"/>
      <c r="AY168" s="436"/>
      <c r="AZ168" s="436"/>
      <c r="BA168" s="305"/>
      <c r="BB168" s="307"/>
      <c r="BC168" s="306"/>
      <c r="BD168" s="335"/>
      <c r="BE168" s="134"/>
      <c r="BF168" s="134"/>
      <c r="BG168" s="216"/>
      <c r="BH168" s="224"/>
      <c r="BI168" s="224"/>
      <c r="BJ168" s="134"/>
      <c r="BK168" s="134"/>
      <c r="BL168" s="134"/>
      <c r="BM168" s="335"/>
      <c r="BN168" s="128"/>
      <c r="BO168" s="134"/>
      <c r="BP168" s="134"/>
      <c r="BQ168" s="134"/>
      <c r="BR168" s="134"/>
      <c r="BS168" s="134"/>
      <c r="BT168" s="134"/>
      <c r="BU168" s="134"/>
      <c r="BV168" s="134"/>
      <c r="BW168" s="128"/>
      <c r="BX168" s="134"/>
      <c r="BY168" s="134"/>
      <c r="BZ168" s="134"/>
      <c r="CA168" s="134"/>
      <c r="CB168" s="134"/>
      <c r="CC168" s="134"/>
      <c r="CD168" s="134"/>
      <c r="CE168" s="134"/>
      <c r="CF168" s="128"/>
      <c r="CG168" s="134"/>
      <c r="CH168" s="134"/>
      <c r="CI168" s="134"/>
      <c r="CJ168" s="134"/>
      <c r="CK168" s="134"/>
      <c r="CL168" s="134"/>
      <c r="CM168" s="134"/>
      <c r="CN168" s="134"/>
      <c r="CO168" s="128"/>
      <c r="CP168" s="134"/>
      <c r="CQ168" s="134"/>
      <c r="CR168" s="134"/>
      <c r="CS168" s="134"/>
      <c r="CT168" s="134"/>
      <c r="CU168" s="134"/>
      <c r="CV168" s="134"/>
      <c r="CW168" s="134"/>
      <c r="CX168" s="128"/>
      <c r="CY168" s="134"/>
      <c r="CZ168" s="134"/>
      <c r="DA168" s="134"/>
      <c r="DB168" s="134"/>
      <c r="DC168" s="134"/>
      <c r="DD168" s="134"/>
      <c r="DE168" s="134"/>
      <c r="DF168" s="134"/>
      <c r="DG168" s="128"/>
      <c r="DH168" s="134"/>
      <c r="DI168" s="134"/>
      <c r="DJ168" s="134"/>
      <c r="DK168" s="134"/>
      <c r="DL168" s="134"/>
      <c r="DM168" s="134"/>
      <c r="DN168" s="134"/>
      <c r="DO168" s="134"/>
      <c r="DP168" s="128"/>
      <c r="DQ168" s="134"/>
      <c r="DR168" s="134"/>
      <c r="DS168" s="134"/>
      <c r="DT168" s="134"/>
      <c r="DU168" s="134"/>
      <c r="DV168" s="134"/>
      <c r="DW168" s="134"/>
      <c r="DX168" s="134"/>
      <c r="DY168" s="128"/>
      <c r="DZ168" s="134"/>
      <c r="EA168" s="134"/>
      <c r="EB168" s="134"/>
      <c r="EC168" s="134"/>
      <c r="ED168" s="134"/>
      <c r="EE168" s="134"/>
      <c r="EF168" s="134"/>
      <c r="EG168" s="134"/>
      <c r="EH168" s="128"/>
      <c r="EI168" s="134"/>
      <c r="EJ168" s="134"/>
      <c r="EK168" s="134"/>
      <c r="EL168" s="134"/>
      <c r="EM168" s="134"/>
      <c r="EN168" s="134"/>
      <c r="EO168" s="134"/>
      <c r="EP168" s="134"/>
      <c r="EQ168" s="128"/>
      <c r="ER168" s="134"/>
      <c r="ES168" s="134"/>
      <c r="ET168" s="134"/>
      <c r="EU168" s="134"/>
      <c r="EV168" s="134"/>
      <c r="EW168" s="134"/>
      <c r="EX168" s="134"/>
      <c r="EY168" s="134"/>
      <c r="EZ168" s="128"/>
      <c r="FA168" s="134"/>
      <c r="FB168" s="134"/>
      <c r="FC168" s="134"/>
      <c r="FD168" s="134"/>
      <c r="FE168" s="134"/>
      <c r="FF168" s="134"/>
      <c r="FG168" s="134"/>
      <c r="FH168" s="134"/>
      <c r="FI168" s="128"/>
      <c r="FJ168" s="134"/>
      <c r="FK168" s="134"/>
      <c r="FL168" s="134"/>
      <c r="FM168" s="134"/>
      <c r="FN168" s="134"/>
      <c r="FO168" s="134"/>
      <c r="FP168" s="134"/>
      <c r="FQ168" s="134"/>
      <c r="FR168" s="134"/>
      <c r="FS168" s="128"/>
      <c r="FT168" s="131"/>
      <c r="FU168" s="131"/>
      <c r="FV168" s="131"/>
      <c r="FW168" s="132"/>
      <c r="FX168" s="131"/>
      <c r="FY168" s="134"/>
      <c r="FZ168" s="134"/>
      <c r="GA168" s="131"/>
      <c r="GB168" s="131"/>
      <c r="GC168" s="131"/>
      <c r="GD168" s="131"/>
      <c r="GE168" s="131"/>
      <c r="GF168" s="128"/>
      <c r="GG168" s="131"/>
      <c r="GH168" s="131"/>
      <c r="GI168" s="131"/>
      <c r="GJ168" s="132"/>
      <c r="GK168" s="131"/>
      <c r="GL168" s="134"/>
      <c r="GM168" s="134"/>
      <c r="GN168" s="131"/>
      <c r="GO168" s="131"/>
      <c r="GP168" s="131"/>
      <c r="GQ168" s="131"/>
      <c r="GR168" s="131"/>
      <c r="GS168" s="128"/>
      <c r="GT168" s="131"/>
      <c r="GU168" s="131"/>
      <c r="GV168" s="131"/>
      <c r="GW168" s="132"/>
      <c r="GX168" s="131"/>
      <c r="GY168" s="134"/>
      <c r="GZ168" s="134"/>
      <c r="HA168" s="131"/>
      <c r="HB168" s="131"/>
      <c r="HC168" s="131"/>
      <c r="HD168" s="131"/>
    </row>
    <row r="169" spans="1:212" ht="17.25" customHeight="1" x14ac:dyDescent="0.2">
      <c r="A169" s="312"/>
      <c r="B169" s="395"/>
      <c r="C169" s="399"/>
      <c r="D169" s="399"/>
      <c r="E169" s="400"/>
      <c r="F169" s="395"/>
      <c r="G169" s="395"/>
      <c r="H169" s="396"/>
      <c r="I169" s="395"/>
      <c r="J169" s="397"/>
      <c r="K169" s="322"/>
      <c r="L169" s="398"/>
      <c r="M169" s="326"/>
      <c r="N169" s="327"/>
      <c r="O169" s="327"/>
      <c r="P169" s="361"/>
      <c r="Q169" s="360"/>
      <c r="R169" s="53"/>
      <c r="S169" s="50"/>
      <c r="T169" s="201" t="str">
        <f t="shared" si="70"/>
        <v>Tipo Control</v>
      </c>
      <c r="U169" s="54" t="s">
        <v>158</v>
      </c>
      <c r="V169" s="55">
        <f>+IF(U169='[12]Tabla Valoración controles'!$D$4,'[12]Tabla Valoración controles'!$F$4,IF('[12]208-PLA-Ft-78 Mapa Gestión'!U169='[12]Tabla Valoración controles'!$D$5,'[12]Tabla Valoración controles'!$F$5,IF(U169=[12]FORMULAS!$A$10,0,'[12]Tabla Valoración controles'!$F$6)))</f>
        <v>0</v>
      </c>
      <c r="W169" s="54"/>
      <c r="X169" s="56">
        <f>+IF(W169='[12]Tabla Valoración controles'!$D$7,'[12]Tabla Valoración controles'!$F$7,IF(U169=[12]FORMULAS!$A$10,0,'[12]Tabla Valoración controles'!$F$8))</f>
        <v>0</v>
      </c>
      <c r="Y169" s="54"/>
      <c r="Z169" s="55">
        <f>+IF(Y169='[12]Tabla Valoración controles'!$D$9,'[12]Tabla Valoración controles'!$F$9,IF(U169=[12]FORMULAS!$A$10,0,'[12]Tabla Valoración controles'!$F$10))</f>
        <v>0</v>
      </c>
      <c r="AA169" s="54"/>
      <c r="AB169" s="55">
        <f>+IF(AA169='[12]Tabla Valoración controles'!$D$9,'[12]Tabla Valoración controles'!$F$9,IF(W169=[12]FORMULAS!$A$10,0,'[12]Tabla Valoración controles'!$F$10))</f>
        <v>0</v>
      </c>
      <c r="AC169" s="54"/>
      <c r="AD169" s="55">
        <f>+IF(AC169='[12]Tabla Valoración controles'!$D$13,'[12]Tabla Valoración controles'!$F$13,'[12]Tabla Valoración controles'!$F$14)</f>
        <v>0</v>
      </c>
      <c r="AE169" s="100">
        <f t="shared" si="78"/>
        <v>0</v>
      </c>
      <c r="AF169" s="100">
        <f>+AF168*AE169</f>
        <v>0</v>
      </c>
      <c r="AG169" s="100">
        <f t="shared" si="91"/>
        <v>0</v>
      </c>
      <c r="AH169" s="54"/>
      <c r="AI169" s="50">
        <f>+IF(AH169=[12]CONTROLES!$C$50,[12]CONTROLES!$D$50,[12]CONTROLES!$D$51)</f>
        <v>0</v>
      </c>
      <c r="AJ169" s="50"/>
      <c r="AK169" s="50">
        <f>+IF(AJ169=[12]CONTROLES!$C$52,[12]CONTROLES!$D$52,[12]CONTROLES!$D$53)</f>
        <v>0</v>
      </c>
      <c r="AL169" s="50"/>
      <c r="AM169" s="50">
        <f>+IF(AL169=[12]CONTROLES!$C$54,[12]CONTROLES!$D$54,[12]CONTROLES!$D$55)</f>
        <v>0</v>
      </c>
      <c r="AN169" s="50"/>
      <c r="AO169" s="50">
        <f>+IF(AN169=[12]CONTROLES!$C$56,[12]CONTROLES!$D$56,IF(AN169=[12]CONTROLES!$C$57,[12]CONTROLES!$D$57,[12]CONTROLES!$D$58))</f>
        <v>0</v>
      </c>
      <c r="AP169" s="50"/>
      <c r="AQ169" s="50">
        <f>+IF(AP169=[12]CONTROLES!$C$59,[12]CONTROLES!$D$59,[12]CONTROLES!$D$60)</f>
        <v>0</v>
      </c>
      <c r="AR169" s="50"/>
      <c r="AS169" s="50">
        <f>+IF(AR169=[12]CONTROLES!$C$61,[12]CONTROLES!$D$61,[12]CONTROLES!$D$62)</f>
        <v>0</v>
      </c>
      <c r="AT169" s="50"/>
      <c r="AU169" s="50">
        <f>+IF(AT169=[12]CONTROLES!$C$63,[12]CONTROLES!$D$63,IF(AT169=[12]CONTROLES!$C$64,[12]CONTROLES!$D$64,[12]CONTROLES!$D$65))</f>
        <v>0</v>
      </c>
      <c r="AV169" s="50">
        <f t="shared" si="86"/>
        <v>0</v>
      </c>
      <c r="AW169" s="50" t="str">
        <f t="shared" si="87"/>
        <v>Débil</v>
      </c>
      <c r="AX169" s="305"/>
      <c r="AY169" s="436"/>
      <c r="AZ169" s="436"/>
      <c r="BA169" s="305"/>
      <c r="BB169" s="307"/>
      <c r="BC169" s="306"/>
      <c r="BD169" s="335"/>
      <c r="BE169" s="134"/>
      <c r="BF169" s="134"/>
      <c r="BG169" s="216"/>
      <c r="BH169" s="224"/>
      <c r="BI169" s="224"/>
      <c r="BJ169" s="134"/>
      <c r="BK169" s="134"/>
      <c r="BL169" s="134"/>
      <c r="BM169" s="335"/>
      <c r="BN169" s="128"/>
      <c r="BO169" s="134"/>
      <c r="BP169" s="134"/>
      <c r="BQ169" s="134"/>
      <c r="BR169" s="134"/>
      <c r="BS169" s="134"/>
      <c r="BT169" s="134"/>
      <c r="BU169" s="134"/>
      <c r="BV169" s="134"/>
      <c r="BW169" s="128"/>
      <c r="BX169" s="134"/>
      <c r="BY169" s="134"/>
      <c r="BZ169" s="134"/>
      <c r="CA169" s="134"/>
      <c r="CB169" s="134"/>
      <c r="CC169" s="134"/>
      <c r="CD169" s="134"/>
      <c r="CE169" s="134"/>
      <c r="CF169" s="128"/>
      <c r="CG169" s="134"/>
      <c r="CH169" s="134"/>
      <c r="CI169" s="134"/>
      <c r="CJ169" s="134"/>
      <c r="CK169" s="134"/>
      <c r="CL169" s="134"/>
      <c r="CM169" s="134"/>
      <c r="CN169" s="134"/>
      <c r="CO169" s="128"/>
      <c r="CP169" s="134"/>
      <c r="CQ169" s="134"/>
      <c r="CR169" s="134"/>
      <c r="CS169" s="134"/>
      <c r="CT169" s="134"/>
      <c r="CU169" s="134"/>
      <c r="CV169" s="134"/>
      <c r="CW169" s="134"/>
      <c r="CX169" s="128"/>
      <c r="CY169" s="134"/>
      <c r="CZ169" s="134"/>
      <c r="DA169" s="134"/>
      <c r="DB169" s="134"/>
      <c r="DC169" s="134"/>
      <c r="DD169" s="134"/>
      <c r="DE169" s="134"/>
      <c r="DF169" s="134"/>
      <c r="DG169" s="128"/>
      <c r="DH169" s="134"/>
      <c r="DI169" s="134"/>
      <c r="DJ169" s="134"/>
      <c r="DK169" s="134"/>
      <c r="DL169" s="134"/>
      <c r="DM169" s="134"/>
      <c r="DN169" s="134"/>
      <c r="DO169" s="134"/>
      <c r="DP169" s="128"/>
      <c r="DQ169" s="134"/>
      <c r="DR169" s="134"/>
      <c r="DS169" s="134"/>
      <c r="DT169" s="134"/>
      <c r="DU169" s="134"/>
      <c r="DV169" s="134"/>
      <c r="DW169" s="134"/>
      <c r="DX169" s="134"/>
      <c r="DY169" s="128"/>
      <c r="DZ169" s="134"/>
      <c r="EA169" s="134"/>
      <c r="EB169" s="134"/>
      <c r="EC169" s="134"/>
      <c r="ED169" s="134"/>
      <c r="EE169" s="134"/>
      <c r="EF169" s="134"/>
      <c r="EG169" s="134"/>
      <c r="EH169" s="128"/>
      <c r="EI169" s="134"/>
      <c r="EJ169" s="134"/>
      <c r="EK169" s="134"/>
      <c r="EL169" s="134"/>
      <c r="EM169" s="134"/>
      <c r="EN169" s="134"/>
      <c r="EO169" s="134"/>
      <c r="EP169" s="134"/>
      <c r="EQ169" s="128"/>
      <c r="ER169" s="134"/>
      <c r="ES169" s="134"/>
      <c r="ET169" s="134"/>
      <c r="EU169" s="134"/>
      <c r="EV169" s="134"/>
      <c r="EW169" s="134"/>
      <c r="EX169" s="134"/>
      <c r="EY169" s="134"/>
      <c r="EZ169" s="128"/>
      <c r="FA169" s="134"/>
      <c r="FB169" s="134"/>
      <c r="FC169" s="134"/>
      <c r="FD169" s="134"/>
      <c r="FE169" s="134"/>
      <c r="FF169" s="134"/>
      <c r="FG169" s="134"/>
      <c r="FH169" s="134"/>
      <c r="FI169" s="128"/>
      <c r="FJ169" s="134"/>
      <c r="FK169" s="134"/>
      <c r="FL169" s="134"/>
      <c r="FM169" s="134"/>
      <c r="FN169" s="134"/>
      <c r="FO169" s="134"/>
      <c r="FP169" s="134"/>
      <c r="FQ169" s="134"/>
      <c r="FR169" s="134"/>
      <c r="FS169" s="128"/>
      <c r="FT169" s="131"/>
      <c r="FU169" s="131"/>
      <c r="FV169" s="131"/>
      <c r="FW169" s="132"/>
      <c r="FX169" s="131"/>
      <c r="FY169" s="134"/>
      <c r="FZ169" s="134"/>
      <c r="GA169" s="131"/>
      <c r="GB169" s="131"/>
      <c r="GC169" s="131"/>
      <c r="GD169" s="131"/>
      <c r="GE169" s="131"/>
      <c r="GF169" s="128"/>
      <c r="GG169" s="131"/>
      <c r="GH169" s="131"/>
      <c r="GI169" s="131"/>
      <c r="GJ169" s="132"/>
      <c r="GK169" s="131"/>
      <c r="GL169" s="134"/>
      <c r="GM169" s="134"/>
      <c r="GN169" s="131"/>
      <c r="GO169" s="131"/>
      <c r="GP169" s="131"/>
      <c r="GQ169" s="131"/>
      <c r="GR169" s="131"/>
      <c r="GS169" s="128"/>
      <c r="GT169" s="131"/>
      <c r="GU169" s="131"/>
      <c r="GV169" s="131"/>
      <c r="GW169" s="132"/>
      <c r="GX169" s="131"/>
      <c r="GY169" s="134"/>
      <c r="GZ169" s="134"/>
      <c r="HA169" s="131"/>
      <c r="HB169" s="131"/>
      <c r="HC169" s="131"/>
      <c r="HD169" s="131"/>
    </row>
    <row r="170" spans="1:212" ht="17.25" customHeight="1" x14ac:dyDescent="0.2">
      <c r="A170" s="312"/>
      <c r="B170" s="395"/>
      <c r="C170" s="399"/>
      <c r="D170" s="399"/>
      <c r="E170" s="400"/>
      <c r="F170" s="395"/>
      <c r="G170" s="395"/>
      <c r="H170" s="396"/>
      <c r="I170" s="395"/>
      <c r="J170" s="397"/>
      <c r="K170" s="322"/>
      <c r="L170" s="398"/>
      <c r="M170" s="326"/>
      <c r="N170" s="327"/>
      <c r="O170" s="327"/>
      <c r="P170" s="361"/>
      <c r="Q170" s="360"/>
      <c r="R170" s="53"/>
      <c r="S170" s="50"/>
      <c r="T170" s="201" t="str">
        <f t="shared" si="70"/>
        <v>Tipo Control</v>
      </c>
      <c r="U170" s="54" t="s">
        <v>158</v>
      </c>
      <c r="V170" s="55">
        <f>+IF(U170='[12]Tabla Valoración controles'!$D$4,'[12]Tabla Valoración controles'!$F$4,IF('[12]208-PLA-Ft-78 Mapa Gestión'!U170='[12]Tabla Valoración controles'!$D$5,'[12]Tabla Valoración controles'!$F$5,IF(U170=[12]FORMULAS!$A$10,0,'[12]Tabla Valoración controles'!$F$6)))</f>
        <v>0</v>
      </c>
      <c r="W170" s="54"/>
      <c r="X170" s="56">
        <f>+IF(W170='[12]Tabla Valoración controles'!$D$7,'[12]Tabla Valoración controles'!$F$7,IF(U170=[12]FORMULAS!$A$10,0,'[12]Tabla Valoración controles'!$F$8))</f>
        <v>0</v>
      </c>
      <c r="Y170" s="54"/>
      <c r="Z170" s="55">
        <f>+IF(Y170='[12]Tabla Valoración controles'!$D$9,'[12]Tabla Valoración controles'!$F$9,IF(U170=[12]FORMULAS!$A$10,0,'[12]Tabla Valoración controles'!$F$10))</f>
        <v>0</v>
      </c>
      <c r="AA170" s="54"/>
      <c r="AB170" s="55">
        <f>+IF(AA170='[12]Tabla Valoración controles'!$D$9,'[12]Tabla Valoración controles'!$F$9,IF(W170=[12]FORMULAS!$A$10,0,'[12]Tabla Valoración controles'!$F$10))</f>
        <v>0</v>
      </c>
      <c r="AC170" s="54"/>
      <c r="AD170" s="55">
        <f>+IF(AC170='[12]Tabla Valoración controles'!$D$13,'[12]Tabla Valoración controles'!$F$13,'[12]Tabla Valoración controles'!$F$14)</f>
        <v>0</v>
      </c>
      <c r="AE170" s="100">
        <f t="shared" si="78"/>
        <v>0</v>
      </c>
      <c r="AF170" s="100">
        <f t="shared" ref="AF170:AF171" si="92">+AF169*AE170</f>
        <v>0</v>
      </c>
      <c r="AG170" s="100">
        <f t="shared" si="91"/>
        <v>0</v>
      </c>
      <c r="AH170" s="54"/>
      <c r="AI170" s="50">
        <f>+IF(AH170=[12]CONTROLES!$C$50,[12]CONTROLES!$D$50,[12]CONTROLES!$D$51)</f>
        <v>0</v>
      </c>
      <c r="AJ170" s="50"/>
      <c r="AK170" s="50">
        <f>+IF(AJ170=[12]CONTROLES!$C$52,[12]CONTROLES!$D$52,[12]CONTROLES!$D$53)</f>
        <v>0</v>
      </c>
      <c r="AL170" s="50"/>
      <c r="AM170" s="50">
        <f>+IF(AL170=[12]CONTROLES!$C$54,[12]CONTROLES!$D$54,[12]CONTROLES!$D$55)</f>
        <v>0</v>
      </c>
      <c r="AN170" s="50"/>
      <c r="AO170" s="50">
        <f>+IF(AN170=[12]CONTROLES!$C$56,[12]CONTROLES!$D$56,IF(AN170=[12]CONTROLES!$C$57,[12]CONTROLES!$D$57,[12]CONTROLES!$D$58))</f>
        <v>0</v>
      </c>
      <c r="AP170" s="50"/>
      <c r="AQ170" s="50">
        <f>+IF(AP170=[12]CONTROLES!$C$59,[12]CONTROLES!$D$59,[12]CONTROLES!$D$60)</f>
        <v>0</v>
      </c>
      <c r="AR170" s="50"/>
      <c r="AS170" s="50">
        <f>+IF(AR170=[12]CONTROLES!$C$61,[12]CONTROLES!$D$61,[12]CONTROLES!$D$62)</f>
        <v>0</v>
      </c>
      <c r="AT170" s="50"/>
      <c r="AU170" s="50">
        <f>+IF(AT170=[12]CONTROLES!$C$63,[12]CONTROLES!$D$63,IF(AT170=[12]CONTROLES!$C$64,[12]CONTROLES!$D$64,[12]CONTROLES!$D$65))</f>
        <v>0</v>
      </c>
      <c r="AV170" s="50">
        <f t="shared" si="86"/>
        <v>0</v>
      </c>
      <c r="AW170" s="50" t="str">
        <f t="shared" si="87"/>
        <v>Débil</v>
      </c>
      <c r="AX170" s="305"/>
      <c r="AY170" s="436"/>
      <c r="AZ170" s="436"/>
      <c r="BA170" s="305"/>
      <c r="BB170" s="307"/>
      <c r="BC170" s="306"/>
      <c r="BD170" s="335"/>
      <c r="BE170" s="134"/>
      <c r="BF170" s="134"/>
      <c r="BG170" s="216"/>
      <c r="BH170" s="224"/>
      <c r="BI170" s="224"/>
      <c r="BJ170" s="134"/>
      <c r="BK170" s="134"/>
      <c r="BL170" s="134"/>
      <c r="BM170" s="335"/>
      <c r="BN170" s="128"/>
      <c r="BO170" s="134"/>
      <c r="BP170" s="134"/>
      <c r="BQ170" s="134"/>
      <c r="BR170" s="134"/>
      <c r="BS170" s="134"/>
      <c r="BT170" s="134"/>
      <c r="BU170" s="134"/>
      <c r="BV170" s="134"/>
      <c r="BW170" s="128"/>
      <c r="BX170" s="134"/>
      <c r="BY170" s="134"/>
      <c r="BZ170" s="134"/>
      <c r="CA170" s="134"/>
      <c r="CB170" s="134"/>
      <c r="CC170" s="134"/>
      <c r="CD170" s="134"/>
      <c r="CE170" s="134"/>
      <c r="CF170" s="128"/>
      <c r="CG170" s="134"/>
      <c r="CH170" s="134"/>
      <c r="CI170" s="134"/>
      <c r="CJ170" s="134"/>
      <c r="CK170" s="134"/>
      <c r="CL170" s="134"/>
      <c r="CM170" s="134"/>
      <c r="CN170" s="134"/>
      <c r="CO170" s="128"/>
      <c r="CP170" s="134"/>
      <c r="CQ170" s="134"/>
      <c r="CR170" s="134"/>
      <c r="CS170" s="134"/>
      <c r="CT170" s="134"/>
      <c r="CU170" s="134"/>
      <c r="CV170" s="134"/>
      <c r="CW170" s="134"/>
      <c r="CX170" s="128"/>
      <c r="CY170" s="134"/>
      <c r="CZ170" s="134"/>
      <c r="DA170" s="134"/>
      <c r="DB170" s="134"/>
      <c r="DC170" s="134"/>
      <c r="DD170" s="134"/>
      <c r="DE170" s="134"/>
      <c r="DF170" s="134"/>
      <c r="DG170" s="128"/>
      <c r="DH170" s="134"/>
      <c r="DI170" s="134"/>
      <c r="DJ170" s="134"/>
      <c r="DK170" s="134"/>
      <c r="DL170" s="134"/>
      <c r="DM170" s="134"/>
      <c r="DN170" s="134"/>
      <c r="DO170" s="134"/>
      <c r="DP170" s="128"/>
      <c r="DQ170" s="134"/>
      <c r="DR170" s="134"/>
      <c r="DS170" s="134"/>
      <c r="DT170" s="134"/>
      <c r="DU170" s="134"/>
      <c r="DV170" s="134"/>
      <c r="DW170" s="134"/>
      <c r="DX170" s="134"/>
      <c r="DY170" s="128"/>
      <c r="DZ170" s="134"/>
      <c r="EA170" s="134"/>
      <c r="EB170" s="134"/>
      <c r="EC170" s="134"/>
      <c r="ED170" s="134"/>
      <c r="EE170" s="134"/>
      <c r="EF170" s="134"/>
      <c r="EG170" s="134"/>
      <c r="EH170" s="128"/>
      <c r="EI170" s="134"/>
      <c r="EJ170" s="134"/>
      <c r="EK170" s="134"/>
      <c r="EL170" s="134"/>
      <c r="EM170" s="134"/>
      <c r="EN170" s="134"/>
      <c r="EO170" s="134"/>
      <c r="EP170" s="134"/>
      <c r="EQ170" s="128"/>
      <c r="ER170" s="134"/>
      <c r="ES170" s="134"/>
      <c r="ET170" s="134"/>
      <c r="EU170" s="134"/>
      <c r="EV170" s="134"/>
      <c r="EW170" s="134"/>
      <c r="EX170" s="134"/>
      <c r="EY170" s="134"/>
      <c r="EZ170" s="128"/>
      <c r="FA170" s="134"/>
      <c r="FB170" s="134"/>
      <c r="FC170" s="134"/>
      <c r="FD170" s="134"/>
      <c r="FE170" s="134"/>
      <c r="FF170" s="134"/>
      <c r="FG170" s="134"/>
      <c r="FH170" s="134"/>
      <c r="FI170" s="128"/>
      <c r="FJ170" s="134"/>
      <c r="FK170" s="134"/>
      <c r="FL170" s="134"/>
      <c r="FM170" s="134"/>
      <c r="FN170" s="134"/>
      <c r="FO170" s="134"/>
      <c r="FP170" s="134"/>
      <c r="FQ170" s="134"/>
      <c r="FR170" s="134"/>
      <c r="FS170" s="128"/>
      <c r="FT170" s="131"/>
      <c r="FU170" s="131"/>
      <c r="FV170" s="131"/>
      <c r="FW170" s="132"/>
      <c r="FX170" s="131"/>
      <c r="FY170" s="134"/>
      <c r="FZ170" s="134"/>
      <c r="GA170" s="131"/>
      <c r="GB170" s="131"/>
      <c r="GC170" s="131"/>
      <c r="GD170" s="131"/>
      <c r="GE170" s="131"/>
      <c r="GF170" s="128"/>
      <c r="GG170" s="131"/>
      <c r="GH170" s="131"/>
      <c r="GI170" s="131"/>
      <c r="GJ170" s="132"/>
      <c r="GK170" s="131"/>
      <c r="GL170" s="134"/>
      <c r="GM170" s="134"/>
      <c r="GN170" s="131"/>
      <c r="GO170" s="131"/>
      <c r="GP170" s="131"/>
      <c r="GQ170" s="131"/>
      <c r="GR170" s="131"/>
      <c r="GS170" s="128"/>
      <c r="GT170" s="131"/>
      <c r="GU170" s="131"/>
      <c r="GV170" s="131"/>
      <c r="GW170" s="132"/>
      <c r="GX170" s="131"/>
      <c r="GY170" s="134"/>
      <c r="GZ170" s="134"/>
      <c r="HA170" s="131"/>
      <c r="HB170" s="131"/>
      <c r="HC170" s="131"/>
      <c r="HD170" s="131"/>
    </row>
    <row r="171" spans="1:212" ht="17.25" customHeight="1" x14ac:dyDescent="0.2">
      <c r="A171" s="312"/>
      <c r="B171" s="395"/>
      <c r="C171" s="399"/>
      <c r="D171" s="399"/>
      <c r="E171" s="400"/>
      <c r="F171" s="395"/>
      <c r="G171" s="395"/>
      <c r="H171" s="396"/>
      <c r="I171" s="395"/>
      <c r="J171" s="397"/>
      <c r="K171" s="322"/>
      <c r="L171" s="398"/>
      <c r="M171" s="326"/>
      <c r="N171" s="327"/>
      <c r="O171" s="327"/>
      <c r="P171" s="361"/>
      <c r="Q171" s="360"/>
      <c r="R171" s="53"/>
      <c r="S171" s="50"/>
      <c r="T171" s="201" t="str">
        <f t="shared" si="70"/>
        <v>Tipo Control</v>
      </c>
      <c r="U171" s="54" t="s">
        <v>158</v>
      </c>
      <c r="V171" s="55">
        <f>+IF(U171='[12]Tabla Valoración controles'!$D$4,'[12]Tabla Valoración controles'!$F$4,IF('[12]208-PLA-Ft-78 Mapa Gestión'!U171='[12]Tabla Valoración controles'!$D$5,'[12]Tabla Valoración controles'!$F$5,IF(U171=[12]FORMULAS!$A$10,0,'[12]Tabla Valoración controles'!$F$6)))</f>
        <v>0</v>
      </c>
      <c r="W171" s="54"/>
      <c r="X171" s="56">
        <f>+IF(W171='[12]Tabla Valoración controles'!$D$7,'[12]Tabla Valoración controles'!$F$7,IF(U171=[12]FORMULAS!$A$10,0,'[12]Tabla Valoración controles'!$F$8))</f>
        <v>0</v>
      </c>
      <c r="Y171" s="54"/>
      <c r="Z171" s="55">
        <f>+IF(Y171='[12]Tabla Valoración controles'!$D$9,'[12]Tabla Valoración controles'!$F$9,IF(U171=[12]FORMULAS!$A$10,0,'[12]Tabla Valoración controles'!$F$10))</f>
        <v>0</v>
      </c>
      <c r="AA171" s="54"/>
      <c r="AB171" s="55">
        <f>+IF(AA171='[12]Tabla Valoración controles'!$D$9,'[12]Tabla Valoración controles'!$F$9,IF(W171=[12]FORMULAS!$A$10,0,'[12]Tabla Valoración controles'!$F$10))</f>
        <v>0</v>
      </c>
      <c r="AC171" s="54"/>
      <c r="AD171" s="55">
        <f>+IF(AC171='[12]Tabla Valoración controles'!$D$13,'[12]Tabla Valoración controles'!$F$13,'[12]Tabla Valoración controles'!$F$14)</f>
        <v>0</v>
      </c>
      <c r="AE171" s="100">
        <f t="shared" si="78"/>
        <v>0</v>
      </c>
      <c r="AF171" s="100">
        <f t="shared" si="92"/>
        <v>0</v>
      </c>
      <c r="AG171" s="100">
        <f t="shared" si="91"/>
        <v>0</v>
      </c>
      <c r="AH171" s="54"/>
      <c r="AI171" s="50">
        <f>+IF(AH171=[12]CONTROLES!$C$50,[12]CONTROLES!$D$50,[12]CONTROLES!$D$51)</f>
        <v>0</v>
      </c>
      <c r="AJ171" s="50"/>
      <c r="AK171" s="50">
        <f>+IF(AJ171=[12]CONTROLES!$C$52,[12]CONTROLES!$D$52,[12]CONTROLES!$D$53)</f>
        <v>0</v>
      </c>
      <c r="AL171" s="50"/>
      <c r="AM171" s="50">
        <f>+IF(AL171=[12]CONTROLES!$C$54,[12]CONTROLES!$D$54,[12]CONTROLES!$D$55)</f>
        <v>0</v>
      </c>
      <c r="AN171" s="50"/>
      <c r="AO171" s="50">
        <f>+IF(AN171=[12]CONTROLES!$C$56,[12]CONTROLES!$D$56,IF(AN171=[12]CONTROLES!$C$57,[12]CONTROLES!$D$57,[12]CONTROLES!$D$58))</f>
        <v>0</v>
      </c>
      <c r="AP171" s="50"/>
      <c r="AQ171" s="50">
        <f>+IF(AP171=[12]CONTROLES!$C$59,[12]CONTROLES!$D$59,[12]CONTROLES!$D$60)</f>
        <v>0</v>
      </c>
      <c r="AR171" s="50"/>
      <c r="AS171" s="50">
        <f>+IF(AR171=[12]CONTROLES!$C$61,[12]CONTROLES!$D$61,[12]CONTROLES!$D$62)</f>
        <v>0</v>
      </c>
      <c r="AT171" s="50"/>
      <c r="AU171" s="50">
        <f>+IF(AT171=[12]CONTROLES!$C$63,[12]CONTROLES!$D$63,IF(AT171=[12]CONTROLES!$C$64,[12]CONTROLES!$D$64,[12]CONTROLES!$D$65))</f>
        <v>0</v>
      </c>
      <c r="AV171" s="50">
        <f t="shared" si="86"/>
        <v>0</v>
      </c>
      <c r="AW171" s="50" t="str">
        <f t="shared" si="87"/>
        <v>Débil</v>
      </c>
      <c r="AX171" s="305"/>
      <c r="AY171" s="437"/>
      <c r="AZ171" s="437"/>
      <c r="BA171" s="305"/>
      <c r="BB171" s="307"/>
      <c r="BC171" s="306"/>
      <c r="BD171" s="335"/>
      <c r="BE171" s="134"/>
      <c r="BF171" s="134"/>
      <c r="BG171" s="216"/>
      <c r="BH171" s="224"/>
      <c r="BI171" s="224"/>
      <c r="BJ171" s="134"/>
      <c r="BK171" s="134"/>
      <c r="BL171" s="134"/>
      <c r="BM171" s="335"/>
      <c r="BN171" s="128"/>
      <c r="BO171" s="134"/>
      <c r="BP171" s="134"/>
      <c r="BQ171" s="134"/>
      <c r="BR171" s="134"/>
      <c r="BS171" s="134"/>
      <c r="BT171" s="134"/>
      <c r="BU171" s="134"/>
      <c r="BV171" s="134"/>
      <c r="BW171" s="128"/>
      <c r="BX171" s="134"/>
      <c r="BY171" s="134"/>
      <c r="BZ171" s="134"/>
      <c r="CA171" s="134"/>
      <c r="CB171" s="134"/>
      <c r="CC171" s="134"/>
      <c r="CD171" s="134"/>
      <c r="CE171" s="134"/>
      <c r="CF171" s="128"/>
      <c r="CG171" s="134"/>
      <c r="CH171" s="134"/>
      <c r="CI171" s="134"/>
      <c r="CJ171" s="134"/>
      <c r="CK171" s="134"/>
      <c r="CL171" s="134"/>
      <c r="CM171" s="134"/>
      <c r="CN171" s="134"/>
      <c r="CO171" s="128"/>
      <c r="CP171" s="134"/>
      <c r="CQ171" s="134"/>
      <c r="CR171" s="134"/>
      <c r="CS171" s="134"/>
      <c r="CT171" s="134"/>
      <c r="CU171" s="134"/>
      <c r="CV171" s="134"/>
      <c r="CW171" s="134"/>
      <c r="CX171" s="128"/>
      <c r="CY171" s="134"/>
      <c r="CZ171" s="134"/>
      <c r="DA171" s="134"/>
      <c r="DB171" s="134"/>
      <c r="DC171" s="134"/>
      <c r="DD171" s="134"/>
      <c r="DE171" s="134"/>
      <c r="DF171" s="134"/>
      <c r="DG171" s="128"/>
      <c r="DH171" s="134"/>
      <c r="DI171" s="134"/>
      <c r="DJ171" s="134"/>
      <c r="DK171" s="134"/>
      <c r="DL171" s="134"/>
      <c r="DM171" s="134"/>
      <c r="DN171" s="134"/>
      <c r="DO171" s="134"/>
      <c r="DP171" s="128"/>
      <c r="DQ171" s="134"/>
      <c r="DR171" s="134"/>
      <c r="DS171" s="134"/>
      <c r="DT171" s="134"/>
      <c r="DU171" s="134"/>
      <c r="DV171" s="134"/>
      <c r="DW171" s="134"/>
      <c r="DX171" s="134"/>
      <c r="DY171" s="128"/>
      <c r="DZ171" s="134"/>
      <c r="EA171" s="134"/>
      <c r="EB171" s="134"/>
      <c r="EC171" s="134"/>
      <c r="ED171" s="134"/>
      <c r="EE171" s="134"/>
      <c r="EF171" s="134"/>
      <c r="EG171" s="134"/>
      <c r="EH171" s="128"/>
      <c r="EI171" s="134"/>
      <c r="EJ171" s="134"/>
      <c r="EK171" s="134"/>
      <c r="EL171" s="134"/>
      <c r="EM171" s="134"/>
      <c r="EN171" s="134"/>
      <c r="EO171" s="134"/>
      <c r="EP171" s="134"/>
      <c r="EQ171" s="128"/>
      <c r="ER171" s="134"/>
      <c r="ES171" s="134"/>
      <c r="ET171" s="134"/>
      <c r="EU171" s="134"/>
      <c r="EV171" s="134"/>
      <c r="EW171" s="134"/>
      <c r="EX171" s="134"/>
      <c r="EY171" s="134"/>
      <c r="EZ171" s="128"/>
      <c r="FA171" s="134"/>
      <c r="FB171" s="134"/>
      <c r="FC171" s="134"/>
      <c r="FD171" s="134"/>
      <c r="FE171" s="134"/>
      <c r="FF171" s="134"/>
      <c r="FG171" s="134"/>
      <c r="FH171" s="134"/>
      <c r="FI171" s="128"/>
      <c r="FJ171" s="134"/>
      <c r="FK171" s="134"/>
      <c r="FL171" s="134"/>
      <c r="FM171" s="134"/>
      <c r="FN171" s="134"/>
      <c r="FO171" s="134"/>
      <c r="FP171" s="134"/>
      <c r="FQ171" s="134"/>
      <c r="FR171" s="134"/>
      <c r="FS171" s="128"/>
      <c r="FT171" s="131"/>
      <c r="FU171" s="131"/>
      <c r="FV171" s="131"/>
      <c r="FW171" s="132"/>
      <c r="FX171" s="131"/>
      <c r="FY171" s="134"/>
      <c r="FZ171" s="134"/>
      <c r="GA171" s="131"/>
      <c r="GB171" s="131"/>
      <c r="GC171" s="131"/>
      <c r="GD171" s="131"/>
      <c r="GE171" s="131"/>
      <c r="GF171" s="128"/>
      <c r="GG171" s="131"/>
      <c r="GH171" s="131"/>
      <c r="GI171" s="131"/>
      <c r="GJ171" s="132"/>
      <c r="GK171" s="131"/>
      <c r="GL171" s="134"/>
      <c r="GM171" s="134"/>
      <c r="GN171" s="131"/>
      <c r="GO171" s="131"/>
      <c r="GP171" s="131"/>
      <c r="GQ171" s="131"/>
      <c r="GR171" s="131"/>
      <c r="GS171" s="128"/>
      <c r="GT171" s="131"/>
      <c r="GU171" s="131"/>
      <c r="GV171" s="131"/>
      <c r="GW171" s="132"/>
      <c r="GX171" s="131"/>
      <c r="GY171" s="134"/>
      <c r="GZ171" s="134"/>
      <c r="HA171" s="131"/>
      <c r="HB171" s="131"/>
      <c r="HC171" s="131"/>
      <c r="HD171" s="131"/>
    </row>
    <row r="172" spans="1:212" ht="66" customHeight="1" x14ac:dyDescent="0.2">
      <c r="A172" s="312">
        <v>28</v>
      </c>
      <c r="B172" s="395" t="s">
        <v>181</v>
      </c>
      <c r="C172" s="399" t="str">
        <f>VLOOKUP(B172,[12]FORMULAS!A$30:B$52,2,0)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72" s="399" t="str">
        <f>VLOOKUP(B172,[12]FORMULAS!A$30:C$52,3,0)</f>
        <v xml:space="preserve">Subdirector Administrativo </v>
      </c>
      <c r="E172" s="395" t="s">
        <v>113</v>
      </c>
      <c r="F172" s="395" t="s">
        <v>645</v>
      </c>
      <c r="G172" s="395" t="s">
        <v>646</v>
      </c>
      <c r="H172" s="396" t="s">
        <v>647</v>
      </c>
      <c r="I172" s="395" t="s">
        <v>261</v>
      </c>
      <c r="J172" s="397">
        <v>220</v>
      </c>
      <c r="K172" s="322" t="str">
        <f>VLOOKUP(L172,'Tabla probabilidad'!$D$3:$E$8,2,0)</f>
        <v>Media</v>
      </c>
      <c r="L172" s="398">
        <v>0.6</v>
      </c>
      <c r="M172" s="326" t="s">
        <v>91</v>
      </c>
      <c r="N172" s="327" t="str">
        <f>VLOOKUP(M172,'Tabla Impacto'!$D$3:$F$8,3,0)</f>
        <v>Moderado</v>
      </c>
      <c r="O172" s="327">
        <f>VLOOKUP(M172,'Tabla Impacto'!$D$3:$F$8,2,0)</f>
        <v>0.6</v>
      </c>
      <c r="P172" s="361" t="str">
        <f t="shared" ref="P172" si="93">CONCATENATE(N172,K172)</f>
        <v>ModeradoMedia</v>
      </c>
      <c r="Q172" s="360" t="str">
        <f>VLOOKUP(P172,[12]FORMULAS!$K$17:$L$42,2,0)</f>
        <v>Moderado</v>
      </c>
      <c r="R172" s="53">
        <v>1</v>
      </c>
      <c r="S172" s="50" t="s">
        <v>648</v>
      </c>
      <c r="T172" s="201" t="str">
        <f t="shared" si="70"/>
        <v>Preventivo</v>
      </c>
      <c r="U172" s="54" t="s">
        <v>13</v>
      </c>
      <c r="V172" s="55">
        <f>+IF(U172='[12]Tabla Valoración controles'!$D$4,'[12]Tabla Valoración controles'!$F$4,IF('[12]208-PLA-Ft-78 Mapa Gestión'!U172='[12]Tabla Valoración controles'!$D$5,'[12]Tabla Valoración controles'!$F$5,IF(U172=[12]FORMULAS!$A$10,0,'[12]Tabla Valoración controles'!$F$6)))</f>
        <v>0.25</v>
      </c>
      <c r="W172" s="54" t="s">
        <v>8</v>
      </c>
      <c r="X172" s="56">
        <f>+IF(W172='[12]Tabla Valoración controles'!$D$7,'[12]Tabla Valoración controles'!$F$7,IF(U172=[12]FORMULAS!$A$10,0,'[12]Tabla Valoración controles'!$F$8))</f>
        <v>0.15</v>
      </c>
      <c r="Y172" s="54" t="s">
        <v>18</v>
      </c>
      <c r="Z172" s="55">
        <f>+IF(Y172='[12]Tabla Valoración controles'!$D$9,'[12]Tabla Valoración controles'!$F$9,IF(U172=[12]FORMULAS!$A$10,0,'[12]Tabla Valoración controles'!$F$10))</f>
        <v>0</v>
      </c>
      <c r="AA172" s="54" t="s">
        <v>21</v>
      </c>
      <c r="AB172" s="55">
        <f>+IF(AA172='[12]Tabla Valoración controles'!$D$9,'[12]Tabla Valoración controles'!$F$9,IF(W172=[12]FORMULAS!$A$10,0,'[12]Tabla Valoración controles'!$F$10))</f>
        <v>0</v>
      </c>
      <c r="AC172" s="54" t="s">
        <v>100</v>
      </c>
      <c r="AD172" s="55">
        <f>+IF(AC172='[12]Tabla Valoración controles'!$D$13,'[12]Tabla Valoración controles'!$F$13,'[12]Tabla Valoración controles'!$F$14)</f>
        <v>0</v>
      </c>
      <c r="AE172" s="100">
        <f t="shared" si="78"/>
        <v>0.4</v>
      </c>
      <c r="AF172" s="100" t="e">
        <f>+IF(T172=[12]FORMULAS!$A$8,'[12]208-PLA-Ft-78 Mapa Gestión'!AE172*'[12]208-PLA-Ft-78 Mapa Gestión'!L172:L177,'[12]208-PLA-Ft-78 Mapa Gestión'!AE172*'[12]208-PLA-Ft-78 Mapa Gestión'!O172:O177)</f>
        <v>#N/A</v>
      </c>
      <c r="AG172" s="100">
        <f>+IF(T172=[12]FORMULAS!$A$8,'[12]208-PLA-Ft-78 Mapa Gestión'!L172:L177-'[12]208-PLA-Ft-78 Mapa Gestión'!AF172,0)</f>
        <v>0</v>
      </c>
      <c r="AH172" s="54" t="s">
        <v>351</v>
      </c>
      <c r="AI172" s="50">
        <f>+IF(AH172=[12]CONTROLES!$C$50,[12]CONTROLES!$D$50,[12]CONTROLES!$D$51)</f>
        <v>15</v>
      </c>
      <c r="AJ172" s="50" t="s">
        <v>357</v>
      </c>
      <c r="AK172" s="50">
        <f>+IF(AJ172=[12]CONTROLES!$C$52,[12]CONTROLES!$D$52,[12]CONTROLES!$D$53)</f>
        <v>15</v>
      </c>
      <c r="AL172" s="50" t="s">
        <v>360</v>
      </c>
      <c r="AM172" s="50">
        <f>+IF(AL172=[12]CONTROLES!$C$54,[12]CONTROLES!$D$54,[12]CONTROLES!$D$55)</f>
        <v>15</v>
      </c>
      <c r="AN172" s="50" t="s">
        <v>363</v>
      </c>
      <c r="AO172" s="50">
        <f>+IF(AN172=[12]CONTROLES!$C$56,[12]CONTROLES!$D$56,IF(AN172=[12]CONTROLES!$C$57,[12]CONTROLES!$D$57,[12]CONTROLES!$D$58))</f>
        <v>15</v>
      </c>
      <c r="AP172" s="50" t="s">
        <v>367</v>
      </c>
      <c r="AQ172" s="50">
        <f>+IF(AP172=[12]CONTROLES!$C$59,[12]CONTROLES!$D$59,[12]CONTROLES!$D$60)</f>
        <v>15</v>
      </c>
      <c r="AR172" s="50" t="s">
        <v>370</v>
      </c>
      <c r="AS172" s="50">
        <f>+IF(AR172=[12]CONTROLES!$C$61,[12]CONTROLES!$D$61,[12]CONTROLES!$D$62)</f>
        <v>15</v>
      </c>
      <c r="AT172" s="50" t="s">
        <v>373</v>
      </c>
      <c r="AU172" s="50">
        <f>+IF(AT172=[12]CONTROLES!$C$63,[12]CONTROLES!$D$63,IF(AT172=[12]CONTROLES!$C$64,[12]CONTROLES!$D$64,[12]CONTROLES!$D$65))</f>
        <v>10</v>
      </c>
      <c r="AV172" s="50">
        <f t="shared" si="86"/>
        <v>100</v>
      </c>
      <c r="AW172" s="179" t="str">
        <f t="shared" si="87"/>
        <v>Fuerte</v>
      </c>
      <c r="AX172" s="304">
        <f>+AG177</f>
        <v>0</v>
      </c>
      <c r="AY172" s="304" t="s">
        <v>98</v>
      </c>
      <c r="AZ172" s="304" t="s">
        <v>74</v>
      </c>
      <c r="BA172" s="304" t="e">
        <f>+IF(T172=[8]FORMULAS!B171,'[8]208-PLA-Ft-78 Mapa Gestión'!AG177,'[8]208-PLA-Ft-78 Mapa Gestión'!O172:O177)</f>
        <v>#N/A</v>
      </c>
      <c r="BB172" s="307" t="str">
        <f>CONCATENATE(AZ172,AY172)</f>
        <v>ModeradoMedia</v>
      </c>
      <c r="BC172" s="306" t="str">
        <f>VLOOKUP(BB172,[8]FORMULAS!$K$17:$L$42,2,0)</f>
        <v>Moderado</v>
      </c>
      <c r="BD172" s="335" t="s">
        <v>164</v>
      </c>
      <c r="BE172" s="134" t="s">
        <v>649</v>
      </c>
      <c r="BF172" s="134" t="s">
        <v>635</v>
      </c>
      <c r="BG172" s="216" t="s">
        <v>327</v>
      </c>
      <c r="BH172" s="224">
        <v>45292</v>
      </c>
      <c r="BI172" s="224">
        <v>45657</v>
      </c>
      <c r="BJ172" s="134" t="s">
        <v>650</v>
      </c>
      <c r="BK172" s="134" t="s">
        <v>651</v>
      </c>
      <c r="BL172" s="134" t="s">
        <v>236</v>
      </c>
      <c r="BM172" s="335"/>
      <c r="BN172" s="128"/>
      <c r="BO172" s="144"/>
      <c r="BP172" s="129"/>
      <c r="BQ172" s="129"/>
      <c r="BR172" s="135"/>
      <c r="BS172" s="135"/>
      <c r="BT172" s="135"/>
      <c r="BU172" s="135"/>
      <c r="BV172" s="135"/>
      <c r="BW172" s="128"/>
      <c r="BX172" s="144"/>
      <c r="BY172" s="129"/>
      <c r="BZ172" s="129"/>
      <c r="CA172" s="135"/>
      <c r="CB172" s="135"/>
      <c r="CC172" s="135"/>
      <c r="CD172" s="135"/>
      <c r="CE172" s="135"/>
      <c r="CF172" s="128"/>
      <c r="CG172" s="144"/>
      <c r="CH172" s="129"/>
      <c r="CI172" s="129"/>
      <c r="CJ172" s="135"/>
      <c r="CK172" s="135"/>
      <c r="CL172" s="135"/>
      <c r="CM172" s="135"/>
      <c r="CN172" s="135"/>
      <c r="CO172" s="128"/>
      <c r="CP172" s="144"/>
      <c r="CQ172" s="129"/>
      <c r="CR172" s="129"/>
      <c r="CS172" s="135"/>
      <c r="CT172" s="135"/>
      <c r="CU172" s="135"/>
      <c r="CV172" s="135"/>
      <c r="CW172" s="135"/>
      <c r="CX172" s="128"/>
      <c r="CY172" s="144"/>
      <c r="CZ172" s="129"/>
      <c r="DA172" s="129"/>
      <c r="DB172" s="135"/>
      <c r="DC172" s="135"/>
      <c r="DD172" s="135"/>
      <c r="DE172" s="135"/>
      <c r="DF172" s="135"/>
      <c r="DG172" s="128"/>
      <c r="DH172" s="144"/>
      <c r="DI172" s="129"/>
      <c r="DJ172" s="129"/>
      <c r="DK172" s="135"/>
      <c r="DL172" s="135"/>
      <c r="DM172" s="135"/>
      <c r="DN172" s="135"/>
      <c r="DO172" s="135"/>
      <c r="DP172" s="128"/>
      <c r="DQ172" s="144"/>
      <c r="DR172" s="129"/>
      <c r="DS172" s="129"/>
      <c r="DT172" s="135"/>
      <c r="DU172" s="135"/>
      <c r="DV172" s="135"/>
      <c r="DW172" s="135"/>
      <c r="DX172" s="135"/>
      <c r="DY172" s="128"/>
      <c r="DZ172" s="144"/>
      <c r="EA172" s="129"/>
      <c r="EB172" s="129"/>
      <c r="EC172" s="135"/>
      <c r="ED172" s="135"/>
      <c r="EE172" s="135"/>
      <c r="EF172" s="135"/>
      <c r="EG172" s="135"/>
      <c r="EH172" s="128"/>
      <c r="EI172" s="144"/>
      <c r="EJ172" s="129"/>
      <c r="EK172" s="129"/>
      <c r="EL172" s="135"/>
      <c r="EM172" s="135"/>
      <c r="EN172" s="135"/>
      <c r="EO172" s="135"/>
      <c r="EP172" s="135"/>
      <c r="EQ172" s="128"/>
      <c r="ER172" s="144"/>
      <c r="ES172" s="129"/>
      <c r="ET172" s="129"/>
      <c r="EU172" s="135"/>
      <c r="EV172" s="135"/>
      <c r="EW172" s="135"/>
      <c r="EX172" s="135"/>
      <c r="EY172" s="135"/>
      <c r="EZ172" s="128"/>
      <c r="FA172" s="144"/>
      <c r="FB172" s="129"/>
      <c r="FC172" s="129"/>
      <c r="FD172" s="135"/>
      <c r="FE172" s="135"/>
      <c r="FF172" s="135"/>
      <c r="FG172" s="135"/>
      <c r="FH172" s="135"/>
      <c r="FI172" s="128"/>
      <c r="FJ172" s="144"/>
      <c r="FK172" s="129"/>
      <c r="FL172" s="129"/>
      <c r="FM172" s="135"/>
      <c r="FN172" s="135"/>
      <c r="FO172" s="135"/>
      <c r="FP172" s="135"/>
      <c r="FQ172" s="135"/>
      <c r="FR172" s="135"/>
      <c r="FS172" s="128"/>
      <c r="FT172" s="131"/>
      <c r="FU172" s="131"/>
      <c r="FV172" s="131"/>
      <c r="FW172" s="132"/>
      <c r="FX172" s="131"/>
      <c r="FY172" s="135"/>
      <c r="FZ172" s="135"/>
      <c r="GA172" s="131"/>
      <c r="GB172" s="131"/>
      <c r="GC172" s="131"/>
      <c r="GD172" s="131"/>
      <c r="GE172" s="131"/>
      <c r="GF172" s="128"/>
      <c r="GG172" s="131"/>
      <c r="GH172" s="131"/>
      <c r="GI172" s="131"/>
      <c r="GJ172" s="132"/>
      <c r="GK172" s="131"/>
      <c r="GL172" s="135"/>
      <c r="GM172" s="135"/>
      <c r="GN172" s="131"/>
      <c r="GO172" s="131"/>
      <c r="GP172" s="131"/>
      <c r="GQ172" s="131"/>
      <c r="GR172" s="131"/>
      <c r="GS172" s="128"/>
      <c r="GT172" s="131"/>
      <c r="GU172" s="131"/>
      <c r="GV172" s="131"/>
      <c r="GW172" s="132"/>
      <c r="GX172" s="131"/>
      <c r="GY172" s="135"/>
      <c r="GZ172" s="135"/>
      <c r="HA172" s="131"/>
      <c r="HB172" s="131"/>
      <c r="HC172" s="131"/>
      <c r="HD172" s="131"/>
    </row>
    <row r="173" spans="1:212" ht="67.5" customHeight="1" x14ac:dyDescent="0.2">
      <c r="A173" s="312"/>
      <c r="B173" s="395"/>
      <c r="C173" s="399"/>
      <c r="D173" s="399"/>
      <c r="E173" s="395"/>
      <c r="F173" s="395"/>
      <c r="G173" s="395"/>
      <c r="H173" s="396"/>
      <c r="I173" s="395"/>
      <c r="J173" s="397"/>
      <c r="K173" s="322"/>
      <c r="L173" s="398"/>
      <c r="M173" s="326"/>
      <c r="N173" s="327"/>
      <c r="O173" s="327"/>
      <c r="P173" s="361"/>
      <c r="Q173" s="360"/>
      <c r="R173" s="53">
        <v>2</v>
      </c>
      <c r="S173" s="50" t="s">
        <v>652</v>
      </c>
      <c r="T173" s="201" t="str">
        <f t="shared" si="70"/>
        <v>Preventivo</v>
      </c>
      <c r="U173" s="54" t="s">
        <v>13</v>
      </c>
      <c r="V173" s="55">
        <f>+IF(U173='[12]Tabla Valoración controles'!$D$4,'[12]Tabla Valoración controles'!$F$4,IF('[12]208-PLA-Ft-78 Mapa Gestión'!U173='[12]Tabla Valoración controles'!$D$5,'[12]Tabla Valoración controles'!$F$5,IF(U173=[12]FORMULAS!$A$10,0,'[12]Tabla Valoración controles'!$F$6)))</f>
        <v>0.25</v>
      </c>
      <c r="W173" s="54" t="s">
        <v>8</v>
      </c>
      <c r="X173" s="56">
        <f>+IF(W173='[12]Tabla Valoración controles'!$D$7,'[12]Tabla Valoración controles'!$F$7,IF(U173=[12]FORMULAS!$A$10,0,'[12]Tabla Valoración controles'!$F$8))</f>
        <v>0.15</v>
      </c>
      <c r="Y173" s="54" t="s">
        <v>18</v>
      </c>
      <c r="Z173" s="55">
        <f>+IF(Y173='[12]Tabla Valoración controles'!$D$9,'[12]Tabla Valoración controles'!$F$9,IF(U173=[12]FORMULAS!$A$10,0,'[12]Tabla Valoración controles'!$F$10))</f>
        <v>0</v>
      </c>
      <c r="AA173" s="54" t="s">
        <v>21</v>
      </c>
      <c r="AB173" s="55">
        <f>+IF(AA173='[12]Tabla Valoración controles'!$D$9,'[12]Tabla Valoración controles'!$F$9,IF(W173=[12]FORMULAS!$A$10,0,'[12]Tabla Valoración controles'!$F$10))</f>
        <v>0</v>
      </c>
      <c r="AC173" s="54" t="s">
        <v>100</v>
      </c>
      <c r="AD173" s="55">
        <f>+IF(AC173='[12]Tabla Valoración controles'!$D$13,'[12]Tabla Valoración controles'!$F$13,'[12]Tabla Valoración controles'!$F$14)</f>
        <v>0</v>
      </c>
      <c r="AE173" s="100">
        <f t="shared" si="78"/>
        <v>0.4</v>
      </c>
      <c r="AF173" s="100">
        <f>+AE173*AG172</f>
        <v>0</v>
      </c>
      <c r="AG173" s="100">
        <f>+AG172-AF173</f>
        <v>0</v>
      </c>
      <c r="AH173" s="54" t="s">
        <v>351</v>
      </c>
      <c r="AI173" s="50">
        <f>+IF(AH173=[12]CONTROLES!$C$50,[12]CONTROLES!$D$50,[12]CONTROLES!$D$51)</f>
        <v>15</v>
      </c>
      <c r="AJ173" s="50" t="s">
        <v>357</v>
      </c>
      <c r="AK173" s="50">
        <f>+IF(AJ173=[12]CONTROLES!$C$52,[12]CONTROLES!$D$52,[12]CONTROLES!$D$53)</f>
        <v>15</v>
      </c>
      <c r="AL173" s="50" t="s">
        <v>360</v>
      </c>
      <c r="AM173" s="50">
        <f>+IF(AL173=[12]CONTROLES!$C$54,[12]CONTROLES!$D$54,[12]CONTROLES!$D$55)</f>
        <v>15</v>
      </c>
      <c r="AN173" s="50" t="s">
        <v>363</v>
      </c>
      <c r="AO173" s="50">
        <f>+IF(AN173=[12]CONTROLES!$C$56,[12]CONTROLES!$D$56,IF(AN173=[12]CONTROLES!$C$57,[12]CONTROLES!$D$57,[12]CONTROLES!$D$58))</f>
        <v>15</v>
      </c>
      <c r="AP173" s="50" t="s">
        <v>367</v>
      </c>
      <c r="AQ173" s="50">
        <f>+IF(AP173=[12]CONTROLES!$C$59,[12]CONTROLES!$D$59,[12]CONTROLES!$D$60)</f>
        <v>15</v>
      </c>
      <c r="AR173" s="50" t="s">
        <v>370</v>
      </c>
      <c r="AS173" s="50">
        <f>+IF(AR173=[12]CONTROLES!$C$61,[12]CONTROLES!$D$61,[12]CONTROLES!$D$62)</f>
        <v>15</v>
      </c>
      <c r="AT173" s="50" t="s">
        <v>373</v>
      </c>
      <c r="AU173" s="50">
        <f>+IF(AT173=[12]CONTROLES!$C$63,[12]CONTROLES!$D$63,IF(AT173=[12]CONTROLES!$C$64,[12]CONTROLES!$D$64,[12]CONTROLES!$D$65))</f>
        <v>10</v>
      </c>
      <c r="AV173" s="50">
        <f t="shared" si="86"/>
        <v>100</v>
      </c>
      <c r="AW173" s="179" t="str">
        <f t="shared" si="87"/>
        <v>Fuerte</v>
      </c>
      <c r="AX173" s="305"/>
      <c r="AY173" s="305"/>
      <c r="AZ173" s="305"/>
      <c r="BA173" s="305"/>
      <c r="BB173" s="307"/>
      <c r="BC173" s="306"/>
      <c r="BD173" s="335"/>
      <c r="BE173" s="134"/>
      <c r="BF173" s="134"/>
      <c r="BG173" s="216"/>
      <c r="BH173" s="224"/>
      <c r="BI173" s="224"/>
      <c r="BJ173" s="134"/>
      <c r="BK173" s="134"/>
      <c r="BL173" s="134"/>
      <c r="BM173" s="335"/>
      <c r="BN173" s="128"/>
      <c r="BO173" s="134"/>
      <c r="BP173" s="134"/>
      <c r="BQ173" s="134"/>
      <c r="BR173" s="134"/>
      <c r="BS173" s="134"/>
      <c r="BT173" s="134"/>
      <c r="BU173" s="134"/>
      <c r="BV173" s="134"/>
      <c r="BW173" s="128"/>
      <c r="BX173" s="134"/>
      <c r="BY173" s="134"/>
      <c r="BZ173" s="134"/>
      <c r="CA173" s="134"/>
      <c r="CB173" s="134"/>
      <c r="CC173" s="134"/>
      <c r="CD173" s="134"/>
      <c r="CE173" s="134"/>
      <c r="CF173" s="128"/>
      <c r="CG173" s="134"/>
      <c r="CH173" s="134"/>
      <c r="CI173" s="134"/>
      <c r="CJ173" s="134"/>
      <c r="CK173" s="134"/>
      <c r="CL173" s="134"/>
      <c r="CM173" s="134"/>
      <c r="CN173" s="134"/>
      <c r="CO173" s="128"/>
      <c r="CP173" s="134"/>
      <c r="CQ173" s="134"/>
      <c r="CR173" s="134"/>
      <c r="CS173" s="134"/>
      <c r="CT173" s="134"/>
      <c r="CU173" s="134"/>
      <c r="CV173" s="134"/>
      <c r="CW173" s="134"/>
      <c r="CX173" s="128"/>
      <c r="CY173" s="134"/>
      <c r="CZ173" s="134"/>
      <c r="DA173" s="134"/>
      <c r="DB173" s="134"/>
      <c r="DC173" s="134"/>
      <c r="DD173" s="134"/>
      <c r="DE173" s="134"/>
      <c r="DF173" s="134"/>
      <c r="DG173" s="128"/>
      <c r="DH173" s="134"/>
      <c r="DI173" s="134"/>
      <c r="DJ173" s="134"/>
      <c r="DK173" s="134"/>
      <c r="DL173" s="134"/>
      <c r="DM173" s="134"/>
      <c r="DN173" s="134"/>
      <c r="DO173" s="134"/>
      <c r="DP173" s="128"/>
      <c r="DQ173" s="134"/>
      <c r="DR173" s="134"/>
      <c r="DS173" s="134"/>
      <c r="DT173" s="134"/>
      <c r="DU173" s="134"/>
      <c r="DV173" s="134"/>
      <c r="DW173" s="134"/>
      <c r="DX173" s="134"/>
      <c r="DY173" s="128"/>
      <c r="DZ173" s="134"/>
      <c r="EA173" s="134"/>
      <c r="EB173" s="134"/>
      <c r="EC173" s="134"/>
      <c r="ED173" s="134"/>
      <c r="EE173" s="134"/>
      <c r="EF173" s="134"/>
      <c r="EG173" s="134"/>
      <c r="EH173" s="128"/>
      <c r="EI173" s="134"/>
      <c r="EJ173" s="134"/>
      <c r="EK173" s="134"/>
      <c r="EL173" s="134"/>
      <c r="EM173" s="134"/>
      <c r="EN173" s="134"/>
      <c r="EO173" s="134"/>
      <c r="EP173" s="134"/>
      <c r="EQ173" s="128"/>
      <c r="ER173" s="134"/>
      <c r="ES173" s="134"/>
      <c r="ET173" s="134"/>
      <c r="EU173" s="134"/>
      <c r="EV173" s="134"/>
      <c r="EW173" s="134"/>
      <c r="EX173" s="134"/>
      <c r="EY173" s="134"/>
      <c r="EZ173" s="128"/>
      <c r="FA173" s="134"/>
      <c r="FB173" s="134"/>
      <c r="FC173" s="134"/>
      <c r="FD173" s="134"/>
      <c r="FE173" s="134"/>
      <c r="FF173" s="134"/>
      <c r="FG173" s="134"/>
      <c r="FH173" s="134"/>
      <c r="FI173" s="128"/>
      <c r="FJ173" s="134"/>
      <c r="FK173" s="134"/>
      <c r="FL173" s="134"/>
      <c r="FM173" s="134"/>
      <c r="FN173" s="134"/>
      <c r="FO173" s="134"/>
      <c r="FP173" s="134"/>
      <c r="FQ173" s="134"/>
      <c r="FR173" s="134"/>
      <c r="FS173" s="128"/>
      <c r="FT173" s="131"/>
      <c r="FU173" s="131"/>
      <c r="FV173" s="131"/>
      <c r="FW173" s="132"/>
      <c r="FX173" s="131"/>
      <c r="FY173" s="134"/>
      <c r="FZ173" s="134"/>
      <c r="GA173" s="131"/>
      <c r="GB173" s="131"/>
      <c r="GC173" s="131"/>
      <c r="GD173" s="131"/>
      <c r="GE173" s="131"/>
      <c r="GF173" s="128"/>
      <c r="GG173" s="131"/>
      <c r="GH173" s="131"/>
      <c r="GI173" s="131"/>
      <c r="GJ173" s="132"/>
      <c r="GK173" s="131"/>
      <c r="GL173" s="134"/>
      <c r="GM173" s="134"/>
      <c r="GN173" s="131"/>
      <c r="GO173" s="131"/>
      <c r="GP173" s="131"/>
      <c r="GQ173" s="131"/>
      <c r="GR173" s="131"/>
      <c r="GS173" s="128"/>
      <c r="GT173" s="131"/>
      <c r="GU173" s="131"/>
      <c r="GV173" s="131"/>
      <c r="GW173" s="132"/>
      <c r="GX173" s="131"/>
      <c r="GY173" s="134"/>
      <c r="GZ173" s="134"/>
      <c r="HA173" s="131"/>
      <c r="HB173" s="131"/>
      <c r="HC173" s="131"/>
      <c r="HD173" s="131"/>
    </row>
    <row r="174" spans="1:212" ht="17.25" customHeight="1" x14ac:dyDescent="0.2">
      <c r="A174" s="312"/>
      <c r="B174" s="395"/>
      <c r="C174" s="399"/>
      <c r="D174" s="399"/>
      <c r="E174" s="395"/>
      <c r="F174" s="395"/>
      <c r="G174" s="395"/>
      <c r="H174" s="396"/>
      <c r="I174" s="395"/>
      <c r="J174" s="397"/>
      <c r="K174" s="322"/>
      <c r="L174" s="398"/>
      <c r="M174" s="326"/>
      <c r="N174" s="327"/>
      <c r="O174" s="327"/>
      <c r="P174" s="361"/>
      <c r="Q174" s="360"/>
      <c r="R174" s="53"/>
      <c r="S174" s="57"/>
      <c r="T174" s="201" t="str">
        <f t="shared" si="70"/>
        <v>Tipo Control</v>
      </c>
      <c r="U174" s="54" t="s">
        <v>158</v>
      </c>
      <c r="V174" s="55">
        <f>+IF(U174='[12]Tabla Valoración controles'!$D$4,'[12]Tabla Valoración controles'!$F$4,IF('[12]208-PLA-Ft-78 Mapa Gestión'!U174='[12]Tabla Valoración controles'!$D$5,'[12]Tabla Valoración controles'!$F$5,IF(U174=[12]FORMULAS!$A$10,0,'[12]Tabla Valoración controles'!$F$6)))</f>
        <v>0</v>
      </c>
      <c r="W174" s="54"/>
      <c r="X174" s="56">
        <f>+IF(W174='[12]Tabla Valoración controles'!$D$7,'[12]Tabla Valoración controles'!$F$7,IF(U174=[12]FORMULAS!$A$10,0,'[12]Tabla Valoración controles'!$F$8))</f>
        <v>0</v>
      </c>
      <c r="Y174" s="54"/>
      <c r="Z174" s="55">
        <f>+IF(Y174='[12]Tabla Valoración controles'!$D$9,'[12]Tabla Valoración controles'!$F$9,IF(U174=[12]FORMULAS!$A$10,0,'[12]Tabla Valoración controles'!$F$10))</f>
        <v>0</v>
      </c>
      <c r="AA174" s="54"/>
      <c r="AB174" s="55">
        <f>+IF(AA174='[12]Tabla Valoración controles'!$D$9,'[12]Tabla Valoración controles'!$F$9,IF(W174=[12]FORMULAS!$A$10,0,'[12]Tabla Valoración controles'!$F$10))</f>
        <v>0</v>
      </c>
      <c r="AC174" s="54"/>
      <c r="AD174" s="55">
        <f>+IF(AC174='[12]Tabla Valoración controles'!$D$13,'[12]Tabla Valoración controles'!$F$13,'[12]Tabla Valoración controles'!$F$14)</f>
        <v>0</v>
      </c>
      <c r="AE174" s="100">
        <f t="shared" si="78"/>
        <v>0</v>
      </c>
      <c r="AF174" s="100">
        <f>+AF173*AE174</f>
        <v>0</v>
      </c>
      <c r="AG174" s="100">
        <f t="shared" ref="AG174:AG177" si="94">+AG173-AF174</f>
        <v>0</v>
      </c>
      <c r="AH174" s="54"/>
      <c r="AI174" s="50">
        <f>+IF(AH174=[12]CONTROLES!$C$50,[12]CONTROLES!$D$50,[12]CONTROLES!$D$51)</f>
        <v>0</v>
      </c>
      <c r="AJ174" s="50"/>
      <c r="AK174" s="50">
        <f>+IF(AJ174=[12]CONTROLES!$C$52,[12]CONTROLES!$D$52,[12]CONTROLES!$D$53)</f>
        <v>0</v>
      </c>
      <c r="AL174" s="50"/>
      <c r="AM174" s="50">
        <f>+IF(AL174=[12]CONTROLES!$C$54,[12]CONTROLES!$D$54,[12]CONTROLES!$D$55)</f>
        <v>0</v>
      </c>
      <c r="AN174" s="50"/>
      <c r="AO174" s="50">
        <f>+IF(AN174=[12]CONTROLES!$C$56,[12]CONTROLES!$D$56,IF(AN174=[12]CONTROLES!$C$57,[12]CONTROLES!$D$57,[12]CONTROLES!$D$58))</f>
        <v>0</v>
      </c>
      <c r="AP174" s="50"/>
      <c r="AQ174" s="50">
        <f>+IF(AP174=[12]CONTROLES!$C$59,[12]CONTROLES!$D$59,[12]CONTROLES!$D$60)</f>
        <v>0</v>
      </c>
      <c r="AR174" s="50"/>
      <c r="AS174" s="50">
        <f>+IF(AR174=[12]CONTROLES!$C$61,[12]CONTROLES!$D$61,[12]CONTROLES!$D$62)</f>
        <v>0</v>
      </c>
      <c r="AT174" s="50"/>
      <c r="AU174" s="50">
        <f>+IF(AT174=[12]CONTROLES!$C$63,[12]CONTROLES!$D$63,IF(AT174=[12]CONTROLES!$C$64,[12]CONTROLES!$D$64,[12]CONTROLES!$D$65))</f>
        <v>0</v>
      </c>
      <c r="AV174" s="50">
        <f t="shared" si="86"/>
        <v>0</v>
      </c>
      <c r="AW174" s="50" t="str">
        <f t="shared" si="87"/>
        <v>Débil</v>
      </c>
      <c r="AX174" s="305"/>
      <c r="AY174" s="305"/>
      <c r="AZ174" s="305"/>
      <c r="BA174" s="305"/>
      <c r="BB174" s="307"/>
      <c r="BC174" s="306"/>
      <c r="BD174" s="335"/>
      <c r="BE174" s="134"/>
      <c r="BF174" s="134"/>
      <c r="BG174" s="216"/>
      <c r="BH174" s="224"/>
      <c r="BI174" s="224"/>
      <c r="BJ174" s="134"/>
      <c r="BK174" s="134"/>
      <c r="BL174" s="134"/>
      <c r="BM174" s="335"/>
      <c r="BN174" s="128"/>
      <c r="BO174" s="134"/>
      <c r="BP174" s="134"/>
      <c r="BQ174" s="134"/>
      <c r="BR174" s="134"/>
      <c r="BS174" s="134"/>
      <c r="BT174" s="134"/>
      <c r="BU174" s="134"/>
      <c r="BV174" s="134"/>
      <c r="BW174" s="128"/>
      <c r="BX174" s="134"/>
      <c r="BY174" s="134"/>
      <c r="BZ174" s="134"/>
      <c r="CA174" s="134"/>
      <c r="CB174" s="134"/>
      <c r="CC174" s="134"/>
      <c r="CD174" s="134"/>
      <c r="CE174" s="134"/>
      <c r="CF174" s="128"/>
      <c r="CG174" s="134"/>
      <c r="CH174" s="134"/>
      <c r="CI174" s="134"/>
      <c r="CJ174" s="134"/>
      <c r="CK174" s="134"/>
      <c r="CL174" s="134"/>
      <c r="CM174" s="134"/>
      <c r="CN174" s="134"/>
      <c r="CO174" s="128"/>
      <c r="CP174" s="134"/>
      <c r="CQ174" s="134"/>
      <c r="CR174" s="134"/>
      <c r="CS174" s="134"/>
      <c r="CT174" s="134"/>
      <c r="CU174" s="134"/>
      <c r="CV174" s="134"/>
      <c r="CW174" s="134"/>
      <c r="CX174" s="128"/>
      <c r="CY174" s="134"/>
      <c r="CZ174" s="134"/>
      <c r="DA174" s="134"/>
      <c r="DB174" s="134"/>
      <c r="DC174" s="134"/>
      <c r="DD174" s="134"/>
      <c r="DE174" s="134"/>
      <c r="DF174" s="134"/>
      <c r="DG174" s="128"/>
      <c r="DH174" s="134"/>
      <c r="DI174" s="134"/>
      <c r="DJ174" s="134"/>
      <c r="DK174" s="134"/>
      <c r="DL174" s="134"/>
      <c r="DM174" s="134"/>
      <c r="DN174" s="134"/>
      <c r="DO174" s="134"/>
      <c r="DP174" s="128"/>
      <c r="DQ174" s="134"/>
      <c r="DR174" s="134"/>
      <c r="DS174" s="134"/>
      <c r="DT174" s="134"/>
      <c r="DU174" s="134"/>
      <c r="DV174" s="134"/>
      <c r="DW174" s="134"/>
      <c r="DX174" s="134"/>
      <c r="DY174" s="128"/>
      <c r="DZ174" s="134"/>
      <c r="EA174" s="134"/>
      <c r="EB174" s="134"/>
      <c r="EC174" s="134"/>
      <c r="ED174" s="134"/>
      <c r="EE174" s="134"/>
      <c r="EF174" s="134"/>
      <c r="EG174" s="134"/>
      <c r="EH174" s="128"/>
      <c r="EI174" s="134"/>
      <c r="EJ174" s="134"/>
      <c r="EK174" s="134"/>
      <c r="EL174" s="134"/>
      <c r="EM174" s="134"/>
      <c r="EN174" s="134"/>
      <c r="EO174" s="134"/>
      <c r="EP174" s="134"/>
      <c r="EQ174" s="128"/>
      <c r="ER174" s="134"/>
      <c r="ES174" s="134"/>
      <c r="ET174" s="134"/>
      <c r="EU174" s="134"/>
      <c r="EV174" s="134"/>
      <c r="EW174" s="134"/>
      <c r="EX174" s="134"/>
      <c r="EY174" s="134"/>
      <c r="EZ174" s="128"/>
      <c r="FA174" s="134"/>
      <c r="FB174" s="134"/>
      <c r="FC174" s="134"/>
      <c r="FD174" s="134"/>
      <c r="FE174" s="134"/>
      <c r="FF174" s="134"/>
      <c r="FG174" s="134"/>
      <c r="FH174" s="134"/>
      <c r="FI174" s="128"/>
      <c r="FJ174" s="134"/>
      <c r="FK174" s="134"/>
      <c r="FL174" s="134"/>
      <c r="FM174" s="134"/>
      <c r="FN174" s="134"/>
      <c r="FO174" s="134"/>
      <c r="FP174" s="134"/>
      <c r="FQ174" s="134"/>
      <c r="FR174" s="134"/>
      <c r="FS174" s="128"/>
      <c r="FT174" s="131"/>
      <c r="FU174" s="131"/>
      <c r="FV174" s="131"/>
      <c r="FW174" s="132"/>
      <c r="FX174" s="131"/>
      <c r="FY174" s="134"/>
      <c r="FZ174" s="134"/>
      <c r="GA174" s="131"/>
      <c r="GB174" s="131"/>
      <c r="GC174" s="131"/>
      <c r="GD174" s="131"/>
      <c r="GE174" s="131"/>
      <c r="GF174" s="128"/>
      <c r="GG174" s="131"/>
      <c r="GH174" s="131"/>
      <c r="GI174" s="131"/>
      <c r="GJ174" s="132"/>
      <c r="GK174" s="131"/>
      <c r="GL174" s="134"/>
      <c r="GM174" s="134"/>
      <c r="GN174" s="131"/>
      <c r="GO174" s="131"/>
      <c r="GP174" s="131"/>
      <c r="GQ174" s="131"/>
      <c r="GR174" s="131"/>
      <c r="GS174" s="128"/>
      <c r="GT174" s="131"/>
      <c r="GU174" s="131"/>
      <c r="GV174" s="131"/>
      <c r="GW174" s="132"/>
      <c r="GX174" s="131"/>
      <c r="GY174" s="134"/>
      <c r="GZ174" s="134"/>
      <c r="HA174" s="131"/>
      <c r="HB174" s="131"/>
      <c r="HC174" s="131"/>
      <c r="HD174" s="131"/>
    </row>
    <row r="175" spans="1:212" ht="17.25" customHeight="1" x14ac:dyDescent="0.2">
      <c r="A175" s="312"/>
      <c r="B175" s="395"/>
      <c r="C175" s="399"/>
      <c r="D175" s="399"/>
      <c r="E175" s="395"/>
      <c r="F175" s="395"/>
      <c r="G175" s="395"/>
      <c r="H175" s="396"/>
      <c r="I175" s="395"/>
      <c r="J175" s="397"/>
      <c r="K175" s="322"/>
      <c r="L175" s="398"/>
      <c r="M175" s="326"/>
      <c r="N175" s="327"/>
      <c r="O175" s="327"/>
      <c r="P175" s="361"/>
      <c r="Q175" s="360"/>
      <c r="R175" s="53"/>
      <c r="S175" s="50"/>
      <c r="T175" s="201" t="str">
        <f t="shared" si="70"/>
        <v>Tipo Control</v>
      </c>
      <c r="U175" s="54" t="s">
        <v>158</v>
      </c>
      <c r="V175" s="55">
        <f>+IF(U175='[12]Tabla Valoración controles'!$D$4,'[12]Tabla Valoración controles'!$F$4,IF('[12]208-PLA-Ft-78 Mapa Gestión'!U175='[12]Tabla Valoración controles'!$D$5,'[12]Tabla Valoración controles'!$F$5,IF(U175=[12]FORMULAS!$A$10,0,'[12]Tabla Valoración controles'!$F$6)))</f>
        <v>0</v>
      </c>
      <c r="W175" s="54"/>
      <c r="X175" s="56">
        <f>+IF(W175='[12]Tabla Valoración controles'!$D$7,'[12]Tabla Valoración controles'!$F$7,IF(U175=[12]FORMULAS!$A$10,0,'[12]Tabla Valoración controles'!$F$8))</f>
        <v>0</v>
      </c>
      <c r="Y175" s="54"/>
      <c r="Z175" s="55">
        <f>+IF(Y175='[12]Tabla Valoración controles'!$D$9,'[12]Tabla Valoración controles'!$F$9,IF(U175=[12]FORMULAS!$A$10,0,'[12]Tabla Valoración controles'!$F$10))</f>
        <v>0</v>
      </c>
      <c r="AA175" s="54"/>
      <c r="AB175" s="55">
        <f>+IF(AA175='[12]Tabla Valoración controles'!$D$9,'[12]Tabla Valoración controles'!$F$9,IF(W175=[12]FORMULAS!$A$10,0,'[12]Tabla Valoración controles'!$F$10))</f>
        <v>0</v>
      </c>
      <c r="AC175" s="54"/>
      <c r="AD175" s="55">
        <f>+IF(AC175='[12]Tabla Valoración controles'!$D$13,'[12]Tabla Valoración controles'!$F$13,'[12]Tabla Valoración controles'!$F$14)</f>
        <v>0</v>
      </c>
      <c r="AE175" s="100">
        <f t="shared" si="78"/>
        <v>0</v>
      </c>
      <c r="AF175" s="100">
        <f>+AF174*AE175</f>
        <v>0</v>
      </c>
      <c r="AG175" s="100">
        <f t="shared" si="94"/>
        <v>0</v>
      </c>
      <c r="AH175" s="54"/>
      <c r="AI175" s="50">
        <f>+IF(AH175=[12]CONTROLES!$C$50,[12]CONTROLES!$D$50,[12]CONTROLES!$D$51)</f>
        <v>0</v>
      </c>
      <c r="AJ175" s="50"/>
      <c r="AK175" s="50">
        <f>+IF(AJ175=[12]CONTROLES!$C$52,[12]CONTROLES!$D$52,[12]CONTROLES!$D$53)</f>
        <v>0</v>
      </c>
      <c r="AL175" s="50"/>
      <c r="AM175" s="50">
        <f>+IF(AL175=[12]CONTROLES!$C$54,[12]CONTROLES!$D$54,[12]CONTROLES!$D$55)</f>
        <v>0</v>
      </c>
      <c r="AN175" s="50"/>
      <c r="AO175" s="50">
        <f>+IF(AN175=[12]CONTROLES!$C$56,[12]CONTROLES!$D$56,IF(AN175=[12]CONTROLES!$C$57,[12]CONTROLES!$D$57,[12]CONTROLES!$D$58))</f>
        <v>0</v>
      </c>
      <c r="AP175" s="50"/>
      <c r="AQ175" s="50">
        <f>+IF(AP175=[12]CONTROLES!$C$59,[12]CONTROLES!$D$59,[12]CONTROLES!$D$60)</f>
        <v>0</v>
      </c>
      <c r="AR175" s="50"/>
      <c r="AS175" s="50">
        <f>+IF(AR175=[12]CONTROLES!$C$61,[12]CONTROLES!$D$61,[12]CONTROLES!$D$62)</f>
        <v>0</v>
      </c>
      <c r="AT175" s="50"/>
      <c r="AU175" s="50">
        <f>+IF(AT175=[12]CONTROLES!$C$63,[12]CONTROLES!$D$63,IF(AT175=[12]CONTROLES!$C$64,[12]CONTROLES!$D$64,[12]CONTROLES!$D$65))</f>
        <v>0</v>
      </c>
      <c r="AV175" s="50">
        <f t="shared" si="86"/>
        <v>0</v>
      </c>
      <c r="AW175" s="50" t="str">
        <f t="shared" si="87"/>
        <v>Débil</v>
      </c>
      <c r="AX175" s="305"/>
      <c r="AY175" s="305"/>
      <c r="AZ175" s="305"/>
      <c r="BA175" s="305"/>
      <c r="BB175" s="307"/>
      <c r="BC175" s="306"/>
      <c r="BD175" s="335"/>
      <c r="BE175" s="134"/>
      <c r="BF175" s="134"/>
      <c r="BG175" s="216"/>
      <c r="BH175" s="224"/>
      <c r="BI175" s="224"/>
      <c r="BJ175" s="134"/>
      <c r="BK175" s="134"/>
      <c r="BL175" s="134"/>
      <c r="BM175" s="335"/>
      <c r="BN175" s="128"/>
      <c r="BO175" s="134"/>
      <c r="BP175" s="134"/>
      <c r="BQ175" s="134"/>
      <c r="BR175" s="134"/>
      <c r="BS175" s="134"/>
      <c r="BT175" s="134"/>
      <c r="BU175" s="134"/>
      <c r="BV175" s="134"/>
      <c r="BW175" s="128"/>
      <c r="BX175" s="134"/>
      <c r="BY175" s="134"/>
      <c r="BZ175" s="134"/>
      <c r="CA175" s="134"/>
      <c r="CB175" s="134"/>
      <c r="CC175" s="134"/>
      <c r="CD175" s="134"/>
      <c r="CE175" s="134"/>
      <c r="CF175" s="128"/>
      <c r="CG175" s="134"/>
      <c r="CH175" s="134"/>
      <c r="CI175" s="134"/>
      <c r="CJ175" s="134"/>
      <c r="CK175" s="134"/>
      <c r="CL175" s="134"/>
      <c r="CM175" s="134"/>
      <c r="CN175" s="134"/>
      <c r="CO175" s="128"/>
      <c r="CP175" s="134"/>
      <c r="CQ175" s="134"/>
      <c r="CR175" s="134"/>
      <c r="CS175" s="134"/>
      <c r="CT175" s="134"/>
      <c r="CU175" s="134"/>
      <c r="CV175" s="134"/>
      <c r="CW175" s="134"/>
      <c r="CX175" s="128"/>
      <c r="CY175" s="134"/>
      <c r="CZ175" s="134"/>
      <c r="DA175" s="134"/>
      <c r="DB175" s="134"/>
      <c r="DC175" s="134"/>
      <c r="DD175" s="134"/>
      <c r="DE175" s="134"/>
      <c r="DF175" s="134"/>
      <c r="DG175" s="128"/>
      <c r="DH175" s="134"/>
      <c r="DI175" s="134"/>
      <c r="DJ175" s="134"/>
      <c r="DK175" s="134"/>
      <c r="DL175" s="134"/>
      <c r="DM175" s="134"/>
      <c r="DN175" s="134"/>
      <c r="DO175" s="134"/>
      <c r="DP175" s="128"/>
      <c r="DQ175" s="134"/>
      <c r="DR175" s="134"/>
      <c r="DS175" s="134"/>
      <c r="DT175" s="134"/>
      <c r="DU175" s="134"/>
      <c r="DV175" s="134"/>
      <c r="DW175" s="134"/>
      <c r="DX175" s="134"/>
      <c r="DY175" s="128"/>
      <c r="DZ175" s="134"/>
      <c r="EA175" s="134"/>
      <c r="EB175" s="134"/>
      <c r="EC175" s="134"/>
      <c r="ED175" s="134"/>
      <c r="EE175" s="134"/>
      <c r="EF175" s="134"/>
      <c r="EG175" s="134"/>
      <c r="EH175" s="128"/>
      <c r="EI175" s="134"/>
      <c r="EJ175" s="134"/>
      <c r="EK175" s="134"/>
      <c r="EL175" s="134"/>
      <c r="EM175" s="134"/>
      <c r="EN175" s="134"/>
      <c r="EO175" s="134"/>
      <c r="EP175" s="134"/>
      <c r="EQ175" s="128"/>
      <c r="ER175" s="134"/>
      <c r="ES175" s="134"/>
      <c r="ET175" s="134"/>
      <c r="EU175" s="134"/>
      <c r="EV175" s="134"/>
      <c r="EW175" s="134"/>
      <c r="EX175" s="134"/>
      <c r="EY175" s="134"/>
      <c r="EZ175" s="128"/>
      <c r="FA175" s="134"/>
      <c r="FB175" s="134"/>
      <c r="FC175" s="134"/>
      <c r="FD175" s="134"/>
      <c r="FE175" s="134"/>
      <c r="FF175" s="134"/>
      <c r="FG175" s="134"/>
      <c r="FH175" s="134"/>
      <c r="FI175" s="128"/>
      <c r="FJ175" s="134"/>
      <c r="FK175" s="134"/>
      <c r="FL175" s="134"/>
      <c r="FM175" s="134"/>
      <c r="FN175" s="134"/>
      <c r="FO175" s="134"/>
      <c r="FP175" s="134"/>
      <c r="FQ175" s="134"/>
      <c r="FR175" s="134"/>
      <c r="FS175" s="128"/>
      <c r="FT175" s="131"/>
      <c r="FU175" s="131"/>
      <c r="FV175" s="131"/>
      <c r="FW175" s="132"/>
      <c r="FX175" s="131"/>
      <c r="FY175" s="134"/>
      <c r="FZ175" s="134"/>
      <c r="GA175" s="131"/>
      <c r="GB175" s="131"/>
      <c r="GC175" s="131"/>
      <c r="GD175" s="131"/>
      <c r="GE175" s="131"/>
      <c r="GF175" s="128"/>
      <c r="GG175" s="131"/>
      <c r="GH175" s="131"/>
      <c r="GI175" s="131"/>
      <c r="GJ175" s="132"/>
      <c r="GK175" s="131"/>
      <c r="GL175" s="134"/>
      <c r="GM175" s="134"/>
      <c r="GN175" s="131"/>
      <c r="GO175" s="131"/>
      <c r="GP175" s="131"/>
      <c r="GQ175" s="131"/>
      <c r="GR175" s="131"/>
      <c r="GS175" s="128"/>
      <c r="GT175" s="131"/>
      <c r="GU175" s="131"/>
      <c r="GV175" s="131"/>
      <c r="GW175" s="132"/>
      <c r="GX175" s="131"/>
      <c r="GY175" s="134"/>
      <c r="GZ175" s="134"/>
      <c r="HA175" s="131"/>
      <c r="HB175" s="131"/>
      <c r="HC175" s="131"/>
      <c r="HD175" s="131"/>
    </row>
    <row r="176" spans="1:212" ht="17.25" customHeight="1" x14ac:dyDescent="0.2">
      <c r="A176" s="312"/>
      <c r="B176" s="395"/>
      <c r="C176" s="399"/>
      <c r="D176" s="399"/>
      <c r="E176" s="395"/>
      <c r="F176" s="395"/>
      <c r="G176" s="395"/>
      <c r="H176" s="396"/>
      <c r="I176" s="395"/>
      <c r="J176" s="397"/>
      <c r="K176" s="322"/>
      <c r="L176" s="398"/>
      <c r="M176" s="326"/>
      <c r="N176" s="327"/>
      <c r="O176" s="327"/>
      <c r="P176" s="361"/>
      <c r="Q176" s="360"/>
      <c r="R176" s="53"/>
      <c r="S176" s="50"/>
      <c r="T176" s="201" t="str">
        <f t="shared" si="70"/>
        <v>Tipo Control</v>
      </c>
      <c r="U176" s="54" t="s">
        <v>158</v>
      </c>
      <c r="V176" s="55">
        <f>+IF(U176='[12]Tabla Valoración controles'!$D$4,'[12]Tabla Valoración controles'!$F$4,IF('[12]208-PLA-Ft-78 Mapa Gestión'!U176='[12]Tabla Valoración controles'!$D$5,'[12]Tabla Valoración controles'!$F$5,IF(U176=[12]FORMULAS!$A$10,0,'[12]Tabla Valoración controles'!$F$6)))</f>
        <v>0</v>
      </c>
      <c r="W176" s="54"/>
      <c r="X176" s="56">
        <f>+IF(W176='[12]Tabla Valoración controles'!$D$7,'[12]Tabla Valoración controles'!$F$7,IF(U176=[12]FORMULAS!$A$10,0,'[12]Tabla Valoración controles'!$F$8))</f>
        <v>0</v>
      </c>
      <c r="Y176" s="54"/>
      <c r="Z176" s="55">
        <f>+IF(Y176='[12]Tabla Valoración controles'!$D$9,'[12]Tabla Valoración controles'!$F$9,IF(U176=[12]FORMULAS!$A$10,0,'[12]Tabla Valoración controles'!$F$10))</f>
        <v>0</v>
      </c>
      <c r="AA176" s="54"/>
      <c r="AB176" s="55">
        <f>+IF(AA176='[12]Tabla Valoración controles'!$D$9,'[12]Tabla Valoración controles'!$F$9,IF(W176=[12]FORMULAS!$A$10,0,'[12]Tabla Valoración controles'!$F$10))</f>
        <v>0</v>
      </c>
      <c r="AC176" s="54"/>
      <c r="AD176" s="55">
        <f>+IF(AC176='[12]Tabla Valoración controles'!$D$13,'[12]Tabla Valoración controles'!$F$13,'[12]Tabla Valoración controles'!$F$14)</f>
        <v>0</v>
      </c>
      <c r="AE176" s="100">
        <f t="shared" si="78"/>
        <v>0</v>
      </c>
      <c r="AF176" s="100">
        <f t="shared" ref="AF176:AF177" si="95">+AF175*AE176</f>
        <v>0</v>
      </c>
      <c r="AG176" s="100">
        <f t="shared" si="94"/>
        <v>0</v>
      </c>
      <c r="AH176" s="54"/>
      <c r="AI176" s="50">
        <f>+IF(AH176=[12]CONTROLES!$C$50,[12]CONTROLES!$D$50,[12]CONTROLES!$D$51)</f>
        <v>0</v>
      </c>
      <c r="AJ176" s="50"/>
      <c r="AK176" s="50">
        <f>+IF(AJ176=[12]CONTROLES!$C$52,[12]CONTROLES!$D$52,[12]CONTROLES!$D$53)</f>
        <v>0</v>
      </c>
      <c r="AL176" s="50"/>
      <c r="AM176" s="50">
        <f>+IF(AL176=[12]CONTROLES!$C$54,[12]CONTROLES!$D$54,[12]CONTROLES!$D$55)</f>
        <v>0</v>
      </c>
      <c r="AN176" s="50"/>
      <c r="AO176" s="50">
        <f>+IF(AN176=[12]CONTROLES!$C$56,[12]CONTROLES!$D$56,IF(AN176=[12]CONTROLES!$C$57,[12]CONTROLES!$D$57,[12]CONTROLES!$D$58))</f>
        <v>0</v>
      </c>
      <c r="AP176" s="50"/>
      <c r="AQ176" s="50">
        <f>+IF(AP176=[12]CONTROLES!$C$59,[12]CONTROLES!$D$59,[12]CONTROLES!$D$60)</f>
        <v>0</v>
      </c>
      <c r="AR176" s="50"/>
      <c r="AS176" s="50">
        <f>+IF(AR176=[12]CONTROLES!$C$61,[12]CONTROLES!$D$61,[12]CONTROLES!$D$62)</f>
        <v>0</v>
      </c>
      <c r="AT176" s="50"/>
      <c r="AU176" s="50">
        <f>+IF(AT176=[12]CONTROLES!$C$63,[12]CONTROLES!$D$63,IF(AT176=[12]CONTROLES!$C$64,[12]CONTROLES!$D$64,[12]CONTROLES!$D$65))</f>
        <v>0</v>
      </c>
      <c r="AV176" s="50">
        <f t="shared" si="86"/>
        <v>0</v>
      </c>
      <c r="AW176" s="50" t="str">
        <f t="shared" si="87"/>
        <v>Débil</v>
      </c>
      <c r="AX176" s="305"/>
      <c r="AY176" s="305"/>
      <c r="AZ176" s="305"/>
      <c r="BA176" s="305"/>
      <c r="BB176" s="307"/>
      <c r="BC176" s="306"/>
      <c r="BD176" s="335"/>
      <c r="BE176" s="134"/>
      <c r="BF176" s="134"/>
      <c r="BG176" s="216"/>
      <c r="BH176" s="224"/>
      <c r="BI176" s="224"/>
      <c r="BJ176" s="134"/>
      <c r="BK176" s="134"/>
      <c r="BL176" s="134"/>
      <c r="BM176" s="335"/>
      <c r="BN176" s="128"/>
      <c r="BO176" s="134"/>
      <c r="BP176" s="134"/>
      <c r="BQ176" s="134"/>
      <c r="BR176" s="134"/>
      <c r="BS176" s="134"/>
      <c r="BT176" s="134"/>
      <c r="BU176" s="134"/>
      <c r="BV176" s="134"/>
      <c r="BW176" s="128"/>
      <c r="BX176" s="134"/>
      <c r="BY176" s="134"/>
      <c r="BZ176" s="134"/>
      <c r="CA176" s="134"/>
      <c r="CB176" s="134"/>
      <c r="CC176" s="134"/>
      <c r="CD176" s="134"/>
      <c r="CE176" s="134"/>
      <c r="CF176" s="128"/>
      <c r="CG176" s="134"/>
      <c r="CH176" s="134"/>
      <c r="CI176" s="134"/>
      <c r="CJ176" s="134"/>
      <c r="CK176" s="134"/>
      <c r="CL176" s="134"/>
      <c r="CM176" s="134"/>
      <c r="CN176" s="134"/>
      <c r="CO176" s="128"/>
      <c r="CP176" s="134"/>
      <c r="CQ176" s="134"/>
      <c r="CR176" s="134"/>
      <c r="CS176" s="134"/>
      <c r="CT176" s="134"/>
      <c r="CU176" s="134"/>
      <c r="CV176" s="134"/>
      <c r="CW176" s="134"/>
      <c r="CX176" s="128"/>
      <c r="CY176" s="134"/>
      <c r="CZ176" s="134"/>
      <c r="DA176" s="134"/>
      <c r="DB176" s="134"/>
      <c r="DC176" s="134"/>
      <c r="DD176" s="134"/>
      <c r="DE176" s="134"/>
      <c r="DF176" s="134"/>
      <c r="DG176" s="128"/>
      <c r="DH176" s="134"/>
      <c r="DI176" s="134"/>
      <c r="DJ176" s="134"/>
      <c r="DK176" s="134"/>
      <c r="DL176" s="134"/>
      <c r="DM176" s="134"/>
      <c r="DN176" s="134"/>
      <c r="DO176" s="134"/>
      <c r="DP176" s="128"/>
      <c r="DQ176" s="134"/>
      <c r="DR176" s="134"/>
      <c r="DS176" s="134"/>
      <c r="DT176" s="134"/>
      <c r="DU176" s="134"/>
      <c r="DV176" s="134"/>
      <c r="DW176" s="134"/>
      <c r="DX176" s="134"/>
      <c r="DY176" s="128"/>
      <c r="DZ176" s="134"/>
      <c r="EA176" s="134"/>
      <c r="EB176" s="134"/>
      <c r="EC176" s="134"/>
      <c r="ED176" s="134"/>
      <c r="EE176" s="134"/>
      <c r="EF176" s="134"/>
      <c r="EG176" s="134"/>
      <c r="EH176" s="128"/>
      <c r="EI176" s="134"/>
      <c r="EJ176" s="134"/>
      <c r="EK176" s="134"/>
      <c r="EL176" s="134"/>
      <c r="EM176" s="134"/>
      <c r="EN176" s="134"/>
      <c r="EO176" s="134"/>
      <c r="EP176" s="134"/>
      <c r="EQ176" s="128"/>
      <c r="ER176" s="134"/>
      <c r="ES176" s="134"/>
      <c r="ET176" s="134"/>
      <c r="EU176" s="134"/>
      <c r="EV176" s="134"/>
      <c r="EW176" s="134"/>
      <c r="EX176" s="134"/>
      <c r="EY176" s="134"/>
      <c r="EZ176" s="128"/>
      <c r="FA176" s="134"/>
      <c r="FB176" s="134"/>
      <c r="FC176" s="134"/>
      <c r="FD176" s="134"/>
      <c r="FE176" s="134"/>
      <c r="FF176" s="134"/>
      <c r="FG176" s="134"/>
      <c r="FH176" s="134"/>
      <c r="FI176" s="128"/>
      <c r="FJ176" s="134"/>
      <c r="FK176" s="134"/>
      <c r="FL176" s="134"/>
      <c r="FM176" s="134"/>
      <c r="FN176" s="134"/>
      <c r="FO176" s="134"/>
      <c r="FP176" s="134"/>
      <c r="FQ176" s="134"/>
      <c r="FR176" s="134"/>
      <c r="FS176" s="128"/>
      <c r="FT176" s="131"/>
      <c r="FU176" s="131"/>
      <c r="FV176" s="131"/>
      <c r="FW176" s="132"/>
      <c r="FX176" s="131"/>
      <c r="FY176" s="134"/>
      <c r="FZ176" s="134"/>
      <c r="GA176" s="131"/>
      <c r="GB176" s="131"/>
      <c r="GC176" s="131"/>
      <c r="GD176" s="131"/>
      <c r="GE176" s="131"/>
      <c r="GF176" s="128"/>
      <c r="GG176" s="131"/>
      <c r="GH176" s="131"/>
      <c r="GI176" s="131"/>
      <c r="GJ176" s="132"/>
      <c r="GK176" s="131"/>
      <c r="GL176" s="134"/>
      <c r="GM176" s="134"/>
      <c r="GN176" s="131"/>
      <c r="GO176" s="131"/>
      <c r="GP176" s="131"/>
      <c r="GQ176" s="131"/>
      <c r="GR176" s="131"/>
      <c r="GS176" s="128"/>
      <c r="GT176" s="131"/>
      <c r="GU176" s="131"/>
      <c r="GV176" s="131"/>
      <c r="GW176" s="132"/>
      <c r="GX176" s="131"/>
      <c r="GY176" s="134"/>
      <c r="GZ176" s="134"/>
      <c r="HA176" s="131"/>
      <c r="HB176" s="131"/>
      <c r="HC176" s="131"/>
      <c r="HD176" s="131"/>
    </row>
    <row r="177" spans="1:212" ht="17.25" customHeight="1" x14ac:dyDescent="0.2">
      <c r="A177" s="312"/>
      <c r="B177" s="395"/>
      <c r="C177" s="399"/>
      <c r="D177" s="399"/>
      <c r="E177" s="395"/>
      <c r="F177" s="395"/>
      <c r="G177" s="395"/>
      <c r="H177" s="396"/>
      <c r="I177" s="395"/>
      <c r="J177" s="397"/>
      <c r="K177" s="322"/>
      <c r="L177" s="398"/>
      <c r="M177" s="326"/>
      <c r="N177" s="327"/>
      <c r="O177" s="327"/>
      <c r="P177" s="361"/>
      <c r="Q177" s="360"/>
      <c r="R177" s="53"/>
      <c r="S177" s="50"/>
      <c r="T177" s="201" t="str">
        <f t="shared" si="70"/>
        <v>Tipo Control</v>
      </c>
      <c r="U177" s="54" t="s">
        <v>158</v>
      </c>
      <c r="V177" s="55">
        <f>+IF(U177='[12]Tabla Valoración controles'!$D$4,'[12]Tabla Valoración controles'!$F$4,IF('[12]208-PLA-Ft-78 Mapa Gestión'!U177='[12]Tabla Valoración controles'!$D$5,'[12]Tabla Valoración controles'!$F$5,IF(U177=[12]FORMULAS!$A$10,0,'[12]Tabla Valoración controles'!$F$6)))</f>
        <v>0</v>
      </c>
      <c r="W177" s="54"/>
      <c r="X177" s="56">
        <f>+IF(W177='[12]Tabla Valoración controles'!$D$7,'[12]Tabla Valoración controles'!$F$7,IF(U177=[12]FORMULAS!$A$10,0,'[12]Tabla Valoración controles'!$F$8))</f>
        <v>0</v>
      </c>
      <c r="Y177" s="54"/>
      <c r="Z177" s="55">
        <f>+IF(Y177='[12]Tabla Valoración controles'!$D$9,'[12]Tabla Valoración controles'!$F$9,IF(U177=[12]FORMULAS!$A$10,0,'[12]Tabla Valoración controles'!$F$10))</f>
        <v>0</v>
      </c>
      <c r="AA177" s="54"/>
      <c r="AB177" s="55">
        <f>+IF(AA177='[12]Tabla Valoración controles'!$D$9,'[12]Tabla Valoración controles'!$F$9,IF(W177=[12]FORMULAS!$A$10,0,'[12]Tabla Valoración controles'!$F$10))</f>
        <v>0</v>
      </c>
      <c r="AC177" s="54"/>
      <c r="AD177" s="55">
        <f>+IF(AC177='[12]Tabla Valoración controles'!$D$13,'[12]Tabla Valoración controles'!$F$13,'[12]Tabla Valoración controles'!$F$14)</f>
        <v>0</v>
      </c>
      <c r="AE177" s="100">
        <f t="shared" si="78"/>
        <v>0</v>
      </c>
      <c r="AF177" s="100">
        <f t="shared" si="95"/>
        <v>0</v>
      </c>
      <c r="AG177" s="100">
        <f t="shared" si="94"/>
        <v>0</v>
      </c>
      <c r="AH177" s="54"/>
      <c r="AI177" s="50">
        <f>+IF(AH177=[12]CONTROLES!$C$50,[12]CONTROLES!$D$50,[12]CONTROLES!$D$51)</f>
        <v>0</v>
      </c>
      <c r="AJ177" s="50"/>
      <c r="AK177" s="50">
        <f>+IF(AJ177=[12]CONTROLES!$C$52,[12]CONTROLES!$D$52,[12]CONTROLES!$D$53)</f>
        <v>0</v>
      </c>
      <c r="AL177" s="50"/>
      <c r="AM177" s="50">
        <f>+IF(AL177=[12]CONTROLES!$C$54,[12]CONTROLES!$D$54,[12]CONTROLES!$D$55)</f>
        <v>0</v>
      </c>
      <c r="AN177" s="50"/>
      <c r="AO177" s="50">
        <f>+IF(AN177=[12]CONTROLES!$C$56,[12]CONTROLES!$D$56,IF(AN177=[12]CONTROLES!$C$57,[12]CONTROLES!$D$57,[12]CONTROLES!$D$58))</f>
        <v>0</v>
      </c>
      <c r="AP177" s="50"/>
      <c r="AQ177" s="50">
        <f>+IF(AP177=[12]CONTROLES!$C$59,[12]CONTROLES!$D$59,[12]CONTROLES!$D$60)</f>
        <v>0</v>
      </c>
      <c r="AR177" s="50"/>
      <c r="AS177" s="50">
        <f>+IF(AR177=[12]CONTROLES!$C$61,[12]CONTROLES!$D$61,[12]CONTROLES!$D$62)</f>
        <v>0</v>
      </c>
      <c r="AT177" s="50"/>
      <c r="AU177" s="50">
        <f>+IF(AT177=[12]CONTROLES!$C$63,[12]CONTROLES!$D$63,IF(AT177=[12]CONTROLES!$C$64,[12]CONTROLES!$D$64,[12]CONTROLES!$D$65))</f>
        <v>0</v>
      </c>
      <c r="AV177" s="50">
        <f t="shared" si="86"/>
        <v>0</v>
      </c>
      <c r="AW177" s="50" t="str">
        <f t="shared" si="87"/>
        <v>Débil</v>
      </c>
      <c r="AX177" s="305"/>
      <c r="AY177" s="305"/>
      <c r="AZ177" s="305"/>
      <c r="BA177" s="305"/>
      <c r="BB177" s="307"/>
      <c r="BC177" s="306"/>
      <c r="BD177" s="335"/>
      <c r="BE177" s="134"/>
      <c r="BF177" s="134"/>
      <c r="BG177" s="216"/>
      <c r="BH177" s="224"/>
      <c r="BI177" s="224"/>
      <c r="BJ177" s="134"/>
      <c r="BK177" s="134"/>
      <c r="BL177" s="134"/>
      <c r="BM177" s="335"/>
      <c r="BN177" s="128"/>
      <c r="BO177" s="134"/>
      <c r="BP177" s="134"/>
      <c r="BQ177" s="134"/>
      <c r="BR177" s="134"/>
      <c r="BS177" s="134"/>
      <c r="BT177" s="134"/>
      <c r="BU177" s="134"/>
      <c r="BV177" s="134"/>
      <c r="BW177" s="128"/>
      <c r="BX177" s="134"/>
      <c r="BY177" s="134"/>
      <c r="BZ177" s="134"/>
      <c r="CA177" s="134"/>
      <c r="CB177" s="134"/>
      <c r="CC177" s="134"/>
      <c r="CD177" s="134"/>
      <c r="CE177" s="134"/>
      <c r="CF177" s="128"/>
      <c r="CG177" s="134"/>
      <c r="CH177" s="134"/>
      <c r="CI177" s="134"/>
      <c r="CJ177" s="134"/>
      <c r="CK177" s="134"/>
      <c r="CL177" s="134"/>
      <c r="CM177" s="134"/>
      <c r="CN177" s="134"/>
      <c r="CO177" s="128"/>
      <c r="CP177" s="134"/>
      <c r="CQ177" s="134"/>
      <c r="CR177" s="134"/>
      <c r="CS177" s="134"/>
      <c r="CT177" s="134"/>
      <c r="CU177" s="134"/>
      <c r="CV177" s="134"/>
      <c r="CW177" s="134"/>
      <c r="CX177" s="128"/>
      <c r="CY177" s="134"/>
      <c r="CZ177" s="134"/>
      <c r="DA177" s="134"/>
      <c r="DB177" s="134"/>
      <c r="DC177" s="134"/>
      <c r="DD177" s="134"/>
      <c r="DE177" s="134"/>
      <c r="DF177" s="134"/>
      <c r="DG177" s="128"/>
      <c r="DH177" s="134"/>
      <c r="DI177" s="134"/>
      <c r="DJ177" s="134"/>
      <c r="DK177" s="134"/>
      <c r="DL177" s="134"/>
      <c r="DM177" s="134"/>
      <c r="DN177" s="134"/>
      <c r="DO177" s="134"/>
      <c r="DP177" s="128"/>
      <c r="DQ177" s="134"/>
      <c r="DR177" s="134"/>
      <c r="DS177" s="134"/>
      <c r="DT177" s="134"/>
      <c r="DU177" s="134"/>
      <c r="DV177" s="134"/>
      <c r="DW177" s="134"/>
      <c r="DX177" s="134"/>
      <c r="DY177" s="128"/>
      <c r="DZ177" s="134"/>
      <c r="EA177" s="134"/>
      <c r="EB177" s="134"/>
      <c r="EC177" s="134"/>
      <c r="ED177" s="134"/>
      <c r="EE177" s="134"/>
      <c r="EF177" s="134"/>
      <c r="EG177" s="134"/>
      <c r="EH177" s="128"/>
      <c r="EI177" s="134"/>
      <c r="EJ177" s="134"/>
      <c r="EK177" s="134"/>
      <c r="EL177" s="134"/>
      <c r="EM177" s="134"/>
      <c r="EN177" s="134"/>
      <c r="EO177" s="134"/>
      <c r="EP177" s="134"/>
      <c r="EQ177" s="128"/>
      <c r="ER177" s="134"/>
      <c r="ES177" s="134"/>
      <c r="ET177" s="134"/>
      <c r="EU177" s="134"/>
      <c r="EV177" s="134"/>
      <c r="EW177" s="134"/>
      <c r="EX177" s="134"/>
      <c r="EY177" s="134"/>
      <c r="EZ177" s="128"/>
      <c r="FA177" s="134"/>
      <c r="FB177" s="134"/>
      <c r="FC177" s="134"/>
      <c r="FD177" s="134"/>
      <c r="FE177" s="134"/>
      <c r="FF177" s="134"/>
      <c r="FG177" s="134"/>
      <c r="FH177" s="134"/>
      <c r="FI177" s="128"/>
      <c r="FJ177" s="134"/>
      <c r="FK177" s="134"/>
      <c r="FL177" s="134"/>
      <c r="FM177" s="134"/>
      <c r="FN177" s="134"/>
      <c r="FO177" s="134"/>
      <c r="FP177" s="134"/>
      <c r="FQ177" s="134"/>
      <c r="FR177" s="134"/>
      <c r="FS177" s="128"/>
      <c r="FT177" s="131"/>
      <c r="FU177" s="131"/>
      <c r="FV177" s="131"/>
      <c r="FW177" s="132"/>
      <c r="FX177" s="131"/>
      <c r="FY177" s="134"/>
      <c r="FZ177" s="134"/>
      <c r="GA177" s="131"/>
      <c r="GB177" s="131"/>
      <c r="GC177" s="131"/>
      <c r="GD177" s="131"/>
      <c r="GE177" s="131"/>
      <c r="GF177" s="128"/>
      <c r="GG177" s="131"/>
      <c r="GH177" s="131"/>
      <c r="GI177" s="131"/>
      <c r="GJ177" s="132"/>
      <c r="GK177" s="131"/>
      <c r="GL177" s="134"/>
      <c r="GM177" s="134"/>
      <c r="GN177" s="131"/>
      <c r="GO177" s="131"/>
      <c r="GP177" s="131"/>
      <c r="GQ177" s="131"/>
      <c r="GR177" s="131"/>
      <c r="GS177" s="128"/>
      <c r="GT177" s="131"/>
      <c r="GU177" s="131"/>
      <c r="GV177" s="131"/>
      <c r="GW177" s="132"/>
      <c r="GX177" s="131"/>
      <c r="GY177" s="134"/>
      <c r="GZ177" s="134"/>
      <c r="HA177" s="131"/>
      <c r="HB177" s="131"/>
      <c r="HC177" s="131"/>
      <c r="HD177" s="131"/>
    </row>
    <row r="178" spans="1:212" ht="67.5" customHeight="1" x14ac:dyDescent="0.2">
      <c r="A178" s="312">
        <v>29</v>
      </c>
      <c r="B178" s="395" t="s">
        <v>181</v>
      </c>
      <c r="C178" s="399" t="str">
        <f>VLOOKUP(B178,[12]FORMULAS!A$30:B$52,2,0)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78" s="399" t="str">
        <f>VLOOKUP(B178,[12]FORMULAS!A$30:C$52,3,0)</f>
        <v xml:space="preserve">Subdirector Administrativo </v>
      </c>
      <c r="E178" s="395" t="s">
        <v>113</v>
      </c>
      <c r="F178" s="395" t="s">
        <v>653</v>
      </c>
      <c r="G178" s="395" t="s">
        <v>654</v>
      </c>
      <c r="H178" s="396" t="s">
        <v>655</v>
      </c>
      <c r="I178" s="395" t="s">
        <v>261</v>
      </c>
      <c r="J178" s="397">
        <v>12</v>
      </c>
      <c r="K178" s="322" t="str">
        <f>VLOOKUP(L178,'Tabla probabilidad'!$D$3:$E$8,2,0)</f>
        <v>Baja</v>
      </c>
      <c r="L178" s="398">
        <v>0.4</v>
      </c>
      <c r="M178" s="326" t="s">
        <v>90</v>
      </c>
      <c r="N178" s="327" t="str">
        <f>VLOOKUP(M178,'Tabla Impacto'!$D$3:$F$8,3,0)</f>
        <v>Mayor</v>
      </c>
      <c r="O178" s="327">
        <f>VLOOKUP(M178,'Tabla Impacto'!$D$3:$F$8,2,0)</f>
        <v>0.8</v>
      </c>
      <c r="P178" s="361" t="str">
        <f t="shared" ref="P178" si="96">CONCATENATE(N178,K178)</f>
        <v>MayorBaja</v>
      </c>
      <c r="Q178" s="360" t="str">
        <f>VLOOKUP(P178,[12]FORMULAS!$K$17:$L$42,2,0)</f>
        <v>Alto</v>
      </c>
      <c r="R178" s="53">
        <v>1</v>
      </c>
      <c r="S178" s="213" t="s">
        <v>656</v>
      </c>
      <c r="T178" s="201" t="str">
        <f t="shared" si="70"/>
        <v>Detectivo</v>
      </c>
      <c r="U178" s="54" t="s">
        <v>14</v>
      </c>
      <c r="V178" s="55">
        <f>+IF(U178='[12]Tabla Valoración controles'!$D$4,'[12]Tabla Valoración controles'!$F$4,IF('[12]208-PLA-Ft-78 Mapa Gestión'!U178='[12]Tabla Valoración controles'!$D$5,'[12]Tabla Valoración controles'!$F$5,IF(U178=[12]FORMULAS!$A$10,0,'[12]Tabla Valoración controles'!$F$6)))</f>
        <v>0.1</v>
      </c>
      <c r="W178" s="54" t="s">
        <v>9</v>
      </c>
      <c r="X178" s="56">
        <f>+IF(W178='[12]Tabla Valoración controles'!$D$7,'[12]Tabla Valoración controles'!$F$7,IF(U178=[12]FORMULAS!$A$10,0,'[12]Tabla Valoración controles'!$F$8))</f>
        <v>0.25</v>
      </c>
      <c r="Y178" s="54" t="s">
        <v>18</v>
      </c>
      <c r="Z178" s="55">
        <f>+IF(Y178='[12]Tabla Valoración controles'!$D$9,'[12]Tabla Valoración controles'!$F$9,IF(U178=[12]FORMULAS!$A$10,0,'[12]Tabla Valoración controles'!$F$10))</f>
        <v>0</v>
      </c>
      <c r="AA178" s="54" t="s">
        <v>21</v>
      </c>
      <c r="AB178" s="55">
        <f>+IF(AA178='[12]Tabla Valoración controles'!$D$9,'[12]Tabla Valoración controles'!$F$9,IF(W178=[12]FORMULAS!$A$10,0,'[12]Tabla Valoración controles'!$F$10))</f>
        <v>0</v>
      </c>
      <c r="AC178" s="54" t="s">
        <v>100</v>
      </c>
      <c r="AD178" s="55">
        <f>+IF(AC178='[12]Tabla Valoración controles'!$D$13,'[12]Tabla Valoración controles'!$F$13,'[12]Tabla Valoración controles'!$F$14)</f>
        <v>0</v>
      </c>
      <c r="AE178" s="100">
        <f t="shared" si="78"/>
        <v>0.35</v>
      </c>
      <c r="AF178" s="100" t="e">
        <f>+IF(T178=[12]FORMULAS!$A$8,'[12]208-PLA-Ft-78 Mapa Gestión'!AE178*'[12]208-PLA-Ft-78 Mapa Gestión'!L178:L183,'[12]208-PLA-Ft-78 Mapa Gestión'!AE178*'[12]208-PLA-Ft-78 Mapa Gestión'!O178:O183)</f>
        <v>#N/A</v>
      </c>
      <c r="AG178" s="100">
        <f>+IF(T178=[12]FORMULAS!$A$8,'[12]208-PLA-Ft-78 Mapa Gestión'!L178:L183-'[12]208-PLA-Ft-78 Mapa Gestión'!AF178,0)</f>
        <v>0</v>
      </c>
      <c r="AH178" s="54" t="s">
        <v>351</v>
      </c>
      <c r="AI178" s="50">
        <f>+IF(AH178=[12]CONTROLES!$C$50,[12]CONTROLES!$D$50,[12]CONTROLES!$D$51)</f>
        <v>15</v>
      </c>
      <c r="AJ178" s="50" t="s">
        <v>357</v>
      </c>
      <c r="AK178" s="50">
        <f>+IF(AJ178=[12]CONTROLES!$C$52,[12]CONTROLES!$D$52,[12]CONTROLES!$D$53)</f>
        <v>15</v>
      </c>
      <c r="AL178" s="50" t="s">
        <v>360</v>
      </c>
      <c r="AM178" s="50">
        <f>+IF(AL178=[12]CONTROLES!$C$54,[12]CONTROLES!$D$54,[12]CONTROLES!$D$55)</f>
        <v>15</v>
      </c>
      <c r="AN178" s="50" t="s">
        <v>364</v>
      </c>
      <c r="AO178" s="50">
        <f>+IF(AN178=[12]CONTROLES!$C$56,[12]CONTROLES!$D$56,IF(AN178=[12]CONTROLES!$C$57,[12]CONTROLES!$D$57,[12]CONTROLES!$D$58))</f>
        <v>10</v>
      </c>
      <c r="AP178" s="50" t="s">
        <v>367</v>
      </c>
      <c r="AQ178" s="50">
        <f>+IF(AP178=[12]CONTROLES!$C$59,[12]CONTROLES!$D$59,[12]CONTROLES!$D$60)</f>
        <v>15</v>
      </c>
      <c r="AR178" s="50" t="s">
        <v>370</v>
      </c>
      <c r="AS178" s="50">
        <f>+IF(AR178=[12]CONTROLES!$C$61,[12]CONTROLES!$D$61,[12]CONTROLES!$D$62)</f>
        <v>15</v>
      </c>
      <c r="AT178" s="50" t="s">
        <v>373</v>
      </c>
      <c r="AU178" s="50">
        <f>+IF(AT178=[12]CONTROLES!$C$63,[12]CONTROLES!$D$63,IF(AT178=[12]CONTROLES!$C$64,[12]CONTROLES!$D$64,[12]CONTROLES!$D$65))</f>
        <v>10</v>
      </c>
      <c r="AV178" s="50">
        <f t="shared" si="86"/>
        <v>95</v>
      </c>
      <c r="AW178" s="179" t="str">
        <f t="shared" si="87"/>
        <v>Moderado</v>
      </c>
      <c r="AX178" s="304">
        <f>+AG183</f>
        <v>0</v>
      </c>
      <c r="AY178" s="304" t="s">
        <v>98</v>
      </c>
      <c r="AZ178" s="304" t="s">
        <v>153</v>
      </c>
      <c r="BA178" s="304" t="e">
        <f>+IF(T178=[9]FORMULAS!B177,'[9]208-PLA-Ft-78 Mapa Gestión'!AG183,'[9]208-PLA-Ft-78 Mapa Gestión'!O178:O183)</f>
        <v>#N/A</v>
      </c>
      <c r="BB178" s="307" t="str">
        <f>CONCATENATE(AZ178,AY178)</f>
        <v>LeveMedia</v>
      </c>
      <c r="BC178" s="306" t="str">
        <f>VLOOKUP(BB178,[9]FORMULAS!$K$17:$L$42,2,0)</f>
        <v>Moderado</v>
      </c>
      <c r="BD178" s="335" t="s">
        <v>164</v>
      </c>
      <c r="BE178" s="134" t="s">
        <v>657</v>
      </c>
      <c r="BF178" s="134" t="s">
        <v>658</v>
      </c>
      <c r="BG178" s="216" t="s">
        <v>322</v>
      </c>
      <c r="BH178" s="224">
        <v>45292</v>
      </c>
      <c r="BI178" s="224">
        <v>45657</v>
      </c>
      <c r="BJ178" s="134" t="s">
        <v>659</v>
      </c>
      <c r="BK178" s="134" t="s">
        <v>660</v>
      </c>
      <c r="BL178" s="134" t="s">
        <v>236</v>
      </c>
      <c r="BM178" s="335"/>
      <c r="BN178" s="128"/>
      <c r="BO178" s="132"/>
      <c r="BP178" s="132"/>
      <c r="BQ178" s="132"/>
      <c r="BR178" s="132"/>
      <c r="BS178" s="132"/>
      <c r="BT178" s="132"/>
      <c r="BU178" s="132"/>
      <c r="BV178" s="132"/>
      <c r="BW178" s="128"/>
      <c r="BX178" s="132"/>
      <c r="BY178" s="132"/>
      <c r="BZ178" s="132"/>
      <c r="CA178" s="132"/>
      <c r="CB178" s="132"/>
      <c r="CC178" s="132"/>
      <c r="CD178" s="132"/>
      <c r="CE178" s="132"/>
      <c r="CF178" s="128"/>
      <c r="CG178" s="132"/>
      <c r="CH178" s="132"/>
      <c r="CI178" s="132"/>
      <c r="CJ178" s="132"/>
      <c r="CK178" s="132"/>
      <c r="CL178" s="132"/>
      <c r="CM178" s="132"/>
      <c r="CN178" s="132"/>
      <c r="CO178" s="128"/>
      <c r="CP178" s="132"/>
      <c r="CQ178" s="132"/>
      <c r="CR178" s="132"/>
      <c r="CS178" s="132"/>
      <c r="CT178" s="132"/>
      <c r="CU178" s="132"/>
      <c r="CV178" s="132"/>
      <c r="CW178" s="132"/>
      <c r="CX178" s="128"/>
      <c r="CY178" s="132"/>
      <c r="CZ178" s="132"/>
      <c r="DA178" s="132"/>
      <c r="DB178" s="132"/>
      <c r="DC178" s="132"/>
      <c r="DD178" s="132"/>
      <c r="DE178" s="132"/>
      <c r="DF178" s="132"/>
      <c r="DG178" s="128"/>
      <c r="DH178" s="132"/>
      <c r="DI178" s="132"/>
      <c r="DJ178" s="132"/>
      <c r="DK178" s="132"/>
      <c r="DL178" s="132"/>
      <c r="DM178" s="132"/>
      <c r="DN178" s="132"/>
      <c r="DO178" s="132"/>
      <c r="DP178" s="128"/>
      <c r="DQ178" s="132"/>
      <c r="DR178" s="132"/>
      <c r="DS178" s="132"/>
      <c r="DT178" s="132"/>
      <c r="DU178" s="132"/>
      <c r="DV178" s="132"/>
      <c r="DW178" s="132"/>
      <c r="DX178" s="132"/>
      <c r="DY178" s="128"/>
      <c r="DZ178" s="132"/>
      <c r="EA178" s="132"/>
      <c r="EB178" s="132"/>
      <c r="EC178" s="132"/>
      <c r="ED178" s="132"/>
      <c r="EE178" s="132"/>
      <c r="EF178" s="132"/>
      <c r="EG178" s="132"/>
      <c r="EH178" s="128"/>
      <c r="EI178" s="132"/>
      <c r="EJ178" s="132"/>
      <c r="EK178" s="132"/>
      <c r="EL178" s="132"/>
      <c r="EM178" s="132"/>
      <c r="EN178" s="132"/>
      <c r="EO178" s="132"/>
      <c r="EP178" s="132"/>
      <c r="EQ178" s="128"/>
      <c r="ER178" s="132"/>
      <c r="ES178" s="132"/>
      <c r="ET178" s="132"/>
      <c r="EU178" s="132"/>
      <c r="EV178" s="132"/>
      <c r="EW178" s="132"/>
      <c r="EX178" s="132"/>
      <c r="EY178" s="132"/>
      <c r="EZ178" s="128"/>
      <c r="FA178" s="132"/>
      <c r="FB178" s="132"/>
      <c r="FC178" s="132"/>
      <c r="FD178" s="132"/>
      <c r="FE178" s="132"/>
      <c r="FF178" s="132"/>
      <c r="FG178" s="132"/>
      <c r="FH178" s="132"/>
      <c r="FI178" s="128"/>
      <c r="FJ178" s="132"/>
      <c r="FK178" s="132"/>
      <c r="FL178" s="132"/>
      <c r="FM178" s="132"/>
      <c r="FN178" s="132"/>
      <c r="FO178" s="132"/>
      <c r="FP178" s="132"/>
      <c r="FQ178" s="132"/>
      <c r="FR178" s="132"/>
      <c r="FS178" s="128"/>
      <c r="FT178" s="131"/>
      <c r="FU178" s="131"/>
      <c r="FV178" s="131"/>
      <c r="FW178" s="132"/>
      <c r="FX178" s="131"/>
      <c r="FY178" s="132"/>
      <c r="FZ178" s="132"/>
      <c r="GA178" s="131"/>
      <c r="GB178" s="131"/>
      <c r="GC178" s="131"/>
      <c r="GD178" s="131"/>
      <c r="GE178" s="131"/>
      <c r="GF178" s="128"/>
      <c r="GG178" s="131"/>
      <c r="GH178" s="131"/>
      <c r="GI178" s="131"/>
      <c r="GJ178" s="132"/>
      <c r="GK178" s="131"/>
      <c r="GL178" s="132"/>
      <c r="GM178" s="132"/>
      <c r="GN178" s="131"/>
      <c r="GO178" s="131"/>
      <c r="GP178" s="131"/>
      <c r="GQ178" s="131"/>
      <c r="GR178" s="131"/>
      <c r="GS178" s="128"/>
      <c r="GT178" s="131"/>
      <c r="GU178" s="131"/>
      <c r="GV178" s="131"/>
      <c r="GW178" s="132"/>
      <c r="GX178" s="131"/>
      <c r="GY178" s="132"/>
      <c r="GZ178" s="132"/>
      <c r="HA178" s="131"/>
      <c r="HB178" s="131"/>
      <c r="HC178" s="131"/>
      <c r="HD178" s="131"/>
    </row>
    <row r="179" spans="1:212" ht="17.25" customHeight="1" x14ac:dyDescent="0.2">
      <c r="A179" s="312"/>
      <c r="B179" s="395"/>
      <c r="C179" s="399"/>
      <c r="D179" s="399"/>
      <c r="E179" s="395"/>
      <c r="F179" s="395"/>
      <c r="G179" s="395"/>
      <c r="H179" s="396"/>
      <c r="I179" s="395"/>
      <c r="J179" s="397"/>
      <c r="K179" s="322"/>
      <c r="L179" s="398"/>
      <c r="M179" s="326"/>
      <c r="N179" s="327"/>
      <c r="O179" s="327"/>
      <c r="P179" s="361"/>
      <c r="Q179" s="360"/>
      <c r="R179" s="53"/>
      <c r="S179" s="50"/>
      <c r="T179" s="201" t="str">
        <f t="shared" si="70"/>
        <v>Tipo Control</v>
      </c>
      <c r="U179" s="54" t="s">
        <v>158</v>
      </c>
      <c r="V179" s="55">
        <f>+IF(U179='[12]Tabla Valoración controles'!$D$4,'[12]Tabla Valoración controles'!$F$4,IF('[12]208-PLA-Ft-78 Mapa Gestión'!U179='[12]Tabla Valoración controles'!$D$5,'[12]Tabla Valoración controles'!$F$5,IF(U179=[12]FORMULAS!$A$10,0,'[12]Tabla Valoración controles'!$F$6)))</f>
        <v>0</v>
      </c>
      <c r="W179" s="54"/>
      <c r="X179" s="56">
        <f>+IF(W179='[12]Tabla Valoración controles'!$D$7,'[12]Tabla Valoración controles'!$F$7,IF(U179=[12]FORMULAS!$A$10,0,'[12]Tabla Valoración controles'!$F$8))</f>
        <v>0</v>
      </c>
      <c r="Y179" s="54"/>
      <c r="Z179" s="55">
        <f>+IF(Y179='[12]Tabla Valoración controles'!$D$9,'[12]Tabla Valoración controles'!$F$9,IF(U179=[12]FORMULAS!$A$10,0,'[12]Tabla Valoración controles'!$F$10))</f>
        <v>0</v>
      </c>
      <c r="AA179" s="54"/>
      <c r="AB179" s="55">
        <f>+IF(AA179='[12]Tabla Valoración controles'!$D$9,'[12]Tabla Valoración controles'!$F$9,IF(W179=[12]FORMULAS!$A$10,0,'[12]Tabla Valoración controles'!$F$10))</f>
        <v>0</v>
      </c>
      <c r="AC179" s="54"/>
      <c r="AD179" s="55">
        <f>+IF(AC179='[12]Tabla Valoración controles'!$D$13,'[12]Tabla Valoración controles'!$F$13,'[12]Tabla Valoración controles'!$F$14)</f>
        <v>0</v>
      </c>
      <c r="AE179" s="100">
        <f t="shared" si="78"/>
        <v>0</v>
      </c>
      <c r="AF179" s="100">
        <f t="shared" ref="AF179" si="97">+AE179*AG178</f>
        <v>0</v>
      </c>
      <c r="AG179" s="100">
        <f t="shared" ref="AG179:AG219" si="98">+AG178-AF179</f>
        <v>0</v>
      </c>
      <c r="AH179" s="54"/>
      <c r="AI179" s="50">
        <f>+IF(AH179=[12]CONTROLES!$C$50,[12]CONTROLES!$D$50,[12]CONTROLES!$D$51)</f>
        <v>0</v>
      </c>
      <c r="AJ179" s="50"/>
      <c r="AK179" s="50">
        <f>+IF(AJ179=[12]CONTROLES!$C$52,[12]CONTROLES!$D$52,[12]CONTROLES!$D$53)</f>
        <v>0</v>
      </c>
      <c r="AL179" s="50"/>
      <c r="AM179" s="50">
        <f>+IF(AL179=[12]CONTROLES!$C$54,[12]CONTROLES!$D$54,[12]CONTROLES!$D$55)</f>
        <v>0</v>
      </c>
      <c r="AN179" s="50"/>
      <c r="AO179" s="50">
        <f>+IF(AN179=[12]CONTROLES!$C$56,[12]CONTROLES!$D$56,IF(AN179=[12]CONTROLES!$C$57,[12]CONTROLES!$D$57,[12]CONTROLES!$D$58))</f>
        <v>0</v>
      </c>
      <c r="AP179" s="50"/>
      <c r="AQ179" s="50">
        <f>+IF(AP179=[12]CONTROLES!$C$59,[12]CONTROLES!$D$59,[12]CONTROLES!$D$60)</f>
        <v>0</v>
      </c>
      <c r="AR179" s="50"/>
      <c r="AS179" s="50">
        <f>+IF(AR179=[12]CONTROLES!$C$61,[12]CONTROLES!$D$61,[12]CONTROLES!$D$62)</f>
        <v>0</v>
      </c>
      <c r="AT179" s="50"/>
      <c r="AU179" s="50">
        <f>+IF(AT179=[12]CONTROLES!$C$63,[12]CONTROLES!$D$63,IF(AT179=[12]CONTROLES!$C$64,[12]CONTROLES!$D$64,[12]CONTROLES!$D$65))</f>
        <v>0</v>
      </c>
      <c r="AV179" s="50">
        <f t="shared" si="86"/>
        <v>0</v>
      </c>
      <c r="AW179" s="50" t="str">
        <f t="shared" si="87"/>
        <v>Débil</v>
      </c>
      <c r="AX179" s="305"/>
      <c r="AY179" s="305"/>
      <c r="AZ179" s="305"/>
      <c r="BA179" s="305"/>
      <c r="BB179" s="307"/>
      <c r="BC179" s="306"/>
      <c r="BD179" s="335"/>
      <c r="BE179" s="134"/>
      <c r="BF179" s="134"/>
      <c r="BG179" s="216"/>
      <c r="BH179" s="224"/>
      <c r="BI179" s="224"/>
      <c r="BJ179" s="134"/>
      <c r="BK179" s="134"/>
      <c r="BL179" s="134"/>
      <c r="BM179" s="335"/>
      <c r="BN179" s="128"/>
      <c r="BO179" s="132"/>
      <c r="BP179" s="132"/>
      <c r="BQ179" s="132"/>
      <c r="BR179" s="132"/>
      <c r="BS179" s="132"/>
      <c r="BT179" s="132"/>
      <c r="BU179" s="132"/>
      <c r="BV179" s="132"/>
      <c r="BW179" s="128"/>
      <c r="BX179" s="132"/>
      <c r="BY179" s="132"/>
      <c r="BZ179" s="132"/>
      <c r="CA179" s="132"/>
      <c r="CB179" s="132"/>
      <c r="CC179" s="132"/>
      <c r="CD179" s="132"/>
      <c r="CE179" s="132"/>
      <c r="CF179" s="128"/>
      <c r="CG179" s="132"/>
      <c r="CH179" s="132"/>
      <c r="CI179" s="132"/>
      <c r="CJ179" s="132"/>
      <c r="CK179" s="132"/>
      <c r="CL179" s="132"/>
      <c r="CM179" s="132"/>
      <c r="CN179" s="132"/>
      <c r="CO179" s="128"/>
      <c r="CP179" s="132"/>
      <c r="CQ179" s="132"/>
      <c r="CR179" s="132"/>
      <c r="CS179" s="132"/>
      <c r="CT179" s="132"/>
      <c r="CU179" s="132"/>
      <c r="CV179" s="132"/>
      <c r="CW179" s="132"/>
      <c r="CX179" s="128"/>
      <c r="CY179" s="132"/>
      <c r="CZ179" s="132"/>
      <c r="DA179" s="132"/>
      <c r="DB179" s="132"/>
      <c r="DC179" s="132"/>
      <c r="DD179" s="132"/>
      <c r="DE179" s="132"/>
      <c r="DF179" s="132"/>
      <c r="DG179" s="128"/>
      <c r="DH179" s="132"/>
      <c r="DI179" s="132"/>
      <c r="DJ179" s="132"/>
      <c r="DK179" s="132"/>
      <c r="DL179" s="132"/>
      <c r="DM179" s="132"/>
      <c r="DN179" s="132"/>
      <c r="DO179" s="132"/>
      <c r="DP179" s="128"/>
      <c r="DQ179" s="132"/>
      <c r="DR179" s="132"/>
      <c r="DS179" s="132"/>
      <c r="DT179" s="132"/>
      <c r="DU179" s="132"/>
      <c r="DV179" s="132"/>
      <c r="DW179" s="132"/>
      <c r="DX179" s="132"/>
      <c r="DY179" s="128"/>
      <c r="DZ179" s="132"/>
      <c r="EA179" s="132"/>
      <c r="EB179" s="132"/>
      <c r="EC179" s="132"/>
      <c r="ED179" s="132"/>
      <c r="EE179" s="132"/>
      <c r="EF179" s="132"/>
      <c r="EG179" s="132"/>
      <c r="EH179" s="128"/>
      <c r="EI179" s="132"/>
      <c r="EJ179" s="132"/>
      <c r="EK179" s="132"/>
      <c r="EL179" s="132"/>
      <c r="EM179" s="132"/>
      <c r="EN179" s="132"/>
      <c r="EO179" s="132"/>
      <c r="EP179" s="132"/>
      <c r="EQ179" s="128"/>
      <c r="ER179" s="132"/>
      <c r="ES179" s="132"/>
      <c r="ET179" s="132"/>
      <c r="EU179" s="132"/>
      <c r="EV179" s="132"/>
      <c r="EW179" s="132"/>
      <c r="EX179" s="132"/>
      <c r="EY179" s="132"/>
      <c r="EZ179" s="128"/>
      <c r="FA179" s="132"/>
      <c r="FB179" s="132"/>
      <c r="FC179" s="132"/>
      <c r="FD179" s="132"/>
      <c r="FE179" s="132"/>
      <c r="FF179" s="132"/>
      <c r="FG179" s="132"/>
      <c r="FH179" s="132"/>
      <c r="FI179" s="128"/>
      <c r="FJ179" s="132"/>
      <c r="FK179" s="132"/>
      <c r="FL179" s="132"/>
      <c r="FM179" s="132"/>
      <c r="FN179" s="132"/>
      <c r="FO179" s="132"/>
      <c r="FP179" s="132"/>
      <c r="FQ179" s="132"/>
      <c r="FR179" s="132"/>
      <c r="FS179" s="128"/>
      <c r="FT179" s="131"/>
      <c r="FU179" s="131"/>
      <c r="FV179" s="131"/>
      <c r="FW179" s="132"/>
      <c r="FX179" s="131"/>
      <c r="FY179" s="132"/>
      <c r="FZ179" s="132"/>
      <c r="GA179" s="131"/>
      <c r="GB179" s="131"/>
      <c r="GC179" s="131"/>
      <c r="GD179" s="131"/>
      <c r="GE179" s="131"/>
      <c r="GF179" s="128"/>
      <c r="GG179" s="131"/>
      <c r="GH179" s="131"/>
      <c r="GI179" s="131"/>
      <c r="GJ179" s="132"/>
      <c r="GK179" s="131"/>
      <c r="GL179" s="132"/>
      <c r="GM179" s="132"/>
      <c r="GN179" s="131"/>
      <c r="GO179" s="131"/>
      <c r="GP179" s="131"/>
      <c r="GQ179" s="131"/>
      <c r="GR179" s="131"/>
      <c r="GS179" s="128"/>
      <c r="GT179" s="131"/>
      <c r="GU179" s="131"/>
      <c r="GV179" s="131"/>
      <c r="GW179" s="132"/>
      <c r="GX179" s="131"/>
      <c r="GY179" s="132"/>
      <c r="GZ179" s="132"/>
      <c r="HA179" s="131"/>
      <c r="HB179" s="131"/>
      <c r="HC179" s="131"/>
      <c r="HD179" s="131"/>
    </row>
    <row r="180" spans="1:212" ht="17.25" customHeight="1" x14ac:dyDescent="0.2">
      <c r="A180" s="312"/>
      <c r="B180" s="395"/>
      <c r="C180" s="399"/>
      <c r="D180" s="399"/>
      <c r="E180" s="395"/>
      <c r="F180" s="395"/>
      <c r="G180" s="395"/>
      <c r="H180" s="396"/>
      <c r="I180" s="395"/>
      <c r="J180" s="397"/>
      <c r="K180" s="322"/>
      <c r="L180" s="398"/>
      <c r="M180" s="326"/>
      <c r="N180" s="327"/>
      <c r="O180" s="327"/>
      <c r="P180" s="361"/>
      <c r="Q180" s="360"/>
      <c r="R180" s="53"/>
      <c r="S180" s="57"/>
      <c r="T180" s="201" t="str">
        <f t="shared" si="70"/>
        <v>Tipo Control</v>
      </c>
      <c r="U180" s="54" t="s">
        <v>158</v>
      </c>
      <c r="V180" s="55">
        <f>+IF(U180='[12]Tabla Valoración controles'!$D$4,'[12]Tabla Valoración controles'!$F$4,IF('[12]208-PLA-Ft-78 Mapa Gestión'!U180='[12]Tabla Valoración controles'!$D$5,'[12]Tabla Valoración controles'!$F$5,IF(U180=[12]FORMULAS!$A$10,0,'[12]Tabla Valoración controles'!$F$6)))</f>
        <v>0</v>
      </c>
      <c r="W180" s="54"/>
      <c r="X180" s="56">
        <f>+IF(W180='[12]Tabla Valoración controles'!$D$7,'[12]Tabla Valoración controles'!$F$7,IF(U180=[12]FORMULAS!$A$10,0,'[12]Tabla Valoración controles'!$F$8))</f>
        <v>0</v>
      </c>
      <c r="Y180" s="54"/>
      <c r="Z180" s="55">
        <f>+IF(Y180='[12]Tabla Valoración controles'!$D$9,'[12]Tabla Valoración controles'!$F$9,IF(U180=[12]FORMULAS!$A$10,0,'[12]Tabla Valoración controles'!$F$10))</f>
        <v>0</v>
      </c>
      <c r="AA180" s="54"/>
      <c r="AB180" s="55">
        <f>+IF(AA180='[12]Tabla Valoración controles'!$D$9,'[12]Tabla Valoración controles'!$F$9,IF(W180=[12]FORMULAS!$A$10,0,'[12]Tabla Valoración controles'!$F$10))</f>
        <v>0</v>
      </c>
      <c r="AC180" s="54"/>
      <c r="AD180" s="55">
        <f>+IF(AC180='[12]Tabla Valoración controles'!$D$13,'[12]Tabla Valoración controles'!$F$13,'[12]Tabla Valoración controles'!$F$14)</f>
        <v>0</v>
      </c>
      <c r="AE180" s="100">
        <f t="shared" si="78"/>
        <v>0</v>
      </c>
      <c r="AF180" s="100">
        <f t="shared" ref="AF180:AF183" si="99">+AF179*AE180</f>
        <v>0</v>
      </c>
      <c r="AG180" s="100">
        <f t="shared" si="98"/>
        <v>0</v>
      </c>
      <c r="AH180" s="54"/>
      <c r="AI180" s="50">
        <f>+IF(AH180=[12]CONTROLES!$C$50,[12]CONTROLES!$D$50,[12]CONTROLES!$D$51)</f>
        <v>0</v>
      </c>
      <c r="AJ180" s="50"/>
      <c r="AK180" s="50">
        <f>+IF(AJ180=[12]CONTROLES!$C$52,[12]CONTROLES!$D$52,[12]CONTROLES!$D$53)</f>
        <v>0</v>
      </c>
      <c r="AL180" s="50"/>
      <c r="AM180" s="50">
        <f>+IF(AL180=[12]CONTROLES!$C$54,[12]CONTROLES!$D$54,[12]CONTROLES!$D$55)</f>
        <v>0</v>
      </c>
      <c r="AN180" s="50"/>
      <c r="AO180" s="50">
        <f>+IF(AN180=[12]CONTROLES!$C$56,[12]CONTROLES!$D$56,IF(AN180=[12]CONTROLES!$C$57,[12]CONTROLES!$D$57,[12]CONTROLES!$D$58))</f>
        <v>0</v>
      </c>
      <c r="AP180" s="50"/>
      <c r="AQ180" s="50">
        <f>+IF(AP180=[12]CONTROLES!$C$59,[12]CONTROLES!$D$59,[12]CONTROLES!$D$60)</f>
        <v>0</v>
      </c>
      <c r="AR180" s="50"/>
      <c r="AS180" s="50">
        <f>+IF(AR180=[12]CONTROLES!$C$61,[12]CONTROLES!$D$61,[12]CONTROLES!$D$62)</f>
        <v>0</v>
      </c>
      <c r="AT180" s="50"/>
      <c r="AU180" s="50">
        <f>+IF(AT180=[12]CONTROLES!$C$63,[12]CONTROLES!$D$63,IF(AT180=[12]CONTROLES!$C$64,[12]CONTROLES!$D$64,[12]CONTROLES!$D$65))</f>
        <v>0</v>
      </c>
      <c r="AV180" s="50">
        <f t="shared" si="86"/>
        <v>0</v>
      </c>
      <c r="AW180" s="50" t="str">
        <f t="shared" si="87"/>
        <v>Débil</v>
      </c>
      <c r="AX180" s="305"/>
      <c r="AY180" s="305"/>
      <c r="AZ180" s="305"/>
      <c r="BA180" s="305"/>
      <c r="BB180" s="307"/>
      <c r="BC180" s="306"/>
      <c r="BD180" s="335"/>
      <c r="BE180" s="134"/>
      <c r="BF180" s="134"/>
      <c r="BG180" s="216"/>
      <c r="BH180" s="224"/>
      <c r="BI180" s="224"/>
      <c r="BJ180" s="134"/>
      <c r="BK180" s="134"/>
      <c r="BL180" s="134"/>
      <c r="BM180" s="335"/>
      <c r="BN180" s="128"/>
      <c r="BO180" s="132"/>
      <c r="BP180" s="132"/>
      <c r="BQ180" s="132"/>
      <c r="BR180" s="132"/>
      <c r="BS180" s="132"/>
      <c r="BT180" s="132"/>
      <c r="BU180" s="132"/>
      <c r="BV180" s="132"/>
      <c r="BW180" s="128"/>
      <c r="BX180" s="132"/>
      <c r="BY180" s="132"/>
      <c r="BZ180" s="132"/>
      <c r="CA180" s="132"/>
      <c r="CB180" s="132"/>
      <c r="CC180" s="132"/>
      <c r="CD180" s="132"/>
      <c r="CE180" s="132"/>
      <c r="CF180" s="128"/>
      <c r="CG180" s="132"/>
      <c r="CH180" s="132"/>
      <c r="CI180" s="132"/>
      <c r="CJ180" s="132"/>
      <c r="CK180" s="132"/>
      <c r="CL180" s="132"/>
      <c r="CM180" s="132"/>
      <c r="CN180" s="132"/>
      <c r="CO180" s="128"/>
      <c r="CP180" s="132"/>
      <c r="CQ180" s="132"/>
      <c r="CR180" s="132"/>
      <c r="CS180" s="132"/>
      <c r="CT180" s="132"/>
      <c r="CU180" s="132"/>
      <c r="CV180" s="132"/>
      <c r="CW180" s="132"/>
      <c r="CX180" s="128"/>
      <c r="CY180" s="132"/>
      <c r="CZ180" s="132"/>
      <c r="DA180" s="132"/>
      <c r="DB180" s="132"/>
      <c r="DC180" s="132"/>
      <c r="DD180" s="132"/>
      <c r="DE180" s="132"/>
      <c r="DF180" s="132"/>
      <c r="DG180" s="128"/>
      <c r="DH180" s="132"/>
      <c r="DI180" s="132"/>
      <c r="DJ180" s="132"/>
      <c r="DK180" s="132"/>
      <c r="DL180" s="132"/>
      <c r="DM180" s="132"/>
      <c r="DN180" s="132"/>
      <c r="DO180" s="132"/>
      <c r="DP180" s="128"/>
      <c r="DQ180" s="132"/>
      <c r="DR180" s="132"/>
      <c r="DS180" s="132"/>
      <c r="DT180" s="132"/>
      <c r="DU180" s="132"/>
      <c r="DV180" s="132"/>
      <c r="DW180" s="132"/>
      <c r="DX180" s="132"/>
      <c r="DY180" s="128"/>
      <c r="DZ180" s="132"/>
      <c r="EA180" s="132"/>
      <c r="EB180" s="132"/>
      <c r="EC180" s="132"/>
      <c r="ED180" s="132"/>
      <c r="EE180" s="132"/>
      <c r="EF180" s="132"/>
      <c r="EG180" s="132"/>
      <c r="EH180" s="128"/>
      <c r="EI180" s="132"/>
      <c r="EJ180" s="132"/>
      <c r="EK180" s="132"/>
      <c r="EL180" s="132"/>
      <c r="EM180" s="132"/>
      <c r="EN180" s="132"/>
      <c r="EO180" s="132"/>
      <c r="EP180" s="132"/>
      <c r="EQ180" s="128"/>
      <c r="ER180" s="132"/>
      <c r="ES180" s="132"/>
      <c r="ET180" s="132"/>
      <c r="EU180" s="132"/>
      <c r="EV180" s="132"/>
      <c r="EW180" s="132"/>
      <c r="EX180" s="132"/>
      <c r="EY180" s="132"/>
      <c r="EZ180" s="128"/>
      <c r="FA180" s="132"/>
      <c r="FB180" s="132"/>
      <c r="FC180" s="132"/>
      <c r="FD180" s="132"/>
      <c r="FE180" s="132"/>
      <c r="FF180" s="132"/>
      <c r="FG180" s="132"/>
      <c r="FH180" s="132"/>
      <c r="FI180" s="128"/>
      <c r="FJ180" s="132"/>
      <c r="FK180" s="132"/>
      <c r="FL180" s="132"/>
      <c r="FM180" s="132"/>
      <c r="FN180" s="132"/>
      <c r="FO180" s="132"/>
      <c r="FP180" s="132"/>
      <c r="FQ180" s="132"/>
      <c r="FR180" s="132"/>
      <c r="FS180" s="128"/>
      <c r="FT180" s="131"/>
      <c r="FU180" s="131"/>
      <c r="FV180" s="131"/>
      <c r="FW180" s="132"/>
      <c r="FX180" s="131"/>
      <c r="FY180" s="132"/>
      <c r="FZ180" s="132"/>
      <c r="GA180" s="131"/>
      <c r="GB180" s="131"/>
      <c r="GC180" s="131"/>
      <c r="GD180" s="131"/>
      <c r="GE180" s="131"/>
      <c r="GF180" s="128"/>
      <c r="GG180" s="131"/>
      <c r="GH180" s="131"/>
      <c r="GI180" s="131"/>
      <c r="GJ180" s="132"/>
      <c r="GK180" s="131"/>
      <c r="GL180" s="132"/>
      <c r="GM180" s="132"/>
      <c r="GN180" s="131"/>
      <c r="GO180" s="131"/>
      <c r="GP180" s="131"/>
      <c r="GQ180" s="131"/>
      <c r="GR180" s="131"/>
      <c r="GS180" s="128"/>
      <c r="GT180" s="131"/>
      <c r="GU180" s="131"/>
      <c r="GV180" s="131"/>
      <c r="GW180" s="132"/>
      <c r="GX180" s="131"/>
      <c r="GY180" s="132"/>
      <c r="GZ180" s="132"/>
      <c r="HA180" s="131"/>
      <c r="HB180" s="131"/>
      <c r="HC180" s="131"/>
      <c r="HD180" s="131"/>
    </row>
    <row r="181" spans="1:212" ht="17.25" customHeight="1" x14ac:dyDescent="0.2">
      <c r="A181" s="312"/>
      <c r="B181" s="395"/>
      <c r="C181" s="399"/>
      <c r="D181" s="399"/>
      <c r="E181" s="395"/>
      <c r="F181" s="395"/>
      <c r="G181" s="395"/>
      <c r="H181" s="396"/>
      <c r="I181" s="395"/>
      <c r="J181" s="397"/>
      <c r="K181" s="322"/>
      <c r="L181" s="398"/>
      <c r="M181" s="326"/>
      <c r="N181" s="327"/>
      <c r="O181" s="327"/>
      <c r="P181" s="361"/>
      <c r="Q181" s="360"/>
      <c r="R181" s="53"/>
      <c r="S181" s="50"/>
      <c r="T181" s="201" t="str">
        <f t="shared" si="70"/>
        <v>Tipo Control</v>
      </c>
      <c r="U181" s="54" t="s">
        <v>158</v>
      </c>
      <c r="V181" s="55">
        <f>+IF(U181='[12]Tabla Valoración controles'!$D$4,'[12]Tabla Valoración controles'!$F$4,IF('[12]208-PLA-Ft-78 Mapa Gestión'!U181='[12]Tabla Valoración controles'!$D$5,'[12]Tabla Valoración controles'!$F$5,IF(U181=[12]FORMULAS!$A$10,0,'[12]Tabla Valoración controles'!$F$6)))</f>
        <v>0</v>
      </c>
      <c r="W181" s="54"/>
      <c r="X181" s="56">
        <f>+IF(W181='[12]Tabla Valoración controles'!$D$7,'[12]Tabla Valoración controles'!$F$7,IF(U181=[12]FORMULAS!$A$10,0,'[12]Tabla Valoración controles'!$F$8))</f>
        <v>0</v>
      </c>
      <c r="Y181" s="54"/>
      <c r="Z181" s="55">
        <f>+IF(Y181='[12]Tabla Valoración controles'!$D$9,'[12]Tabla Valoración controles'!$F$9,IF(U181=[12]FORMULAS!$A$10,0,'[12]Tabla Valoración controles'!$F$10))</f>
        <v>0</v>
      </c>
      <c r="AA181" s="54"/>
      <c r="AB181" s="55">
        <f>+IF(AA181='[12]Tabla Valoración controles'!$D$9,'[12]Tabla Valoración controles'!$F$9,IF(W181=[12]FORMULAS!$A$10,0,'[12]Tabla Valoración controles'!$F$10))</f>
        <v>0</v>
      </c>
      <c r="AC181" s="54"/>
      <c r="AD181" s="55">
        <f>+IF(AC181='[12]Tabla Valoración controles'!$D$13,'[12]Tabla Valoración controles'!$F$13,'[12]Tabla Valoración controles'!$F$14)</f>
        <v>0</v>
      </c>
      <c r="AE181" s="100">
        <f t="shared" si="78"/>
        <v>0</v>
      </c>
      <c r="AF181" s="100">
        <f t="shared" si="99"/>
        <v>0</v>
      </c>
      <c r="AG181" s="100">
        <f t="shared" si="98"/>
        <v>0</v>
      </c>
      <c r="AH181" s="54"/>
      <c r="AI181" s="50">
        <f>+IF(AH181=[12]CONTROLES!$C$50,[12]CONTROLES!$D$50,[12]CONTROLES!$D$51)</f>
        <v>0</v>
      </c>
      <c r="AJ181" s="50"/>
      <c r="AK181" s="50">
        <f>+IF(AJ181=[12]CONTROLES!$C$52,[12]CONTROLES!$D$52,[12]CONTROLES!$D$53)</f>
        <v>0</v>
      </c>
      <c r="AL181" s="50"/>
      <c r="AM181" s="50">
        <f>+IF(AL181=[12]CONTROLES!$C$54,[12]CONTROLES!$D$54,[12]CONTROLES!$D$55)</f>
        <v>0</v>
      </c>
      <c r="AN181" s="50"/>
      <c r="AO181" s="50">
        <f>+IF(AN181=[12]CONTROLES!$C$56,[12]CONTROLES!$D$56,IF(AN181=[12]CONTROLES!$C$57,[12]CONTROLES!$D$57,[12]CONTROLES!$D$58))</f>
        <v>0</v>
      </c>
      <c r="AP181" s="50"/>
      <c r="AQ181" s="50">
        <f>+IF(AP181=[12]CONTROLES!$C$59,[12]CONTROLES!$D$59,[12]CONTROLES!$D$60)</f>
        <v>0</v>
      </c>
      <c r="AR181" s="50"/>
      <c r="AS181" s="50">
        <f>+IF(AR181=[12]CONTROLES!$C$61,[12]CONTROLES!$D$61,[12]CONTROLES!$D$62)</f>
        <v>0</v>
      </c>
      <c r="AT181" s="50"/>
      <c r="AU181" s="50">
        <f>+IF(AT181=[12]CONTROLES!$C$63,[12]CONTROLES!$D$63,IF(AT181=[12]CONTROLES!$C$64,[12]CONTROLES!$D$64,[12]CONTROLES!$D$65))</f>
        <v>0</v>
      </c>
      <c r="AV181" s="50">
        <f t="shared" si="86"/>
        <v>0</v>
      </c>
      <c r="AW181" s="50" t="str">
        <f t="shared" si="87"/>
        <v>Débil</v>
      </c>
      <c r="AX181" s="305"/>
      <c r="AY181" s="305"/>
      <c r="AZ181" s="305"/>
      <c r="BA181" s="305"/>
      <c r="BB181" s="307"/>
      <c r="BC181" s="306"/>
      <c r="BD181" s="335"/>
      <c r="BE181" s="134"/>
      <c r="BF181" s="134"/>
      <c r="BG181" s="216"/>
      <c r="BH181" s="224"/>
      <c r="BI181" s="224"/>
      <c r="BJ181" s="134"/>
      <c r="BK181" s="134"/>
      <c r="BL181" s="134"/>
      <c r="BM181" s="335"/>
      <c r="BN181" s="128"/>
      <c r="BO181" s="132"/>
      <c r="BP181" s="132"/>
      <c r="BQ181" s="132"/>
      <c r="BR181" s="132"/>
      <c r="BS181" s="132"/>
      <c r="BT181" s="132"/>
      <c r="BU181" s="132"/>
      <c r="BV181" s="132"/>
      <c r="BW181" s="128"/>
      <c r="BX181" s="132"/>
      <c r="BY181" s="132"/>
      <c r="BZ181" s="132"/>
      <c r="CA181" s="132"/>
      <c r="CB181" s="132"/>
      <c r="CC181" s="132"/>
      <c r="CD181" s="132"/>
      <c r="CE181" s="132"/>
      <c r="CF181" s="128"/>
      <c r="CG181" s="132"/>
      <c r="CH181" s="132"/>
      <c r="CI181" s="132"/>
      <c r="CJ181" s="132"/>
      <c r="CK181" s="132"/>
      <c r="CL181" s="132"/>
      <c r="CM181" s="132"/>
      <c r="CN181" s="132"/>
      <c r="CO181" s="128"/>
      <c r="CP181" s="132"/>
      <c r="CQ181" s="132"/>
      <c r="CR181" s="132"/>
      <c r="CS181" s="132"/>
      <c r="CT181" s="132"/>
      <c r="CU181" s="132"/>
      <c r="CV181" s="132"/>
      <c r="CW181" s="132"/>
      <c r="CX181" s="128"/>
      <c r="CY181" s="132"/>
      <c r="CZ181" s="132"/>
      <c r="DA181" s="132"/>
      <c r="DB181" s="132"/>
      <c r="DC181" s="132"/>
      <c r="DD181" s="132"/>
      <c r="DE181" s="132"/>
      <c r="DF181" s="132"/>
      <c r="DG181" s="128"/>
      <c r="DH181" s="132"/>
      <c r="DI181" s="132"/>
      <c r="DJ181" s="132"/>
      <c r="DK181" s="132"/>
      <c r="DL181" s="132"/>
      <c r="DM181" s="132"/>
      <c r="DN181" s="132"/>
      <c r="DO181" s="132"/>
      <c r="DP181" s="128"/>
      <c r="DQ181" s="132"/>
      <c r="DR181" s="132"/>
      <c r="DS181" s="132"/>
      <c r="DT181" s="132"/>
      <c r="DU181" s="132"/>
      <c r="DV181" s="132"/>
      <c r="DW181" s="132"/>
      <c r="DX181" s="132"/>
      <c r="DY181" s="128"/>
      <c r="DZ181" s="132"/>
      <c r="EA181" s="132"/>
      <c r="EB181" s="132"/>
      <c r="EC181" s="132"/>
      <c r="ED181" s="132"/>
      <c r="EE181" s="132"/>
      <c r="EF181" s="132"/>
      <c r="EG181" s="132"/>
      <c r="EH181" s="128"/>
      <c r="EI181" s="132"/>
      <c r="EJ181" s="132"/>
      <c r="EK181" s="132"/>
      <c r="EL181" s="132"/>
      <c r="EM181" s="132"/>
      <c r="EN181" s="132"/>
      <c r="EO181" s="132"/>
      <c r="EP181" s="132"/>
      <c r="EQ181" s="128"/>
      <c r="ER181" s="132"/>
      <c r="ES181" s="132"/>
      <c r="ET181" s="132"/>
      <c r="EU181" s="132"/>
      <c r="EV181" s="132"/>
      <c r="EW181" s="132"/>
      <c r="EX181" s="132"/>
      <c r="EY181" s="132"/>
      <c r="EZ181" s="128"/>
      <c r="FA181" s="132"/>
      <c r="FB181" s="132"/>
      <c r="FC181" s="132"/>
      <c r="FD181" s="132"/>
      <c r="FE181" s="132"/>
      <c r="FF181" s="132"/>
      <c r="FG181" s="132"/>
      <c r="FH181" s="132"/>
      <c r="FI181" s="128"/>
      <c r="FJ181" s="132"/>
      <c r="FK181" s="132"/>
      <c r="FL181" s="132"/>
      <c r="FM181" s="132"/>
      <c r="FN181" s="132"/>
      <c r="FO181" s="132"/>
      <c r="FP181" s="132"/>
      <c r="FQ181" s="132"/>
      <c r="FR181" s="132"/>
      <c r="FS181" s="128"/>
      <c r="FT181" s="131"/>
      <c r="FU181" s="131"/>
      <c r="FV181" s="131"/>
      <c r="FW181" s="132"/>
      <c r="FX181" s="131"/>
      <c r="FY181" s="132"/>
      <c r="FZ181" s="132"/>
      <c r="GA181" s="131"/>
      <c r="GB181" s="131"/>
      <c r="GC181" s="131"/>
      <c r="GD181" s="131"/>
      <c r="GE181" s="131"/>
      <c r="GF181" s="128"/>
      <c r="GG181" s="131"/>
      <c r="GH181" s="131"/>
      <c r="GI181" s="131"/>
      <c r="GJ181" s="132"/>
      <c r="GK181" s="131"/>
      <c r="GL181" s="132"/>
      <c r="GM181" s="132"/>
      <c r="GN181" s="131"/>
      <c r="GO181" s="131"/>
      <c r="GP181" s="131"/>
      <c r="GQ181" s="131"/>
      <c r="GR181" s="131"/>
      <c r="GS181" s="128"/>
      <c r="GT181" s="131"/>
      <c r="GU181" s="131"/>
      <c r="GV181" s="131"/>
      <c r="GW181" s="132"/>
      <c r="GX181" s="131"/>
      <c r="GY181" s="132"/>
      <c r="GZ181" s="132"/>
      <c r="HA181" s="131"/>
      <c r="HB181" s="131"/>
      <c r="HC181" s="131"/>
      <c r="HD181" s="131"/>
    </row>
    <row r="182" spans="1:212" ht="17.25" customHeight="1" x14ac:dyDescent="0.2">
      <c r="A182" s="312"/>
      <c r="B182" s="395"/>
      <c r="C182" s="399"/>
      <c r="D182" s="399"/>
      <c r="E182" s="395"/>
      <c r="F182" s="395"/>
      <c r="G182" s="395"/>
      <c r="H182" s="396"/>
      <c r="I182" s="395"/>
      <c r="J182" s="397"/>
      <c r="K182" s="322"/>
      <c r="L182" s="398"/>
      <c r="M182" s="326"/>
      <c r="N182" s="327"/>
      <c r="O182" s="327"/>
      <c r="P182" s="361"/>
      <c r="Q182" s="360"/>
      <c r="R182" s="53"/>
      <c r="S182" s="50"/>
      <c r="T182" s="201" t="str">
        <f t="shared" si="70"/>
        <v>Tipo Control</v>
      </c>
      <c r="U182" s="54" t="s">
        <v>158</v>
      </c>
      <c r="V182" s="55">
        <f>+IF(U182='[12]Tabla Valoración controles'!$D$4,'[12]Tabla Valoración controles'!$F$4,IF('[12]208-PLA-Ft-78 Mapa Gestión'!U182='[12]Tabla Valoración controles'!$D$5,'[12]Tabla Valoración controles'!$F$5,IF(U182=[12]FORMULAS!$A$10,0,'[12]Tabla Valoración controles'!$F$6)))</f>
        <v>0</v>
      </c>
      <c r="W182" s="54"/>
      <c r="X182" s="56">
        <f>+IF(W182='[12]Tabla Valoración controles'!$D$7,'[12]Tabla Valoración controles'!$F$7,IF(U182=[12]FORMULAS!$A$10,0,'[12]Tabla Valoración controles'!$F$8))</f>
        <v>0</v>
      </c>
      <c r="Y182" s="54"/>
      <c r="Z182" s="55">
        <f>+IF(Y182='[12]Tabla Valoración controles'!$D$9,'[12]Tabla Valoración controles'!$F$9,IF(U182=[12]FORMULAS!$A$10,0,'[12]Tabla Valoración controles'!$F$10))</f>
        <v>0</v>
      </c>
      <c r="AA182" s="54"/>
      <c r="AB182" s="55">
        <f>+IF(AA182='[12]Tabla Valoración controles'!$D$9,'[12]Tabla Valoración controles'!$F$9,IF(W182=[12]FORMULAS!$A$10,0,'[12]Tabla Valoración controles'!$F$10))</f>
        <v>0</v>
      </c>
      <c r="AC182" s="54"/>
      <c r="AD182" s="55">
        <f>+IF(AC182='[12]Tabla Valoración controles'!$D$13,'[12]Tabla Valoración controles'!$F$13,'[12]Tabla Valoración controles'!$F$14)</f>
        <v>0</v>
      </c>
      <c r="AE182" s="100">
        <f t="shared" si="78"/>
        <v>0</v>
      </c>
      <c r="AF182" s="100">
        <f t="shared" si="99"/>
        <v>0</v>
      </c>
      <c r="AG182" s="100">
        <f t="shared" si="98"/>
        <v>0</v>
      </c>
      <c r="AH182" s="54"/>
      <c r="AI182" s="50">
        <f>+IF(AH182=[12]CONTROLES!$C$50,[12]CONTROLES!$D$50,[12]CONTROLES!$D$51)</f>
        <v>0</v>
      </c>
      <c r="AJ182" s="50"/>
      <c r="AK182" s="50">
        <f>+IF(AJ182=[12]CONTROLES!$C$52,[12]CONTROLES!$D$52,[12]CONTROLES!$D$53)</f>
        <v>0</v>
      </c>
      <c r="AL182" s="50"/>
      <c r="AM182" s="50">
        <f>+IF(AL182=[12]CONTROLES!$C$54,[12]CONTROLES!$D$54,[12]CONTROLES!$D$55)</f>
        <v>0</v>
      </c>
      <c r="AN182" s="50"/>
      <c r="AO182" s="50">
        <f>+IF(AN182=[12]CONTROLES!$C$56,[12]CONTROLES!$D$56,IF(AN182=[12]CONTROLES!$C$57,[12]CONTROLES!$D$57,[12]CONTROLES!$D$58))</f>
        <v>0</v>
      </c>
      <c r="AP182" s="50"/>
      <c r="AQ182" s="50">
        <f>+IF(AP182=[12]CONTROLES!$C$59,[12]CONTROLES!$D$59,[12]CONTROLES!$D$60)</f>
        <v>0</v>
      </c>
      <c r="AR182" s="50"/>
      <c r="AS182" s="50">
        <f>+IF(AR182=[12]CONTROLES!$C$61,[12]CONTROLES!$D$61,[12]CONTROLES!$D$62)</f>
        <v>0</v>
      </c>
      <c r="AT182" s="50"/>
      <c r="AU182" s="50">
        <f>+IF(AT182=[12]CONTROLES!$C$63,[12]CONTROLES!$D$63,IF(AT182=[12]CONTROLES!$C$64,[12]CONTROLES!$D$64,[12]CONTROLES!$D$65))</f>
        <v>0</v>
      </c>
      <c r="AV182" s="50">
        <f t="shared" si="86"/>
        <v>0</v>
      </c>
      <c r="AW182" s="50" t="str">
        <f t="shared" si="87"/>
        <v>Débil</v>
      </c>
      <c r="AX182" s="305"/>
      <c r="AY182" s="305"/>
      <c r="AZ182" s="305"/>
      <c r="BA182" s="305"/>
      <c r="BB182" s="307"/>
      <c r="BC182" s="306"/>
      <c r="BD182" s="335"/>
      <c r="BE182" s="134"/>
      <c r="BF182" s="134"/>
      <c r="BG182" s="216"/>
      <c r="BH182" s="224"/>
      <c r="BI182" s="224"/>
      <c r="BJ182" s="134"/>
      <c r="BK182" s="134"/>
      <c r="BL182" s="134"/>
      <c r="BM182" s="335"/>
      <c r="BN182" s="128"/>
      <c r="BO182" s="132"/>
      <c r="BP182" s="132"/>
      <c r="BQ182" s="132"/>
      <c r="BR182" s="132"/>
      <c r="BS182" s="132"/>
      <c r="BT182" s="132"/>
      <c r="BU182" s="132"/>
      <c r="BV182" s="132"/>
      <c r="BW182" s="128"/>
      <c r="BX182" s="132"/>
      <c r="BY182" s="132"/>
      <c r="BZ182" s="132"/>
      <c r="CA182" s="132"/>
      <c r="CB182" s="132"/>
      <c r="CC182" s="132"/>
      <c r="CD182" s="132"/>
      <c r="CE182" s="132"/>
      <c r="CF182" s="128"/>
      <c r="CG182" s="132"/>
      <c r="CH182" s="132"/>
      <c r="CI182" s="132"/>
      <c r="CJ182" s="132"/>
      <c r="CK182" s="132"/>
      <c r="CL182" s="132"/>
      <c r="CM182" s="132"/>
      <c r="CN182" s="132"/>
      <c r="CO182" s="128"/>
      <c r="CP182" s="132"/>
      <c r="CQ182" s="132"/>
      <c r="CR182" s="132"/>
      <c r="CS182" s="132"/>
      <c r="CT182" s="132"/>
      <c r="CU182" s="132"/>
      <c r="CV182" s="132"/>
      <c r="CW182" s="132"/>
      <c r="CX182" s="128"/>
      <c r="CY182" s="132"/>
      <c r="CZ182" s="132"/>
      <c r="DA182" s="132"/>
      <c r="DB182" s="132"/>
      <c r="DC182" s="132"/>
      <c r="DD182" s="132"/>
      <c r="DE182" s="132"/>
      <c r="DF182" s="132"/>
      <c r="DG182" s="128"/>
      <c r="DH182" s="132"/>
      <c r="DI182" s="132"/>
      <c r="DJ182" s="132"/>
      <c r="DK182" s="132"/>
      <c r="DL182" s="132"/>
      <c r="DM182" s="132"/>
      <c r="DN182" s="132"/>
      <c r="DO182" s="132"/>
      <c r="DP182" s="128"/>
      <c r="DQ182" s="132"/>
      <c r="DR182" s="132"/>
      <c r="DS182" s="132"/>
      <c r="DT182" s="132"/>
      <c r="DU182" s="132"/>
      <c r="DV182" s="132"/>
      <c r="DW182" s="132"/>
      <c r="DX182" s="132"/>
      <c r="DY182" s="128"/>
      <c r="DZ182" s="132"/>
      <c r="EA182" s="132"/>
      <c r="EB182" s="132"/>
      <c r="EC182" s="132"/>
      <c r="ED182" s="132"/>
      <c r="EE182" s="132"/>
      <c r="EF182" s="132"/>
      <c r="EG182" s="132"/>
      <c r="EH182" s="128"/>
      <c r="EI182" s="132"/>
      <c r="EJ182" s="132"/>
      <c r="EK182" s="132"/>
      <c r="EL182" s="132"/>
      <c r="EM182" s="132"/>
      <c r="EN182" s="132"/>
      <c r="EO182" s="132"/>
      <c r="EP182" s="132"/>
      <c r="EQ182" s="128"/>
      <c r="ER182" s="132"/>
      <c r="ES182" s="132"/>
      <c r="ET182" s="132"/>
      <c r="EU182" s="132"/>
      <c r="EV182" s="132"/>
      <c r="EW182" s="132"/>
      <c r="EX182" s="132"/>
      <c r="EY182" s="132"/>
      <c r="EZ182" s="128"/>
      <c r="FA182" s="132"/>
      <c r="FB182" s="132"/>
      <c r="FC182" s="132"/>
      <c r="FD182" s="132"/>
      <c r="FE182" s="132"/>
      <c r="FF182" s="132"/>
      <c r="FG182" s="132"/>
      <c r="FH182" s="132"/>
      <c r="FI182" s="128"/>
      <c r="FJ182" s="132"/>
      <c r="FK182" s="132"/>
      <c r="FL182" s="132"/>
      <c r="FM182" s="132"/>
      <c r="FN182" s="132"/>
      <c r="FO182" s="132"/>
      <c r="FP182" s="132"/>
      <c r="FQ182" s="132"/>
      <c r="FR182" s="132"/>
      <c r="FS182" s="128"/>
      <c r="FT182" s="131"/>
      <c r="FU182" s="131"/>
      <c r="FV182" s="131"/>
      <c r="FW182" s="132"/>
      <c r="FX182" s="131"/>
      <c r="FY182" s="132"/>
      <c r="FZ182" s="132"/>
      <c r="GA182" s="131"/>
      <c r="GB182" s="131"/>
      <c r="GC182" s="131"/>
      <c r="GD182" s="131"/>
      <c r="GE182" s="131"/>
      <c r="GF182" s="128"/>
      <c r="GG182" s="131"/>
      <c r="GH182" s="131"/>
      <c r="GI182" s="131"/>
      <c r="GJ182" s="132"/>
      <c r="GK182" s="131"/>
      <c r="GL182" s="132"/>
      <c r="GM182" s="132"/>
      <c r="GN182" s="131"/>
      <c r="GO182" s="131"/>
      <c r="GP182" s="131"/>
      <c r="GQ182" s="131"/>
      <c r="GR182" s="131"/>
      <c r="GS182" s="128"/>
      <c r="GT182" s="131"/>
      <c r="GU182" s="131"/>
      <c r="GV182" s="131"/>
      <c r="GW182" s="132"/>
      <c r="GX182" s="131"/>
      <c r="GY182" s="132"/>
      <c r="GZ182" s="132"/>
      <c r="HA182" s="131"/>
      <c r="HB182" s="131"/>
      <c r="HC182" s="131"/>
      <c r="HD182" s="131"/>
    </row>
    <row r="183" spans="1:212" ht="17.25" customHeight="1" x14ac:dyDescent="0.2">
      <c r="A183" s="312"/>
      <c r="B183" s="395"/>
      <c r="C183" s="399"/>
      <c r="D183" s="399"/>
      <c r="E183" s="395"/>
      <c r="F183" s="395"/>
      <c r="G183" s="395"/>
      <c r="H183" s="396"/>
      <c r="I183" s="395"/>
      <c r="J183" s="397"/>
      <c r="K183" s="322"/>
      <c r="L183" s="398"/>
      <c r="M183" s="326"/>
      <c r="N183" s="327"/>
      <c r="O183" s="327"/>
      <c r="P183" s="361"/>
      <c r="Q183" s="360"/>
      <c r="R183" s="53"/>
      <c r="S183" s="50"/>
      <c r="T183" s="201" t="str">
        <f t="shared" si="70"/>
        <v>Tipo Control</v>
      </c>
      <c r="U183" s="54" t="s">
        <v>158</v>
      </c>
      <c r="V183" s="55">
        <f>+IF(U183='[12]Tabla Valoración controles'!$D$4,'[12]Tabla Valoración controles'!$F$4,IF('[12]208-PLA-Ft-78 Mapa Gestión'!U183='[12]Tabla Valoración controles'!$D$5,'[12]Tabla Valoración controles'!$F$5,IF(U183=[12]FORMULAS!$A$10,0,'[12]Tabla Valoración controles'!$F$6)))</f>
        <v>0</v>
      </c>
      <c r="W183" s="54"/>
      <c r="X183" s="56">
        <f>+IF(W183='[12]Tabla Valoración controles'!$D$7,'[12]Tabla Valoración controles'!$F$7,IF(U183=[12]FORMULAS!$A$10,0,'[12]Tabla Valoración controles'!$F$8))</f>
        <v>0</v>
      </c>
      <c r="Y183" s="54"/>
      <c r="Z183" s="55">
        <f>+IF(Y183='[12]Tabla Valoración controles'!$D$9,'[12]Tabla Valoración controles'!$F$9,IF(U183=[12]FORMULAS!$A$10,0,'[12]Tabla Valoración controles'!$F$10))</f>
        <v>0</v>
      </c>
      <c r="AA183" s="54"/>
      <c r="AB183" s="55">
        <f>+IF(AA183='[12]Tabla Valoración controles'!$D$9,'[12]Tabla Valoración controles'!$F$9,IF(W183=[12]FORMULAS!$A$10,0,'[12]Tabla Valoración controles'!$F$10))</f>
        <v>0</v>
      </c>
      <c r="AC183" s="54"/>
      <c r="AD183" s="55">
        <f>+IF(AC183='[12]Tabla Valoración controles'!$D$13,'[12]Tabla Valoración controles'!$F$13,'[12]Tabla Valoración controles'!$F$14)</f>
        <v>0</v>
      </c>
      <c r="AE183" s="100">
        <f t="shared" si="78"/>
        <v>0</v>
      </c>
      <c r="AF183" s="100">
        <f t="shared" si="99"/>
        <v>0</v>
      </c>
      <c r="AG183" s="100">
        <f t="shared" si="98"/>
        <v>0</v>
      </c>
      <c r="AH183" s="54"/>
      <c r="AI183" s="50">
        <f>+IF(AH183=[12]CONTROLES!$C$50,[12]CONTROLES!$D$50,[12]CONTROLES!$D$51)</f>
        <v>0</v>
      </c>
      <c r="AJ183" s="50"/>
      <c r="AK183" s="50">
        <f>+IF(AJ183=[12]CONTROLES!$C$52,[12]CONTROLES!$D$52,[12]CONTROLES!$D$53)</f>
        <v>0</v>
      </c>
      <c r="AL183" s="50"/>
      <c r="AM183" s="50">
        <f>+IF(AL183=[12]CONTROLES!$C$54,[12]CONTROLES!$D$54,[12]CONTROLES!$D$55)</f>
        <v>0</v>
      </c>
      <c r="AN183" s="50"/>
      <c r="AO183" s="50">
        <f>+IF(AN183=[12]CONTROLES!$C$56,[12]CONTROLES!$D$56,IF(AN183=[12]CONTROLES!$C$57,[12]CONTROLES!$D$57,[12]CONTROLES!$D$58))</f>
        <v>0</v>
      </c>
      <c r="AP183" s="50"/>
      <c r="AQ183" s="50">
        <f>+IF(AP183=[12]CONTROLES!$C$59,[12]CONTROLES!$D$59,[12]CONTROLES!$D$60)</f>
        <v>0</v>
      </c>
      <c r="AR183" s="50"/>
      <c r="AS183" s="50">
        <f>+IF(AR183=[12]CONTROLES!$C$61,[12]CONTROLES!$D$61,[12]CONTROLES!$D$62)</f>
        <v>0</v>
      </c>
      <c r="AT183" s="50"/>
      <c r="AU183" s="50">
        <f>+IF(AT183=[12]CONTROLES!$C$63,[12]CONTROLES!$D$63,IF(AT183=[12]CONTROLES!$C$64,[12]CONTROLES!$D$64,[12]CONTROLES!$D$65))</f>
        <v>0</v>
      </c>
      <c r="AV183" s="50">
        <f t="shared" si="86"/>
        <v>0</v>
      </c>
      <c r="AW183" s="50" t="str">
        <f t="shared" si="87"/>
        <v>Débil</v>
      </c>
      <c r="AX183" s="305"/>
      <c r="AY183" s="305"/>
      <c r="AZ183" s="305"/>
      <c r="BA183" s="305"/>
      <c r="BB183" s="307"/>
      <c r="BC183" s="306"/>
      <c r="BD183" s="335"/>
      <c r="BE183" s="134"/>
      <c r="BF183" s="134"/>
      <c r="BG183" s="216"/>
      <c r="BH183" s="224"/>
      <c r="BI183" s="224"/>
      <c r="BJ183" s="134"/>
      <c r="BK183" s="134"/>
      <c r="BL183" s="134"/>
      <c r="BM183" s="335"/>
      <c r="BN183" s="128"/>
      <c r="BO183" s="132"/>
      <c r="BP183" s="132"/>
      <c r="BQ183" s="132"/>
      <c r="BR183" s="132"/>
      <c r="BS183" s="132"/>
      <c r="BT183" s="132"/>
      <c r="BU183" s="132"/>
      <c r="BV183" s="132"/>
      <c r="BW183" s="128"/>
      <c r="BX183" s="132"/>
      <c r="BY183" s="132"/>
      <c r="BZ183" s="132"/>
      <c r="CA183" s="132"/>
      <c r="CB183" s="132"/>
      <c r="CC183" s="132"/>
      <c r="CD183" s="132"/>
      <c r="CE183" s="132"/>
      <c r="CF183" s="128"/>
      <c r="CG183" s="132"/>
      <c r="CH183" s="132"/>
      <c r="CI183" s="132"/>
      <c r="CJ183" s="132"/>
      <c r="CK183" s="132"/>
      <c r="CL183" s="132"/>
      <c r="CM183" s="132"/>
      <c r="CN183" s="132"/>
      <c r="CO183" s="128"/>
      <c r="CP183" s="132"/>
      <c r="CQ183" s="132"/>
      <c r="CR183" s="132"/>
      <c r="CS183" s="132"/>
      <c r="CT183" s="132"/>
      <c r="CU183" s="132"/>
      <c r="CV183" s="132"/>
      <c r="CW183" s="132"/>
      <c r="CX183" s="128"/>
      <c r="CY183" s="132"/>
      <c r="CZ183" s="132"/>
      <c r="DA183" s="132"/>
      <c r="DB183" s="132"/>
      <c r="DC183" s="132"/>
      <c r="DD183" s="132"/>
      <c r="DE183" s="132"/>
      <c r="DF183" s="132"/>
      <c r="DG183" s="128"/>
      <c r="DH183" s="132"/>
      <c r="DI183" s="132"/>
      <c r="DJ183" s="132"/>
      <c r="DK183" s="132"/>
      <c r="DL183" s="132"/>
      <c r="DM183" s="132"/>
      <c r="DN183" s="132"/>
      <c r="DO183" s="132"/>
      <c r="DP183" s="128"/>
      <c r="DQ183" s="132"/>
      <c r="DR183" s="132"/>
      <c r="DS183" s="132"/>
      <c r="DT183" s="132"/>
      <c r="DU183" s="132"/>
      <c r="DV183" s="132"/>
      <c r="DW183" s="132"/>
      <c r="DX183" s="132"/>
      <c r="DY183" s="128"/>
      <c r="DZ183" s="132"/>
      <c r="EA183" s="132"/>
      <c r="EB183" s="132"/>
      <c r="EC183" s="132"/>
      <c r="ED183" s="132"/>
      <c r="EE183" s="132"/>
      <c r="EF183" s="132"/>
      <c r="EG183" s="132"/>
      <c r="EH183" s="128"/>
      <c r="EI183" s="132"/>
      <c r="EJ183" s="132"/>
      <c r="EK183" s="132"/>
      <c r="EL183" s="132"/>
      <c r="EM183" s="132"/>
      <c r="EN183" s="132"/>
      <c r="EO183" s="132"/>
      <c r="EP183" s="132"/>
      <c r="EQ183" s="128"/>
      <c r="ER183" s="132"/>
      <c r="ES183" s="132"/>
      <c r="ET183" s="132"/>
      <c r="EU183" s="132"/>
      <c r="EV183" s="132"/>
      <c r="EW183" s="132"/>
      <c r="EX183" s="132"/>
      <c r="EY183" s="132"/>
      <c r="EZ183" s="128"/>
      <c r="FA183" s="132"/>
      <c r="FB183" s="132"/>
      <c r="FC183" s="132"/>
      <c r="FD183" s="132"/>
      <c r="FE183" s="132"/>
      <c r="FF183" s="132"/>
      <c r="FG183" s="132"/>
      <c r="FH183" s="132"/>
      <c r="FI183" s="128"/>
      <c r="FJ183" s="132"/>
      <c r="FK183" s="132"/>
      <c r="FL183" s="132"/>
      <c r="FM183" s="132"/>
      <c r="FN183" s="132"/>
      <c r="FO183" s="132"/>
      <c r="FP183" s="132"/>
      <c r="FQ183" s="132"/>
      <c r="FR183" s="132"/>
      <c r="FS183" s="128"/>
      <c r="FT183" s="131"/>
      <c r="FU183" s="131"/>
      <c r="FV183" s="131"/>
      <c r="FW183" s="132"/>
      <c r="FX183" s="131"/>
      <c r="FY183" s="132"/>
      <c r="FZ183" s="132"/>
      <c r="GA183" s="131"/>
      <c r="GB183" s="131"/>
      <c r="GC183" s="131"/>
      <c r="GD183" s="131"/>
      <c r="GE183" s="131"/>
      <c r="GF183" s="128"/>
      <c r="GG183" s="131"/>
      <c r="GH183" s="131"/>
      <c r="GI183" s="131"/>
      <c r="GJ183" s="132"/>
      <c r="GK183" s="131"/>
      <c r="GL183" s="132"/>
      <c r="GM183" s="132"/>
      <c r="GN183" s="131"/>
      <c r="GO183" s="131"/>
      <c r="GP183" s="131"/>
      <c r="GQ183" s="131"/>
      <c r="GR183" s="131"/>
      <c r="GS183" s="128"/>
      <c r="GT183" s="131"/>
      <c r="GU183" s="131"/>
      <c r="GV183" s="131"/>
      <c r="GW183" s="132"/>
      <c r="GX183" s="131"/>
      <c r="GY183" s="132"/>
      <c r="GZ183" s="132"/>
      <c r="HA183" s="131"/>
      <c r="HB183" s="131"/>
      <c r="HC183" s="131"/>
      <c r="HD183" s="131"/>
    </row>
    <row r="184" spans="1:212" ht="66" customHeight="1" x14ac:dyDescent="0.2">
      <c r="A184" s="312">
        <v>30</v>
      </c>
      <c r="B184" s="395" t="s">
        <v>179</v>
      </c>
      <c r="C184" s="399" t="str">
        <f>VLOOKUP(B184,[12]FORMULAS!$A$30:$B$46,2,0)</f>
        <v>Garantizar la disponibilidad de la información contenida en los documentos de archivo de las dependencias de la Caja de la Vivienda Popular.</v>
      </c>
      <c r="D184" s="399" t="str">
        <f>VLOOKUP(B184,[12]FORMULAS!$A$30:$C$46,3,0)</f>
        <v xml:space="preserve">Subdirector Administrativo </v>
      </c>
      <c r="E184" s="395" t="s">
        <v>113</v>
      </c>
      <c r="F184" s="395" t="s">
        <v>661</v>
      </c>
      <c r="G184" s="395" t="s">
        <v>654</v>
      </c>
      <c r="H184" s="396" t="s">
        <v>662</v>
      </c>
      <c r="I184" s="395" t="s">
        <v>261</v>
      </c>
      <c r="J184" s="397">
        <v>5000</v>
      </c>
      <c r="K184" s="322" t="str">
        <f>VLOOKUP(L184,'Tabla probabilidad'!$D$3:$E$8,2,0)</f>
        <v>Alta</v>
      </c>
      <c r="L184" s="398">
        <v>0.8</v>
      </c>
      <c r="M184" s="326" t="s">
        <v>91</v>
      </c>
      <c r="N184" s="327" t="str">
        <f>VLOOKUP(M184,'Tabla Impacto'!$D$3:$F$8,3,0)</f>
        <v>Moderado</v>
      </c>
      <c r="O184" s="327">
        <f>VLOOKUP(M184,'Tabla Impacto'!$D$3:$F$8,2,0)</f>
        <v>0.6</v>
      </c>
      <c r="P184" s="361" t="str">
        <f t="shared" ref="P184" si="100">CONCATENATE(N184,K184)</f>
        <v>ModeradoAlta</v>
      </c>
      <c r="Q184" s="360" t="str">
        <f>VLOOKUP(P184,[12]FORMULAS!$K$17:$L$42,2,0)</f>
        <v>Alto</v>
      </c>
      <c r="R184" s="53">
        <v>1</v>
      </c>
      <c r="S184" s="50" t="s">
        <v>663</v>
      </c>
      <c r="T184" s="201" t="str">
        <f t="shared" si="70"/>
        <v>Detectivo</v>
      </c>
      <c r="U184" s="54" t="s">
        <v>14</v>
      </c>
      <c r="V184" s="55">
        <f>+IF(U184='[12]Tabla Valoración controles'!$D$4,'[12]Tabla Valoración controles'!$F$4,IF('[12]208-PLA-Ft-78 Mapa Gestión'!U184='[12]Tabla Valoración controles'!$D$5,'[12]Tabla Valoración controles'!$F$5,IF(U184=[12]FORMULAS!$A$10,0,'[12]Tabla Valoración controles'!$F$6)))</f>
        <v>0.1</v>
      </c>
      <c r="W184" s="54" t="s">
        <v>8</v>
      </c>
      <c r="X184" s="56">
        <f>+IF(W184='[12]Tabla Valoración controles'!$D$7,'[12]Tabla Valoración controles'!$F$7,IF(U184=[12]FORMULAS!$A$10,0,'[12]Tabla Valoración controles'!$F$8))</f>
        <v>0.15</v>
      </c>
      <c r="Y184" s="54" t="s">
        <v>18</v>
      </c>
      <c r="Z184" s="55">
        <f>+IF(Y184='[12]Tabla Valoración controles'!$D$9,'[12]Tabla Valoración controles'!$F$9,IF(U184=[12]FORMULAS!$A$10,0,'[12]Tabla Valoración controles'!$F$10))</f>
        <v>0</v>
      </c>
      <c r="AA184" s="54" t="s">
        <v>21</v>
      </c>
      <c r="AB184" s="55">
        <f>+IF(AA184='[12]Tabla Valoración controles'!$D$9,'[12]Tabla Valoración controles'!$F$9,IF(W184=[12]FORMULAS!$A$10,0,'[12]Tabla Valoración controles'!$F$10))</f>
        <v>0</v>
      </c>
      <c r="AC184" s="54" t="s">
        <v>100</v>
      </c>
      <c r="AD184" s="55">
        <f>+IF(AC184='[12]Tabla Valoración controles'!$D$13,'[12]Tabla Valoración controles'!$F$13,'[12]Tabla Valoración controles'!$F$14)</f>
        <v>0</v>
      </c>
      <c r="AE184" s="100">
        <f t="shared" si="78"/>
        <v>0.25</v>
      </c>
      <c r="AF184" s="100" t="e">
        <f>+IF(T184=[12]FORMULAS!$A$8,'[12]208-PLA-Ft-78 Mapa Gestión'!AE184*'[12]208-PLA-Ft-78 Mapa Gestión'!L184:L189,'[12]208-PLA-Ft-78 Mapa Gestión'!AE184*'[12]208-PLA-Ft-78 Mapa Gestión'!O184:O189)</f>
        <v>#N/A</v>
      </c>
      <c r="AG184" s="100">
        <f>+IF(T184=[12]FORMULAS!$A$8,'[12]208-PLA-Ft-78 Mapa Gestión'!L184:L189-'[12]208-PLA-Ft-78 Mapa Gestión'!AF184,0)</f>
        <v>0</v>
      </c>
      <c r="AH184" s="54" t="s">
        <v>351</v>
      </c>
      <c r="AI184" s="50">
        <f>+IF(AH184=[12]CONTROLES!$C$50,[12]CONTROLES!$D$50,[12]CONTROLES!$D$51)</f>
        <v>15</v>
      </c>
      <c r="AJ184" s="50" t="s">
        <v>357</v>
      </c>
      <c r="AK184" s="50">
        <f>+IF(AJ184=[12]CONTROLES!$C$52,[12]CONTROLES!$D$52,[12]CONTROLES!$D$53)</f>
        <v>15</v>
      </c>
      <c r="AL184" s="50" t="s">
        <v>360</v>
      </c>
      <c r="AM184" s="50">
        <f>+IF(AL184=[12]CONTROLES!$C$54,[12]CONTROLES!$D$54,[12]CONTROLES!$D$55)</f>
        <v>15</v>
      </c>
      <c r="AN184" s="50" t="s">
        <v>363</v>
      </c>
      <c r="AO184" s="50">
        <f>+IF(AN184=[12]CONTROLES!$C$56,[12]CONTROLES!$D$56,IF(AN184=[12]CONTROLES!$C$57,[12]CONTROLES!$D$57,[12]CONTROLES!$D$58))</f>
        <v>15</v>
      </c>
      <c r="AP184" s="50" t="s">
        <v>367</v>
      </c>
      <c r="AQ184" s="50">
        <f>+IF(AP184=[12]CONTROLES!$C$59,[12]CONTROLES!$D$59,[12]CONTROLES!$D$60)</f>
        <v>15</v>
      </c>
      <c r="AR184" s="50" t="s">
        <v>370</v>
      </c>
      <c r="AS184" s="50">
        <f>+IF(AR184=[12]CONTROLES!$C$61,[12]CONTROLES!$D$61,[12]CONTROLES!$D$62)</f>
        <v>15</v>
      </c>
      <c r="AT184" s="50" t="s">
        <v>373</v>
      </c>
      <c r="AU184" s="50">
        <f>+IF(AT184=[12]CONTROLES!$C$63,[12]CONTROLES!$D$63,IF(AT184=[12]CONTROLES!$C$64,[12]CONTROLES!$D$64,[12]CONTROLES!$D$65))</f>
        <v>10</v>
      </c>
      <c r="AV184" s="50">
        <f t="shared" si="86"/>
        <v>100</v>
      </c>
      <c r="AW184" s="179" t="str">
        <f t="shared" si="87"/>
        <v>Fuerte</v>
      </c>
      <c r="AX184" s="304">
        <f>+AG189</f>
        <v>0</v>
      </c>
      <c r="AY184" s="304" t="s">
        <v>98</v>
      </c>
      <c r="AZ184" s="304" t="s">
        <v>74</v>
      </c>
      <c r="BA184" s="304" t="e">
        <f>+IF(T184=[8]FORMULAS!B183,'[8]208-PLA-Ft-78 Mapa Gestión'!AG189,'[8]208-PLA-Ft-78 Mapa Gestión'!O184:O189)</f>
        <v>#N/A</v>
      </c>
      <c r="BB184" s="307" t="str">
        <f>CONCATENATE(AZ184,AY184)</f>
        <v>ModeradoMedia</v>
      </c>
      <c r="BC184" s="306" t="str">
        <f>VLOOKUP(BB184,[8]FORMULAS!$K$17:$L$42,2,0)</f>
        <v>Moderado</v>
      </c>
      <c r="BD184" s="335" t="s">
        <v>164</v>
      </c>
      <c r="BE184" s="134" t="s">
        <v>664</v>
      </c>
      <c r="BF184" s="134" t="s">
        <v>643</v>
      </c>
      <c r="BG184" s="216" t="s">
        <v>326</v>
      </c>
      <c r="BH184" s="224">
        <v>45292</v>
      </c>
      <c r="BI184" s="224">
        <v>45657</v>
      </c>
      <c r="BJ184" s="134" t="s">
        <v>665</v>
      </c>
      <c r="BK184" s="134" t="s">
        <v>666</v>
      </c>
      <c r="BL184" s="134" t="s">
        <v>236</v>
      </c>
      <c r="BM184" s="335"/>
      <c r="BN184" s="128"/>
      <c r="BO184" s="134"/>
      <c r="BP184" s="134"/>
      <c r="BQ184" s="129"/>
      <c r="BR184" s="145"/>
      <c r="BS184" s="145"/>
      <c r="BT184" s="145"/>
      <c r="BU184" s="145"/>
      <c r="BV184" s="145"/>
      <c r="BW184" s="128"/>
      <c r="BX184" s="134"/>
      <c r="BY184" s="134"/>
      <c r="BZ184" s="129"/>
      <c r="CA184" s="145"/>
      <c r="CB184" s="145"/>
      <c r="CC184" s="145"/>
      <c r="CD184" s="145"/>
      <c r="CE184" s="145"/>
      <c r="CF184" s="128"/>
      <c r="CG184" s="134"/>
      <c r="CH184" s="134"/>
      <c r="CI184" s="129"/>
      <c r="CJ184" s="145"/>
      <c r="CK184" s="145"/>
      <c r="CL184" s="145"/>
      <c r="CM184" s="145"/>
      <c r="CN184" s="145"/>
      <c r="CO184" s="128"/>
      <c r="CP184" s="134"/>
      <c r="CQ184" s="134"/>
      <c r="CR184" s="129"/>
      <c r="CS184" s="145"/>
      <c r="CT184" s="145"/>
      <c r="CU184" s="145"/>
      <c r="CV184" s="145"/>
      <c r="CW184" s="145"/>
      <c r="CX184" s="128"/>
      <c r="CY184" s="134"/>
      <c r="CZ184" s="134"/>
      <c r="DA184" s="129"/>
      <c r="DB184" s="145"/>
      <c r="DC184" s="145"/>
      <c r="DD184" s="145"/>
      <c r="DE184" s="145"/>
      <c r="DF184" s="145"/>
      <c r="DG184" s="128"/>
      <c r="DH184" s="134"/>
      <c r="DI184" s="134"/>
      <c r="DJ184" s="129"/>
      <c r="DK184" s="145"/>
      <c r="DL184" s="145"/>
      <c r="DM184" s="145"/>
      <c r="DN184" s="145"/>
      <c r="DO184" s="145"/>
      <c r="DP184" s="128"/>
      <c r="DQ184" s="134"/>
      <c r="DR184" s="134"/>
      <c r="DS184" s="129"/>
      <c r="DT184" s="145"/>
      <c r="DU184" s="145"/>
      <c r="DV184" s="145"/>
      <c r="DW184" s="145"/>
      <c r="DX184" s="145"/>
      <c r="DY184" s="128"/>
      <c r="DZ184" s="134"/>
      <c r="EA184" s="134"/>
      <c r="EB184" s="129"/>
      <c r="EC184" s="145"/>
      <c r="ED184" s="145"/>
      <c r="EE184" s="145"/>
      <c r="EF184" s="145"/>
      <c r="EG184" s="145"/>
      <c r="EH184" s="128"/>
      <c r="EI184" s="134"/>
      <c r="EJ184" s="134"/>
      <c r="EK184" s="129"/>
      <c r="EL184" s="145"/>
      <c r="EM184" s="145"/>
      <c r="EN184" s="145"/>
      <c r="EO184" s="145"/>
      <c r="EP184" s="145"/>
      <c r="EQ184" s="128"/>
      <c r="ER184" s="134"/>
      <c r="ES184" s="134"/>
      <c r="ET184" s="129"/>
      <c r="EU184" s="145"/>
      <c r="EV184" s="145"/>
      <c r="EW184" s="145"/>
      <c r="EX184" s="145"/>
      <c r="EY184" s="145"/>
      <c r="EZ184" s="128"/>
      <c r="FA184" s="134"/>
      <c r="FB184" s="134"/>
      <c r="FC184" s="129"/>
      <c r="FD184" s="145"/>
      <c r="FE184" s="145"/>
      <c r="FF184" s="145"/>
      <c r="FG184" s="145"/>
      <c r="FH184" s="145"/>
      <c r="FI184" s="128"/>
      <c r="FJ184" s="134"/>
      <c r="FK184" s="134"/>
      <c r="FL184" s="129"/>
      <c r="FM184" s="145"/>
      <c r="FN184" s="145"/>
      <c r="FO184" s="145"/>
      <c r="FP184" s="145"/>
      <c r="FQ184" s="145"/>
      <c r="FR184" s="145"/>
      <c r="FS184" s="128"/>
      <c r="FT184" s="131"/>
      <c r="FU184" s="131"/>
      <c r="FV184" s="131"/>
      <c r="FW184" s="132"/>
      <c r="FX184" s="131"/>
      <c r="FY184" s="145"/>
      <c r="FZ184" s="145"/>
      <c r="GA184" s="131"/>
      <c r="GB184" s="131"/>
      <c r="GC184" s="131"/>
      <c r="GD184" s="131"/>
      <c r="GE184" s="131"/>
      <c r="GF184" s="128"/>
      <c r="GG184" s="131"/>
      <c r="GH184" s="131"/>
      <c r="GI184" s="131"/>
      <c r="GJ184" s="132"/>
      <c r="GK184" s="131"/>
      <c r="GL184" s="145"/>
      <c r="GM184" s="145"/>
      <c r="GN184" s="131"/>
      <c r="GO184" s="131"/>
      <c r="GP184" s="131"/>
      <c r="GQ184" s="131"/>
      <c r="GR184" s="131"/>
      <c r="GS184" s="128"/>
      <c r="GT184" s="131"/>
      <c r="GU184" s="131"/>
      <c r="GV184" s="131"/>
      <c r="GW184" s="132"/>
      <c r="GX184" s="131"/>
      <c r="GY184" s="145"/>
      <c r="GZ184" s="145"/>
      <c r="HA184" s="131"/>
      <c r="HB184" s="131"/>
      <c r="HC184" s="131"/>
      <c r="HD184" s="131"/>
    </row>
    <row r="185" spans="1:212" ht="17.25" customHeight="1" x14ac:dyDescent="0.2">
      <c r="A185" s="312"/>
      <c r="B185" s="395"/>
      <c r="C185" s="399"/>
      <c r="D185" s="399"/>
      <c r="E185" s="395"/>
      <c r="F185" s="395"/>
      <c r="G185" s="395"/>
      <c r="H185" s="396"/>
      <c r="I185" s="395"/>
      <c r="J185" s="397"/>
      <c r="K185" s="322"/>
      <c r="L185" s="398"/>
      <c r="M185" s="326"/>
      <c r="N185" s="327"/>
      <c r="O185" s="327"/>
      <c r="P185" s="361"/>
      <c r="Q185" s="360"/>
      <c r="R185" s="53"/>
      <c r="S185" s="50"/>
      <c r="T185" s="201" t="str">
        <f t="shared" si="70"/>
        <v>Tipo Control</v>
      </c>
      <c r="U185" s="54" t="s">
        <v>158</v>
      </c>
      <c r="V185" s="55">
        <f>+IF(U185='[12]Tabla Valoración controles'!$D$4,'[12]Tabla Valoración controles'!$F$4,IF('[12]208-PLA-Ft-78 Mapa Gestión'!U185='[12]Tabla Valoración controles'!$D$5,'[12]Tabla Valoración controles'!$F$5,IF(U185=[12]FORMULAS!$A$10,0,'[12]Tabla Valoración controles'!$F$6)))</f>
        <v>0</v>
      </c>
      <c r="W185" s="54"/>
      <c r="X185" s="56">
        <f>+IF(W185='[12]Tabla Valoración controles'!$D$7,'[12]Tabla Valoración controles'!$F$7,IF(U185=[12]FORMULAS!$A$10,0,'[12]Tabla Valoración controles'!$F$8))</f>
        <v>0</v>
      </c>
      <c r="Y185" s="54"/>
      <c r="Z185" s="55">
        <f>+IF(Y185='[12]Tabla Valoración controles'!$D$9,'[12]Tabla Valoración controles'!$F$9,IF(U185=[12]FORMULAS!$A$10,0,'[12]Tabla Valoración controles'!$F$10))</f>
        <v>0</v>
      </c>
      <c r="AA185" s="54"/>
      <c r="AB185" s="55">
        <f>+IF(AA185='[12]Tabla Valoración controles'!$D$9,'[12]Tabla Valoración controles'!$F$9,IF(W185=[12]FORMULAS!$A$10,0,'[12]Tabla Valoración controles'!$F$10))</f>
        <v>0</v>
      </c>
      <c r="AC185" s="54"/>
      <c r="AD185" s="55">
        <f>+IF(AC185='[12]Tabla Valoración controles'!$D$13,'[12]Tabla Valoración controles'!$F$13,'[12]Tabla Valoración controles'!$F$14)</f>
        <v>0</v>
      </c>
      <c r="AE185" s="100">
        <f t="shared" si="78"/>
        <v>0</v>
      </c>
      <c r="AF185" s="100">
        <f t="shared" ref="AF185" si="101">+AE185*AG184</f>
        <v>0</v>
      </c>
      <c r="AG185" s="100">
        <f t="shared" ref="AG185" si="102">+AG184-AF185</f>
        <v>0</v>
      </c>
      <c r="AH185" s="54"/>
      <c r="AI185" s="50">
        <f>+IF(AH185=[12]CONTROLES!$C$50,[12]CONTROLES!$D$50,[12]CONTROLES!$D$51)</f>
        <v>0</v>
      </c>
      <c r="AJ185" s="50"/>
      <c r="AK185" s="50">
        <f>+IF(AJ185=[12]CONTROLES!$C$52,[12]CONTROLES!$D$52,[12]CONTROLES!$D$53)</f>
        <v>0</v>
      </c>
      <c r="AL185" s="50"/>
      <c r="AM185" s="50">
        <f>+IF(AL185=[12]CONTROLES!$C$54,[12]CONTROLES!$D$54,[12]CONTROLES!$D$55)</f>
        <v>0</v>
      </c>
      <c r="AN185" s="50"/>
      <c r="AO185" s="50">
        <f>+IF(AN185=[12]CONTROLES!$C$56,[12]CONTROLES!$D$56,IF(AN185=[12]CONTROLES!$C$57,[12]CONTROLES!$D$57,[12]CONTROLES!$D$58))</f>
        <v>0</v>
      </c>
      <c r="AP185" s="50"/>
      <c r="AQ185" s="50">
        <f>+IF(AP185=[12]CONTROLES!$C$59,[12]CONTROLES!$D$59,[12]CONTROLES!$D$60)</f>
        <v>0</v>
      </c>
      <c r="AR185" s="50"/>
      <c r="AS185" s="50">
        <f>+IF(AR185=[12]CONTROLES!$C$61,[12]CONTROLES!$D$61,[12]CONTROLES!$D$62)</f>
        <v>0</v>
      </c>
      <c r="AT185" s="50"/>
      <c r="AU185" s="50">
        <f>+IF(AT185=[12]CONTROLES!$C$63,[12]CONTROLES!$D$63,IF(AT185=[12]CONTROLES!$C$64,[12]CONTROLES!$D$64,[12]CONTROLES!$D$65))</f>
        <v>0</v>
      </c>
      <c r="AV185" s="50">
        <f t="shared" si="86"/>
        <v>0</v>
      </c>
      <c r="AW185" s="50" t="str">
        <f t="shared" si="87"/>
        <v>Débil</v>
      </c>
      <c r="AX185" s="305"/>
      <c r="AY185" s="305"/>
      <c r="AZ185" s="305"/>
      <c r="BA185" s="305"/>
      <c r="BB185" s="307"/>
      <c r="BC185" s="306"/>
      <c r="BD185" s="335"/>
      <c r="BE185" s="134"/>
      <c r="BF185" s="134"/>
      <c r="BG185" s="216"/>
      <c r="BH185" s="224"/>
      <c r="BI185" s="224"/>
      <c r="BJ185" s="134"/>
      <c r="BK185" s="134"/>
      <c r="BL185" s="134"/>
      <c r="BM185" s="335"/>
      <c r="BN185" s="128"/>
      <c r="BO185" s="128"/>
      <c r="BP185" s="128"/>
      <c r="BQ185" s="128"/>
      <c r="BR185" s="146"/>
      <c r="BS185" s="146"/>
      <c r="BT185" s="146"/>
      <c r="BU185" s="146"/>
      <c r="BV185" s="146"/>
      <c r="BW185" s="128"/>
      <c r="BX185" s="128"/>
      <c r="BY185" s="128"/>
      <c r="BZ185" s="128"/>
      <c r="CA185" s="146"/>
      <c r="CB185" s="146"/>
      <c r="CC185" s="146"/>
      <c r="CD185" s="146"/>
      <c r="CE185" s="146"/>
      <c r="CF185" s="128"/>
      <c r="CG185" s="128"/>
      <c r="CH185" s="128"/>
      <c r="CI185" s="128"/>
      <c r="CJ185" s="146"/>
      <c r="CK185" s="146"/>
      <c r="CL185" s="146"/>
      <c r="CM185" s="146"/>
      <c r="CN185" s="146"/>
      <c r="CO185" s="128"/>
      <c r="CP185" s="128"/>
      <c r="CQ185" s="128"/>
      <c r="CR185" s="128"/>
      <c r="CS185" s="146"/>
      <c r="CT185" s="146"/>
      <c r="CU185" s="146"/>
      <c r="CV185" s="146"/>
      <c r="CW185" s="146"/>
      <c r="CX185" s="128"/>
      <c r="CY185" s="128"/>
      <c r="CZ185" s="128"/>
      <c r="DA185" s="128"/>
      <c r="DB185" s="146"/>
      <c r="DC185" s="146"/>
      <c r="DD185" s="146"/>
      <c r="DE185" s="146"/>
      <c r="DF185" s="146"/>
      <c r="DG185" s="128"/>
      <c r="DH185" s="128"/>
      <c r="DI185" s="128"/>
      <c r="DJ185" s="128"/>
      <c r="DK185" s="146"/>
      <c r="DL185" s="146"/>
      <c r="DM185" s="146"/>
      <c r="DN185" s="146"/>
      <c r="DO185" s="146"/>
      <c r="DP185" s="128"/>
      <c r="DQ185" s="128"/>
      <c r="DR185" s="128"/>
      <c r="DS185" s="128"/>
      <c r="DT185" s="146"/>
      <c r="DU185" s="146"/>
      <c r="DV185" s="146"/>
      <c r="DW185" s="146"/>
      <c r="DX185" s="146"/>
      <c r="DY185" s="128"/>
      <c r="DZ185" s="128"/>
      <c r="EA185" s="128"/>
      <c r="EB185" s="128"/>
      <c r="EC185" s="146"/>
      <c r="ED185" s="146"/>
      <c r="EE185" s="146"/>
      <c r="EF185" s="146"/>
      <c r="EG185" s="146"/>
      <c r="EH185" s="128"/>
      <c r="EI185" s="128"/>
      <c r="EJ185" s="128"/>
      <c r="EK185" s="128"/>
      <c r="EL185" s="146"/>
      <c r="EM185" s="146"/>
      <c r="EN185" s="146"/>
      <c r="EO185" s="146"/>
      <c r="EP185" s="146"/>
      <c r="EQ185" s="128"/>
      <c r="ER185" s="128"/>
      <c r="ES185" s="128"/>
      <c r="ET185" s="128"/>
      <c r="EU185" s="146"/>
      <c r="EV185" s="146"/>
      <c r="EW185" s="146"/>
      <c r="EX185" s="146"/>
      <c r="EY185" s="146"/>
      <c r="EZ185" s="128"/>
      <c r="FA185" s="128"/>
      <c r="FB185" s="128"/>
      <c r="FC185" s="128"/>
      <c r="FD185" s="146"/>
      <c r="FE185" s="146"/>
      <c r="FF185" s="146"/>
      <c r="FG185" s="146"/>
      <c r="FH185" s="146"/>
      <c r="FI185" s="128"/>
      <c r="FJ185" s="128"/>
      <c r="FK185" s="128"/>
      <c r="FL185" s="128"/>
      <c r="FM185" s="146"/>
      <c r="FN185" s="146"/>
      <c r="FO185" s="146"/>
      <c r="FP185" s="146"/>
      <c r="FQ185" s="146"/>
      <c r="FR185" s="146"/>
      <c r="FS185" s="128"/>
      <c r="FT185" s="131"/>
      <c r="FU185" s="131"/>
      <c r="FV185" s="131"/>
      <c r="FW185" s="132"/>
      <c r="FX185" s="131"/>
      <c r="FY185" s="146"/>
      <c r="FZ185" s="146"/>
      <c r="GA185" s="131"/>
      <c r="GB185" s="131"/>
      <c r="GC185" s="131"/>
      <c r="GD185" s="131"/>
      <c r="GE185" s="131"/>
      <c r="GF185" s="128"/>
      <c r="GG185" s="131"/>
      <c r="GH185" s="131"/>
      <c r="GI185" s="131"/>
      <c r="GJ185" s="132"/>
      <c r="GK185" s="131"/>
      <c r="GL185" s="146"/>
      <c r="GM185" s="146"/>
      <c r="GN185" s="131"/>
      <c r="GO185" s="131"/>
      <c r="GP185" s="131"/>
      <c r="GQ185" s="131"/>
      <c r="GR185" s="131"/>
      <c r="GS185" s="128"/>
      <c r="GT185" s="131"/>
      <c r="GU185" s="131"/>
      <c r="GV185" s="131"/>
      <c r="GW185" s="132"/>
      <c r="GX185" s="131"/>
      <c r="GY185" s="146"/>
      <c r="GZ185" s="146"/>
      <c r="HA185" s="131"/>
      <c r="HB185" s="131"/>
      <c r="HC185" s="131"/>
      <c r="HD185" s="131"/>
    </row>
    <row r="186" spans="1:212" ht="17.25" customHeight="1" x14ac:dyDescent="0.2">
      <c r="A186" s="312"/>
      <c r="B186" s="395"/>
      <c r="C186" s="399"/>
      <c r="D186" s="399"/>
      <c r="E186" s="395"/>
      <c r="F186" s="395"/>
      <c r="G186" s="395"/>
      <c r="H186" s="396"/>
      <c r="I186" s="395"/>
      <c r="J186" s="397"/>
      <c r="K186" s="322"/>
      <c r="L186" s="398"/>
      <c r="M186" s="326"/>
      <c r="N186" s="327"/>
      <c r="O186" s="327"/>
      <c r="P186" s="361"/>
      <c r="Q186" s="360"/>
      <c r="R186" s="53"/>
      <c r="S186" s="57"/>
      <c r="T186" s="201" t="str">
        <f t="shared" si="70"/>
        <v>Tipo Control</v>
      </c>
      <c r="U186" s="54" t="s">
        <v>158</v>
      </c>
      <c r="V186" s="55">
        <f>+IF(U186='[12]Tabla Valoración controles'!$D$4,'[12]Tabla Valoración controles'!$F$4,IF('[12]208-PLA-Ft-78 Mapa Gestión'!U186='[12]Tabla Valoración controles'!$D$5,'[12]Tabla Valoración controles'!$F$5,IF(U186=[12]FORMULAS!$A$10,0,'[12]Tabla Valoración controles'!$F$6)))</f>
        <v>0</v>
      </c>
      <c r="W186" s="54"/>
      <c r="X186" s="56">
        <f>+IF(W186='[12]Tabla Valoración controles'!$D$7,'[12]Tabla Valoración controles'!$F$7,IF(U186=[12]FORMULAS!$A$10,0,'[12]Tabla Valoración controles'!$F$8))</f>
        <v>0</v>
      </c>
      <c r="Y186" s="54"/>
      <c r="Z186" s="55">
        <f>+IF(Y186='[12]Tabla Valoración controles'!$D$9,'[12]Tabla Valoración controles'!$F$9,IF(U186=[12]FORMULAS!$A$10,0,'[12]Tabla Valoración controles'!$F$10))</f>
        <v>0</v>
      </c>
      <c r="AA186" s="54"/>
      <c r="AB186" s="55">
        <f>+IF(AA186='[12]Tabla Valoración controles'!$D$9,'[12]Tabla Valoración controles'!$F$9,IF(W186=[12]FORMULAS!$A$10,0,'[12]Tabla Valoración controles'!$F$10))</f>
        <v>0</v>
      </c>
      <c r="AC186" s="54"/>
      <c r="AD186" s="55">
        <f>+IF(AC186='[12]Tabla Valoración controles'!$D$13,'[12]Tabla Valoración controles'!$F$13,'[12]Tabla Valoración controles'!$F$14)</f>
        <v>0</v>
      </c>
      <c r="AE186" s="100">
        <f t="shared" si="78"/>
        <v>0</v>
      </c>
      <c r="AF186" s="100">
        <f t="shared" ref="AF186:AF189" si="103">+AF185*AE186</f>
        <v>0</v>
      </c>
      <c r="AG186" s="100">
        <f t="shared" si="98"/>
        <v>0</v>
      </c>
      <c r="AH186" s="54"/>
      <c r="AI186" s="50">
        <f>+IF(AH186=[12]CONTROLES!$C$50,[12]CONTROLES!$D$50,[12]CONTROLES!$D$51)</f>
        <v>0</v>
      </c>
      <c r="AJ186" s="50"/>
      <c r="AK186" s="50">
        <f>+IF(AJ186=[12]CONTROLES!$C$52,[12]CONTROLES!$D$52,[12]CONTROLES!$D$53)</f>
        <v>0</v>
      </c>
      <c r="AL186" s="50"/>
      <c r="AM186" s="50">
        <f>+IF(AL186=[12]CONTROLES!$C$54,[12]CONTROLES!$D$54,[12]CONTROLES!$D$55)</f>
        <v>0</v>
      </c>
      <c r="AN186" s="50"/>
      <c r="AO186" s="50">
        <f>+IF(AN186=[12]CONTROLES!$C$56,[12]CONTROLES!$D$56,IF(AN186=[12]CONTROLES!$C$57,[12]CONTROLES!$D$57,[12]CONTROLES!$D$58))</f>
        <v>0</v>
      </c>
      <c r="AP186" s="50"/>
      <c r="AQ186" s="50">
        <f>+IF(AP186=[12]CONTROLES!$C$59,[12]CONTROLES!$D$59,[12]CONTROLES!$D$60)</f>
        <v>0</v>
      </c>
      <c r="AR186" s="50"/>
      <c r="AS186" s="50">
        <f>+IF(AR186=[12]CONTROLES!$C$61,[12]CONTROLES!$D$61,[12]CONTROLES!$D$62)</f>
        <v>0</v>
      </c>
      <c r="AT186" s="50"/>
      <c r="AU186" s="50">
        <f>+IF(AT186=[12]CONTROLES!$C$63,[12]CONTROLES!$D$63,IF(AT186=[12]CONTROLES!$C$64,[12]CONTROLES!$D$64,[12]CONTROLES!$D$65))</f>
        <v>0</v>
      </c>
      <c r="AV186" s="50">
        <f t="shared" si="86"/>
        <v>0</v>
      </c>
      <c r="AW186" s="50" t="str">
        <f t="shared" si="87"/>
        <v>Débil</v>
      </c>
      <c r="AX186" s="305"/>
      <c r="AY186" s="305"/>
      <c r="AZ186" s="305"/>
      <c r="BA186" s="305"/>
      <c r="BB186" s="307"/>
      <c r="BC186" s="306"/>
      <c r="BD186" s="335"/>
      <c r="BE186" s="134"/>
      <c r="BF186" s="134"/>
      <c r="BG186" s="216"/>
      <c r="BH186" s="224"/>
      <c r="BI186" s="224"/>
      <c r="BJ186" s="134"/>
      <c r="BK186" s="134"/>
      <c r="BL186" s="134"/>
      <c r="BM186" s="335"/>
      <c r="BN186" s="128"/>
      <c r="BO186" s="134"/>
      <c r="BP186" s="134"/>
      <c r="BQ186" s="134"/>
      <c r="BR186" s="132"/>
      <c r="BS186" s="132"/>
      <c r="BT186" s="132"/>
      <c r="BU186" s="132"/>
      <c r="BV186" s="132"/>
      <c r="BW186" s="128"/>
      <c r="BX186" s="134"/>
      <c r="BY186" s="134"/>
      <c r="BZ186" s="134"/>
      <c r="CA186" s="132"/>
      <c r="CB186" s="132"/>
      <c r="CC186" s="132"/>
      <c r="CD186" s="132"/>
      <c r="CE186" s="132"/>
      <c r="CF186" s="128"/>
      <c r="CG186" s="134"/>
      <c r="CH186" s="134"/>
      <c r="CI186" s="134"/>
      <c r="CJ186" s="132"/>
      <c r="CK186" s="132"/>
      <c r="CL186" s="132"/>
      <c r="CM186" s="132"/>
      <c r="CN186" s="132"/>
      <c r="CO186" s="128"/>
      <c r="CP186" s="134"/>
      <c r="CQ186" s="134"/>
      <c r="CR186" s="134"/>
      <c r="CS186" s="132"/>
      <c r="CT186" s="132"/>
      <c r="CU186" s="132"/>
      <c r="CV186" s="132"/>
      <c r="CW186" s="132"/>
      <c r="CX186" s="128"/>
      <c r="CY186" s="134"/>
      <c r="CZ186" s="134"/>
      <c r="DA186" s="134"/>
      <c r="DB186" s="132"/>
      <c r="DC186" s="132"/>
      <c r="DD186" s="132"/>
      <c r="DE186" s="132"/>
      <c r="DF186" s="132"/>
      <c r="DG186" s="128"/>
      <c r="DH186" s="134"/>
      <c r="DI186" s="134"/>
      <c r="DJ186" s="134"/>
      <c r="DK186" s="132"/>
      <c r="DL186" s="132"/>
      <c r="DM186" s="132"/>
      <c r="DN186" s="132"/>
      <c r="DO186" s="132"/>
      <c r="DP186" s="128"/>
      <c r="DQ186" s="134"/>
      <c r="DR186" s="134"/>
      <c r="DS186" s="134"/>
      <c r="DT186" s="132"/>
      <c r="DU186" s="132"/>
      <c r="DV186" s="132"/>
      <c r="DW186" s="132"/>
      <c r="DX186" s="132"/>
      <c r="DY186" s="128"/>
      <c r="DZ186" s="134"/>
      <c r="EA186" s="134"/>
      <c r="EB186" s="134"/>
      <c r="EC186" s="132"/>
      <c r="ED186" s="132"/>
      <c r="EE186" s="132"/>
      <c r="EF186" s="132"/>
      <c r="EG186" s="132"/>
      <c r="EH186" s="128"/>
      <c r="EI186" s="134"/>
      <c r="EJ186" s="134"/>
      <c r="EK186" s="134"/>
      <c r="EL186" s="132"/>
      <c r="EM186" s="132"/>
      <c r="EN186" s="132"/>
      <c r="EO186" s="132"/>
      <c r="EP186" s="132"/>
      <c r="EQ186" s="128"/>
      <c r="ER186" s="134"/>
      <c r="ES186" s="134"/>
      <c r="ET186" s="134"/>
      <c r="EU186" s="132"/>
      <c r="EV186" s="132"/>
      <c r="EW186" s="132"/>
      <c r="EX186" s="132"/>
      <c r="EY186" s="132"/>
      <c r="EZ186" s="128"/>
      <c r="FA186" s="134"/>
      <c r="FB186" s="134"/>
      <c r="FC186" s="134"/>
      <c r="FD186" s="132"/>
      <c r="FE186" s="132"/>
      <c r="FF186" s="132"/>
      <c r="FG186" s="132"/>
      <c r="FH186" s="132"/>
      <c r="FI186" s="128"/>
      <c r="FJ186" s="134"/>
      <c r="FK186" s="134"/>
      <c r="FL186" s="134"/>
      <c r="FM186" s="132"/>
      <c r="FN186" s="132"/>
      <c r="FO186" s="132"/>
      <c r="FP186" s="132"/>
      <c r="FQ186" s="132"/>
      <c r="FR186" s="132"/>
      <c r="FS186" s="128"/>
      <c r="FT186" s="131"/>
      <c r="FU186" s="131"/>
      <c r="FV186" s="131"/>
      <c r="FW186" s="132"/>
      <c r="FX186" s="131"/>
      <c r="FY186" s="132"/>
      <c r="FZ186" s="132"/>
      <c r="GA186" s="131"/>
      <c r="GB186" s="131"/>
      <c r="GC186" s="131"/>
      <c r="GD186" s="131"/>
      <c r="GE186" s="131"/>
      <c r="GF186" s="128"/>
      <c r="GG186" s="131"/>
      <c r="GH186" s="131"/>
      <c r="GI186" s="131"/>
      <c r="GJ186" s="132"/>
      <c r="GK186" s="131"/>
      <c r="GL186" s="132"/>
      <c r="GM186" s="132"/>
      <c r="GN186" s="131"/>
      <c r="GO186" s="131"/>
      <c r="GP186" s="131"/>
      <c r="GQ186" s="131"/>
      <c r="GR186" s="131"/>
      <c r="GS186" s="128"/>
      <c r="GT186" s="131"/>
      <c r="GU186" s="131"/>
      <c r="GV186" s="131"/>
      <c r="GW186" s="132"/>
      <c r="GX186" s="131"/>
      <c r="GY186" s="132"/>
      <c r="GZ186" s="132"/>
      <c r="HA186" s="131"/>
      <c r="HB186" s="131"/>
      <c r="HC186" s="131"/>
      <c r="HD186" s="131"/>
    </row>
    <row r="187" spans="1:212" ht="17.25" customHeight="1" x14ac:dyDescent="0.2">
      <c r="A187" s="312"/>
      <c r="B187" s="395"/>
      <c r="C187" s="399"/>
      <c r="D187" s="399"/>
      <c r="E187" s="395"/>
      <c r="F187" s="395"/>
      <c r="G187" s="395"/>
      <c r="H187" s="396"/>
      <c r="I187" s="395"/>
      <c r="J187" s="397"/>
      <c r="K187" s="322"/>
      <c r="L187" s="398"/>
      <c r="M187" s="326"/>
      <c r="N187" s="327"/>
      <c r="O187" s="327"/>
      <c r="P187" s="361"/>
      <c r="Q187" s="360"/>
      <c r="R187" s="53"/>
      <c r="S187" s="50"/>
      <c r="T187" s="201" t="str">
        <f t="shared" si="70"/>
        <v>Tipo Control</v>
      </c>
      <c r="U187" s="54" t="s">
        <v>158</v>
      </c>
      <c r="V187" s="55">
        <f>+IF(U187='[12]Tabla Valoración controles'!$D$4,'[12]Tabla Valoración controles'!$F$4,IF('[12]208-PLA-Ft-78 Mapa Gestión'!U187='[12]Tabla Valoración controles'!$D$5,'[12]Tabla Valoración controles'!$F$5,IF(U187=[12]FORMULAS!$A$10,0,'[12]Tabla Valoración controles'!$F$6)))</f>
        <v>0</v>
      </c>
      <c r="W187" s="54"/>
      <c r="X187" s="56">
        <f>+IF(W187='[12]Tabla Valoración controles'!$D$7,'[12]Tabla Valoración controles'!$F$7,IF(U187=[12]FORMULAS!$A$10,0,'[12]Tabla Valoración controles'!$F$8))</f>
        <v>0</v>
      </c>
      <c r="Y187" s="54"/>
      <c r="Z187" s="55">
        <f>+IF(Y187='[12]Tabla Valoración controles'!$D$9,'[12]Tabla Valoración controles'!$F$9,IF(U187=[12]FORMULAS!$A$10,0,'[12]Tabla Valoración controles'!$F$10))</f>
        <v>0</v>
      </c>
      <c r="AA187" s="54"/>
      <c r="AB187" s="55">
        <f>+IF(AA187='[12]Tabla Valoración controles'!$D$9,'[12]Tabla Valoración controles'!$F$9,IF(W187=[12]FORMULAS!$A$10,0,'[12]Tabla Valoración controles'!$F$10))</f>
        <v>0</v>
      </c>
      <c r="AC187" s="54"/>
      <c r="AD187" s="55">
        <f>+IF(AC187='[12]Tabla Valoración controles'!$D$13,'[12]Tabla Valoración controles'!$F$13,'[12]Tabla Valoración controles'!$F$14)</f>
        <v>0</v>
      </c>
      <c r="AE187" s="100">
        <f t="shared" si="78"/>
        <v>0</v>
      </c>
      <c r="AF187" s="100">
        <f t="shared" si="103"/>
        <v>0</v>
      </c>
      <c r="AG187" s="100">
        <f t="shared" si="98"/>
        <v>0</v>
      </c>
      <c r="AH187" s="54"/>
      <c r="AI187" s="50">
        <f>+IF(AH187=[12]CONTROLES!$C$50,[12]CONTROLES!$D$50,[12]CONTROLES!$D$51)</f>
        <v>0</v>
      </c>
      <c r="AJ187" s="50"/>
      <c r="AK187" s="50">
        <f>+IF(AJ187=[12]CONTROLES!$C$52,[12]CONTROLES!$D$52,[12]CONTROLES!$D$53)</f>
        <v>0</v>
      </c>
      <c r="AL187" s="50"/>
      <c r="AM187" s="50">
        <f>+IF(AL187=[12]CONTROLES!$C$54,[12]CONTROLES!$D$54,[12]CONTROLES!$D$55)</f>
        <v>0</v>
      </c>
      <c r="AN187" s="50"/>
      <c r="AO187" s="50">
        <f>+IF(AN187=[12]CONTROLES!$C$56,[12]CONTROLES!$D$56,IF(AN187=[12]CONTROLES!$C$57,[12]CONTROLES!$D$57,[12]CONTROLES!$D$58))</f>
        <v>0</v>
      </c>
      <c r="AP187" s="50"/>
      <c r="AQ187" s="50">
        <f>+IF(AP187=[12]CONTROLES!$C$59,[12]CONTROLES!$D$59,[12]CONTROLES!$D$60)</f>
        <v>0</v>
      </c>
      <c r="AR187" s="50"/>
      <c r="AS187" s="50">
        <f>+IF(AR187=[12]CONTROLES!$C$61,[12]CONTROLES!$D$61,[12]CONTROLES!$D$62)</f>
        <v>0</v>
      </c>
      <c r="AT187" s="50"/>
      <c r="AU187" s="50">
        <f>+IF(AT187=[12]CONTROLES!$C$63,[12]CONTROLES!$D$63,IF(AT187=[12]CONTROLES!$C$64,[12]CONTROLES!$D$64,[12]CONTROLES!$D$65))</f>
        <v>0</v>
      </c>
      <c r="AV187" s="50">
        <f t="shared" si="86"/>
        <v>0</v>
      </c>
      <c r="AW187" s="50" t="str">
        <f t="shared" si="87"/>
        <v>Débil</v>
      </c>
      <c r="AX187" s="305"/>
      <c r="AY187" s="305"/>
      <c r="AZ187" s="305"/>
      <c r="BA187" s="305"/>
      <c r="BB187" s="307"/>
      <c r="BC187" s="306"/>
      <c r="BD187" s="335"/>
      <c r="BE187" s="134"/>
      <c r="BF187" s="134"/>
      <c r="BG187" s="216"/>
      <c r="BH187" s="224"/>
      <c r="BI187" s="224"/>
      <c r="BJ187" s="134"/>
      <c r="BK187" s="134"/>
      <c r="BL187" s="134"/>
      <c r="BM187" s="335"/>
      <c r="BN187" s="128"/>
      <c r="BO187" s="134"/>
      <c r="BP187" s="134"/>
      <c r="BQ187" s="134"/>
      <c r="BR187" s="132"/>
      <c r="BS187" s="132"/>
      <c r="BT187" s="132"/>
      <c r="BU187" s="132"/>
      <c r="BV187" s="132"/>
      <c r="BW187" s="128"/>
      <c r="BX187" s="134"/>
      <c r="BY187" s="134"/>
      <c r="BZ187" s="134"/>
      <c r="CA187" s="132"/>
      <c r="CB187" s="132"/>
      <c r="CC187" s="132"/>
      <c r="CD187" s="132"/>
      <c r="CE187" s="132"/>
      <c r="CF187" s="128"/>
      <c r="CG187" s="134"/>
      <c r="CH187" s="134"/>
      <c r="CI187" s="134"/>
      <c r="CJ187" s="132"/>
      <c r="CK187" s="132"/>
      <c r="CL187" s="132"/>
      <c r="CM187" s="132"/>
      <c r="CN187" s="132"/>
      <c r="CO187" s="128"/>
      <c r="CP187" s="134"/>
      <c r="CQ187" s="134"/>
      <c r="CR187" s="134"/>
      <c r="CS187" s="132"/>
      <c r="CT187" s="132"/>
      <c r="CU187" s="132"/>
      <c r="CV187" s="132"/>
      <c r="CW187" s="132"/>
      <c r="CX187" s="128"/>
      <c r="CY187" s="134"/>
      <c r="CZ187" s="134"/>
      <c r="DA187" s="134"/>
      <c r="DB187" s="132"/>
      <c r="DC187" s="132"/>
      <c r="DD187" s="132"/>
      <c r="DE187" s="132"/>
      <c r="DF187" s="132"/>
      <c r="DG187" s="128"/>
      <c r="DH187" s="134"/>
      <c r="DI187" s="134"/>
      <c r="DJ187" s="134"/>
      <c r="DK187" s="132"/>
      <c r="DL187" s="132"/>
      <c r="DM187" s="132"/>
      <c r="DN187" s="132"/>
      <c r="DO187" s="132"/>
      <c r="DP187" s="128"/>
      <c r="DQ187" s="134"/>
      <c r="DR187" s="134"/>
      <c r="DS187" s="134"/>
      <c r="DT187" s="132"/>
      <c r="DU187" s="132"/>
      <c r="DV187" s="132"/>
      <c r="DW187" s="132"/>
      <c r="DX187" s="132"/>
      <c r="DY187" s="128"/>
      <c r="DZ187" s="134"/>
      <c r="EA187" s="134"/>
      <c r="EB187" s="134"/>
      <c r="EC187" s="132"/>
      <c r="ED187" s="132"/>
      <c r="EE187" s="132"/>
      <c r="EF187" s="132"/>
      <c r="EG187" s="132"/>
      <c r="EH187" s="128"/>
      <c r="EI187" s="134"/>
      <c r="EJ187" s="134"/>
      <c r="EK187" s="134"/>
      <c r="EL187" s="132"/>
      <c r="EM187" s="132"/>
      <c r="EN187" s="132"/>
      <c r="EO187" s="132"/>
      <c r="EP187" s="132"/>
      <c r="EQ187" s="128"/>
      <c r="ER187" s="134"/>
      <c r="ES187" s="134"/>
      <c r="ET187" s="134"/>
      <c r="EU187" s="132"/>
      <c r="EV187" s="132"/>
      <c r="EW187" s="132"/>
      <c r="EX187" s="132"/>
      <c r="EY187" s="132"/>
      <c r="EZ187" s="128"/>
      <c r="FA187" s="134"/>
      <c r="FB187" s="134"/>
      <c r="FC187" s="134"/>
      <c r="FD187" s="132"/>
      <c r="FE187" s="132"/>
      <c r="FF187" s="132"/>
      <c r="FG187" s="132"/>
      <c r="FH187" s="132"/>
      <c r="FI187" s="128"/>
      <c r="FJ187" s="134"/>
      <c r="FK187" s="134"/>
      <c r="FL187" s="134"/>
      <c r="FM187" s="132"/>
      <c r="FN187" s="132"/>
      <c r="FO187" s="132"/>
      <c r="FP187" s="132"/>
      <c r="FQ187" s="132"/>
      <c r="FR187" s="132"/>
      <c r="FS187" s="128"/>
      <c r="FT187" s="131"/>
      <c r="FU187" s="131"/>
      <c r="FV187" s="131"/>
      <c r="FW187" s="132"/>
      <c r="FX187" s="131"/>
      <c r="FY187" s="132"/>
      <c r="FZ187" s="132"/>
      <c r="GA187" s="131"/>
      <c r="GB187" s="131"/>
      <c r="GC187" s="131"/>
      <c r="GD187" s="131"/>
      <c r="GE187" s="131"/>
      <c r="GF187" s="128"/>
      <c r="GG187" s="131"/>
      <c r="GH187" s="131"/>
      <c r="GI187" s="131"/>
      <c r="GJ187" s="132"/>
      <c r="GK187" s="131"/>
      <c r="GL187" s="132"/>
      <c r="GM187" s="132"/>
      <c r="GN187" s="131"/>
      <c r="GO187" s="131"/>
      <c r="GP187" s="131"/>
      <c r="GQ187" s="131"/>
      <c r="GR187" s="131"/>
      <c r="GS187" s="128"/>
      <c r="GT187" s="131"/>
      <c r="GU187" s="131"/>
      <c r="GV187" s="131"/>
      <c r="GW187" s="132"/>
      <c r="GX187" s="131"/>
      <c r="GY187" s="132"/>
      <c r="GZ187" s="132"/>
      <c r="HA187" s="131"/>
      <c r="HB187" s="131"/>
      <c r="HC187" s="131"/>
      <c r="HD187" s="131"/>
    </row>
    <row r="188" spans="1:212" ht="17.25" customHeight="1" x14ac:dyDescent="0.2">
      <c r="A188" s="312"/>
      <c r="B188" s="395"/>
      <c r="C188" s="399"/>
      <c r="D188" s="399"/>
      <c r="E188" s="395"/>
      <c r="F188" s="395"/>
      <c r="G188" s="395"/>
      <c r="H188" s="396"/>
      <c r="I188" s="395"/>
      <c r="J188" s="397"/>
      <c r="K188" s="322"/>
      <c r="L188" s="398"/>
      <c r="M188" s="326"/>
      <c r="N188" s="327"/>
      <c r="O188" s="327"/>
      <c r="P188" s="361"/>
      <c r="Q188" s="360"/>
      <c r="R188" s="53"/>
      <c r="S188" s="50"/>
      <c r="T188" s="201" t="str">
        <f t="shared" si="70"/>
        <v>Tipo Control</v>
      </c>
      <c r="U188" s="54" t="s">
        <v>158</v>
      </c>
      <c r="V188" s="55">
        <f>+IF(U188='[12]Tabla Valoración controles'!$D$4,'[12]Tabla Valoración controles'!$F$4,IF('[12]208-PLA-Ft-78 Mapa Gestión'!U188='[12]Tabla Valoración controles'!$D$5,'[12]Tabla Valoración controles'!$F$5,IF(U188=[12]FORMULAS!$A$10,0,'[12]Tabla Valoración controles'!$F$6)))</f>
        <v>0</v>
      </c>
      <c r="W188" s="54"/>
      <c r="X188" s="56">
        <f>+IF(W188='[12]Tabla Valoración controles'!$D$7,'[12]Tabla Valoración controles'!$F$7,IF(U188=[12]FORMULAS!$A$10,0,'[12]Tabla Valoración controles'!$F$8))</f>
        <v>0</v>
      </c>
      <c r="Y188" s="54"/>
      <c r="Z188" s="55">
        <f>+IF(Y188='[12]Tabla Valoración controles'!$D$9,'[12]Tabla Valoración controles'!$F$9,IF(U188=[12]FORMULAS!$A$10,0,'[12]Tabla Valoración controles'!$F$10))</f>
        <v>0</v>
      </c>
      <c r="AA188" s="54"/>
      <c r="AB188" s="55">
        <f>+IF(AA188='[12]Tabla Valoración controles'!$D$9,'[12]Tabla Valoración controles'!$F$9,IF(W188=[12]FORMULAS!$A$10,0,'[12]Tabla Valoración controles'!$F$10))</f>
        <v>0</v>
      </c>
      <c r="AC188" s="54"/>
      <c r="AD188" s="55">
        <f>+IF(AC188='[12]Tabla Valoración controles'!$D$13,'[12]Tabla Valoración controles'!$F$13,'[12]Tabla Valoración controles'!$F$14)</f>
        <v>0</v>
      </c>
      <c r="AE188" s="100">
        <f t="shared" si="78"/>
        <v>0</v>
      </c>
      <c r="AF188" s="100">
        <f t="shared" si="103"/>
        <v>0</v>
      </c>
      <c r="AG188" s="100">
        <f t="shared" si="98"/>
        <v>0</v>
      </c>
      <c r="AH188" s="54"/>
      <c r="AI188" s="50">
        <f>+IF(AH188=[12]CONTROLES!$C$50,[12]CONTROLES!$D$50,[12]CONTROLES!$D$51)</f>
        <v>0</v>
      </c>
      <c r="AJ188" s="50"/>
      <c r="AK188" s="50">
        <f>+IF(AJ188=[12]CONTROLES!$C$52,[12]CONTROLES!$D$52,[12]CONTROLES!$D$53)</f>
        <v>0</v>
      </c>
      <c r="AL188" s="50"/>
      <c r="AM188" s="50">
        <f>+IF(AL188=[12]CONTROLES!$C$54,[12]CONTROLES!$D$54,[12]CONTROLES!$D$55)</f>
        <v>0</v>
      </c>
      <c r="AN188" s="50"/>
      <c r="AO188" s="50">
        <f>+IF(AN188=[12]CONTROLES!$C$56,[12]CONTROLES!$D$56,IF(AN188=[12]CONTROLES!$C$57,[12]CONTROLES!$D$57,[12]CONTROLES!$D$58))</f>
        <v>0</v>
      </c>
      <c r="AP188" s="50"/>
      <c r="AQ188" s="50">
        <f>+IF(AP188=[12]CONTROLES!$C$59,[12]CONTROLES!$D$59,[12]CONTROLES!$D$60)</f>
        <v>0</v>
      </c>
      <c r="AR188" s="50"/>
      <c r="AS188" s="50">
        <f>+IF(AR188=[12]CONTROLES!$C$61,[12]CONTROLES!$D$61,[12]CONTROLES!$D$62)</f>
        <v>0</v>
      </c>
      <c r="AT188" s="50"/>
      <c r="AU188" s="50">
        <f>+IF(AT188=[12]CONTROLES!$C$63,[12]CONTROLES!$D$63,IF(AT188=[12]CONTROLES!$C$64,[12]CONTROLES!$D$64,[12]CONTROLES!$D$65))</f>
        <v>0</v>
      </c>
      <c r="AV188" s="50">
        <f t="shared" si="86"/>
        <v>0</v>
      </c>
      <c r="AW188" s="50" t="str">
        <f t="shared" si="87"/>
        <v>Débil</v>
      </c>
      <c r="AX188" s="305"/>
      <c r="AY188" s="305"/>
      <c r="AZ188" s="305"/>
      <c r="BA188" s="305"/>
      <c r="BB188" s="307"/>
      <c r="BC188" s="306"/>
      <c r="BD188" s="335"/>
      <c r="BE188" s="134"/>
      <c r="BF188" s="134"/>
      <c r="BG188" s="216"/>
      <c r="BH188" s="224"/>
      <c r="BI188" s="224"/>
      <c r="BJ188" s="134"/>
      <c r="BK188" s="134"/>
      <c r="BL188" s="134"/>
      <c r="BM188" s="335"/>
      <c r="BN188" s="128"/>
      <c r="BO188" s="134"/>
      <c r="BP188" s="134"/>
      <c r="BQ188" s="134"/>
      <c r="BR188" s="132"/>
      <c r="BS188" s="132"/>
      <c r="BT188" s="132"/>
      <c r="BU188" s="132"/>
      <c r="BV188" s="132"/>
      <c r="BW188" s="128"/>
      <c r="BX188" s="134"/>
      <c r="BY188" s="134"/>
      <c r="BZ188" s="134"/>
      <c r="CA188" s="132"/>
      <c r="CB188" s="132"/>
      <c r="CC188" s="132"/>
      <c r="CD188" s="132"/>
      <c r="CE188" s="132"/>
      <c r="CF188" s="128"/>
      <c r="CG188" s="134"/>
      <c r="CH188" s="134"/>
      <c r="CI188" s="134"/>
      <c r="CJ188" s="132"/>
      <c r="CK188" s="132"/>
      <c r="CL188" s="132"/>
      <c r="CM188" s="132"/>
      <c r="CN188" s="132"/>
      <c r="CO188" s="128"/>
      <c r="CP188" s="134"/>
      <c r="CQ188" s="134"/>
      <c r="CR188" s="134"/>
      <c r="CS188" s="132"/>
      <c r="CT188" s="132"/>
      <c r="CU188" s="132"/>
      <c r="CV188" s="132"/>
      <c r="CW188" s="132"/>
      <c r="CX188" s="128"/>
      <c r="CY188" s="134"/>
      <c r="CZ188" s="134"/>
      <c r="DA188" s="134"/>
      <c r="DB188" s="132"/>
      <c r="DC188" s="132"/>
      <c r="DD188" s="132"/>
      <c r="DE188" s="132"/>
      <c r="DF188" s="132"/>
      <c r="DG188" s="128"/>
      <c r="DH188" s="134"/>
      <c r="DI188" s="134"/>
      <c r="DJ188" s="134"/>
      <c r="DK188" s="132"/>
      <c r="DL188" s="132"/>
      <c r="DM188" s="132"/>
      <c r="DN188" s="132"/>
      <c r="DO188" s="132"/>
      <c r="DP188" s="128"/>
      <c r="DQ188" s="134"/>
      <c r="DR188" s="134"/>
      <c r="DS188" s="134"/>
      <c r="DT188" s="132"/>
      <c r="DU188" s="132"/>
      <c r="DV188" s="132"/>
      <c r="DW188" s="132"/>
      <c r="DX188" s="132"/>
      <c r="DY188" s="128"/>
      <c r="DZ188" s="134"/>
      <c r="EA188" s="134"/>
      <c r="EB188" s="134"/>
      <c r="EC188" s="132"/>
      <c r="ED188" s="132"/>
      <c r="EE188" s="132"/>
      <c r="EF188" s="132"/>
      <c r="EG188" s="132"/>
      <c r="EH188" s="128"/>
      <c r="EI188" s="134"/>
      <c r="EJ188" s="134"/>
      <c r="EK188" s="134"/>
      <c r="EL188" s="132"/>
      <c r="EM188" s="132"/>
      <c r="EN188" s="132"/>
      <c r="EO188" s="132"/>
      <c r="EP188" s="132"/>
      <c r="EQ188" s="128"/>
      <c r="ER188" s="134"/>
      <c r="ES188" s="134"/>
      <c r="ET188" s="134"/>
      <c r="EU188" s="132"/>
      <c r="EV188" s="132"/>
      <c r="EW188" s="132"/>
      <c r="EX188" s="132"/>
      <c r="EY188" s="132"/>
      <c r="EZ188" s="128"/>
      <c r="FA188" s="134"/>
      <c r="FB188" s="134"/>
      <c r="FC188" s="134"/>
      <c r="FD188" s="132"/>
      <c r="FE188" s="132"/>
      <c r="FF188" s="132"/>
      <c r="FG188" s="132"/>
      <c r="FH188" s="132"/>
      <c r="FI188" s="128"/>
      <c r="FJ188" s="134"/>
      <c r="FK188" s="134"/>
      <c r="FL188" s="134"/>
      <c r="FM188" s="132"/>
      <c r="FN188" s="132"/>
      <c r="FO188" s="132"/>
      <c r="FP188" s="132"/>
      <c r="FQ188" s="132"/>
      <c r="FR188" s="132"/>
      <c r="FS188" s="128"/>
      <c r="FT188" s="131"/>
      <c r="FU188" s="131"/>
      <c r="FV188" s="131"/>
      <c r="FW188" s="132"/>
      <c r="FX188" s="131"/>
      <c r="FY188" s="132"/>
      <c r="FZ188" s="132"/>
      <c r="GA188" s="131"/>
      <c r="GB188" s="131"/>
      <c r="GC188" s="131"/>
      <c r="GD188" s="131"/>
      <c r="GE188" s="131"/>
      <c r="GF188" s="128"/>
      <c r="GG188" s="131"/>
      <c r="GH188" s="131"/>
      <c r="GI188" s="131"/>
      <c r="GJ188" s="132"/>
      <c r="GK188" s="131"/>
      <c r="GL188" s="132"/>
      <c r="GM188" s="132"/>
      <c r="GN188" s="131"/>
      <c r="GO188" s="131"/>
      <c r="GP188" s="131"/>
      <c r="GQ188" s="131"/>
      <c r="GR188" s="131"/>
      <c r="GS188" s="128"/>
      <c r="GT188" s="131"/>
      <c r="GU188" s="131"/>
      <c r="GV188" s="131"/>
      <c r="GW188" s="132"/>
      <c r="GX188" s="131"/>
      <c r="GY188" s="132"/>
      <c r="GZ188" s="132"/>
      <c r="HA188" s="131"/>
      <c r="HB188" s="131"/>
      <c r="HC188" s="131"/>
      <c r="HD188" s="131"/>
    </row>
    <row r="189" spans="1:212" ht="17.25" customHeight="1" x14ac:dyDescent="0.2">
      <c r="A189" s="312"/>
      <c r="B189" s="395"/>
      <c r="C189" s="399"/>
      <c r="D189" s="399"/>
      <c r="E189" s="395"/>
      <c r="F189" s="395"/>
      <c r="G189" s="395"/>
      <c r="H189" s="396"/>
      <c r="I189" s="395"/>
      <c r="J189" s="397"/>
      <c r="K189" s="322"/>
      <c r="L189" s="398"/>
      <c r="M189" s="326"/>
      <c r="N189" s="327"/>
      <c r="O189" s="327"/>
      <c r="P189" s="361"/>
      <c r="Q189" s="360"/>
      <c r="R189" s="53"/>
      <c r="S189" s="50"/>
      <c r="T189" s="201" t="str">
        <f t="shared" si="70"/>
        <v>Tipo Control</v>
      </c>
      <c r="U189" s="54" t="s">
        <v>158</v>
      </c>
      <c r="V189" s="55">
        <f>+IF(U189='[12]Tabla Valoración controles'!$D$4,'[12]Tabla Valoración controles'!$F$4,IF('[12]208-PLA-Ft-78 Mapa Gestión'!U189='[12]Tabla Valoración controles'!$D$5,'[12]Tabla Valoración controles'!$F$5,IF(U189=[12]FORMULAS!$A$10,0,'[12]Tabla Valoración controles'!$F$6)))</f>
        <v>0</v>
      </c>
      <c r="W189" s="54"/>
      <c r="X189" s="56">
        <f>+IF(W189='[12]Tabla Valoración controles'!$D$7,'[12]Tabla Valoración controles'!$F$7,IF(U189=[12]FORMULAS!$A$10,0,'[12]Tabla Valoración controles'!$F$8))</f>
        <v>0</v>
      </c>
      <c r="Y189" s="54"/>
      <c r="Z189" s="55">
        <f>+IF(Y189='[12]Tabla Valoración controles'!$D$9,'[12]Tabla Valoración controles'!$F$9,IF(U189=[12]FORMULAS!$A$10,0,'[12]Tabla Valoración controles'!$F$10))</f>
        <v>0</v>
      </c>
      <c r="AA189" s="54"/>
      <c r="AB189" s="55">
        <f>+IF(AA189='[12]Tabla Valoración controles'!$D$9,'[12]Tabla Valoración controles'!$F$9,IF(W189=[12]FORMULAS!$A$10,0,'[12]Tabla Valoración controles'!$F$10))</f>
        <v>0</v>
      </c>
      <c r="AC189" s="54"/>
      <c r="AD189" s="55">
        <f>+IF(AC189='[12]Tabla Valoración controles'!$D$13,'[12]Tabla Valoración controles'!$F$13,'[12]Tabla Valoración controles'!$F$14)</f>
        <v>0</v>
      </c>
      <c r="AE189" s="100">
        <f t="shared" si="78"/>
        <v>0</v>
      </c>
      <c r="AF189" s="100">
        <f t="shared" si="103"/>
        <v>0</v>
      </c>
      <c r="AG189" s="100">
        <f t="shared" si="98"/>
        <v>0</v>
      </c>
      <c r="AH189" s="54"/>
      <c r="AI189" s="50">
        <f>+IF(AH189=[12]CONTROLES!$C$50,[12]CONTROLES!$D$50,[12]CONTROLES!$D$51)</f>
        <v>0</v>
      </c>
      <c r="AJ189" s="50"/>
      <c r="AK189" s="50">
        <f>+IF(AJ189=[12]CONTROLES!$C$52,[12]CONTROLES!$D$52,[12]CONTROLES!$D$53)</f>
        <v>0</v>
      </c>
      <c r="AL189" s="50"/>
      <c r="AM189" s="50">
        <f>+IF(AL189=[12]CONTROLES!$C$54,[12]CONTROLES!$D$54,[12]CONTROLES!$D$55)</f>
        <v>0</v>
      </c>
      <c r="AN189" s="50"/>
      <c r="AO189" s="50">
        <f>+IF(AN189=[12]CONTROLES!$C$56,[12]CONTROLES!$D$56,IF(AN189=[12]CONTROLES!$C$57,[12]CONTROLES!$D$57,[12]CONTROLES!$D$58))</f>
        <v>0</v>
      </c>
      <c r="AP189" s="50"/>
      <c r="AQ189" s="50">
        <f>+IF(AP189=[12]CONTROLES!$C$59,[12]CONTROLES!$D$59,[12]CONTROLES!$D$60)</f>
        <v>0</v>
      </c>
      <c r="AR189" s="50"/>
      <c r="AS189" s="50">
        <f>+IF(AR189=[12]CONTROLES!$C$61,[12]CONTROLES!$D$61,[12]CONTROLES!$D$62)</f>
        <v>0</v>
      </c>
      <c r="AT189" s="50"/>
      <c r="AU189" s="50">
        <f>+IF(AT189=[12]CONTROLES!$C$63,[12]CONTROLES!$D$63,IF(AT189=[12]CONTROLES!$C$64,[12]CONTROLES!$D$64,[12]CONTROLES!$D$65))</f>
        <v>0</v>
      </c>
      <c r="AV189" s="50">
        <f t="shared" si="86"/>
        <v>0</v>
      </c>
      <c r="AW189" s="50" t="str">
        <f t="shared" si="87"/>
        <v>Débil</v>
      </c>
      <c r="AX189" s="305"/>
      <c r="AY189" s="305"/>
      <c r="AZ189" s="305"/>
      <c r="BA189" s="305"/>
      <c r="BB189" s="307"/>
      <c r="BC189" s="306"/>
      <c r="BD189" s="335"/>
      <c r="BE189" s="134"/>
      <c r="BF189" s="134"/>
      <c r="BG189" s="216"/>
      <c r="BH189" s="224"/>
      <c r="BI189" s="224"/>
      <c r="BJ189" s="134"/>
      <c r="BK189" s="134"/>
      <c r="BL189" s="134"/>
      <c r="BM189" s="335"/>
      <c r="BN189" s="128"/>
      <c r="BO189" s="134"/>
      <c r="BP189" s="134"/>
      <c r="BQ189" s="134"/>
      <c r="BR189" s="132"/>
      <c r="BS189" s="132"/>
      <c r="BT189" s="132"/>
      <c r="BU189" s="132"/>
      <c r="BV189" s="132"/>
      <c r="BW189" s="128"/>
      <c r="BX189" s="134"/>
      <c r="BY189" s="134"/>
      <c r="BZ189" s="134"/>
      <c r="CA189" s="132"/>
      <c r="CB189" s="132"/>
      <c r="CC189" s="132"/>
      <c r="CD189" s="132"/>
      <c r="CE189" s="132"/>
      <c r="CF189" s="128"/>
      <c r="CG189" s="134"/>
      <c r="CH189" s="134"/>
      <c r="CI189" s="134"/>
      <c r="CJ189" s="132"/>
      <c r="CK189" s="132"/>
      <c r="CL189" s="132"/>
      <c r="CM189" s="132"/>
      <c r="CN189" s="132"/>
      <c r="CO189" s="128"/>
      <c r="CP189" s="134"/>
      <c r="CQ189" s="134"/>
      <c r="CR189" s="134"/>
      <c r="CS189" s="132"/>
      <c r="CT189" s="132"/>
      <c r="CU189" s="132"/>
      <c r="CV189" s="132"/>
      <c r="CW189" s="132"/>
      <c r="CX189" s="128"/>
      <c r="CY189" s="134"/>
      <c r="CZ189" s="134"/>
      <c r="DA189" s="134"/>
      <c r="DB189" s="132"/>
      <c r="DC189" s="132"/>
      <c r="DD189" s="132"/>
      <c r="DE189" s="132"/>
      <c r="DF189" s="132"/>
      <c r="DG189" s="128"/>
      <c r="DH189" s="134"/>
      <c r="DI189" s="134"/>
      <c r="DJ189" s="134"/>
      <c r="DK189" s="132"/>
      <c r="DL189" s="132"/>
      <c r="DM189" s="132"/>
      <c r="DN189" s="132"/>
      <c r="DO189" s="132"/>
      <c r="DP189" s="128"/>
      <c r="DQ189" s="134"/>
      <c r="DR189" s="134"/>
      <c r="DS189" s="134"/>
      <c r="DT189" s="132"/>
      <c r="DU189" s="132"/>
      <c r="DV189" s="132"/>
      <c r="DW189" s="132"/>
      <c r="DX189" s="132"/>
      <c r="DY189" s="128"/>
      <c r="DZ189" s="134"/>
      <c r="EA189" s="134"/>
      <c r="EB189" s="134"/>
      <c r="EC189" s="132"/>
      <c r="ED189" s="132"/>
      <c r="EE189" s="132"/>
      <c r="EF189" s="132"/>
      <c r="EG189" s="132"/>
      <c r="EH189" s="128"/>
      <c r="EI189" s="134"/>
      <c r="EJ189" s="134"/>
      <c r="EK189" s="134"/>
      <c r="EL189" s="132"/>
      <c r="EM189" s="132"/>
      <c r="EN189" s="132"/>
      <c r="EO189" s="132"/>
      <c r="EP189" s="132"/>
      <c r="EQ189" s="128"/>
      <c r="ER189" s="134"/>
      <c r="ES189" s="134"/>
      <c r="ET189" s="134"/>
      <c r="EU189" s="132"/>
      <c r="EV189" s="132"/>
      <c r="EW189" s="132"/>
      <c r="EX189" s="132"/>
      <c r="EY189" s="132"/>
      <c r="EZ189" s="128"/>
      <c r="FA189" s="134"/>
      <c r="FB189" s="134"/>
      <c r="FC189" s="134"/>
      <c r="FD189" s="132"/>
      <c r="FE189" s="132"/>
      <c r="FF189" s="132"/>
      <c r="FG189" s="132"/>
      <c r="FH189" s="132"/>
      <c r="FI189" s="128"/>
      <c r="FJ189" s="134"/>
      <c r="FK189" s="134"/>
      <c r="FL189" s="134"/>
      <c r="FM189" s="132"/>
      <c r="FN189" s="132"/>
      <c r="FO189" s="132"/>
      <c r="FP189" s="132"/>
      <c r="FQ189" s="132"/>
      <c r="FR189" s="132"/>
      <c r="FS189" s="128"/>
      <c r="FT189" s="131"/>
      <c r="FU189" s="131"/>
      <c r="FV189" s="131"/>
      <c r="FW189" s="132"/>
      <c r="FX189" s="131"/>
      <c r="FY189" s="132"/>
      <c r="FZ189" s="132"/>
      <c r="GA189" s="131"/>
      <c r="GB189" s="131"/>
      <c r="GC189" s="131"/>
      <c r="GD189" s="131"/>
      <c r="GE189" s="131"/>
      <c r="GF189" s="128"/>
      <c r="GG189" s="131"/>
      <c r="GH189" s="131"/>
      <c r="GI189" s="131"/>
      <c r="GJ189" s="132"/>
      <c r="GK189" s="131"/>
      <c r="GL189" s="132"/>
      <c r="GM189" s="132"/>
      <c r="GN189" s="131"/>
      <c r="GO189" s="131"/>
      <c r="GP189" s="131"/>
      <c r="GQ189" s="131"/>
      <c r="GR189" s="131"/>
      <c r="GS189" s="128"/>
      <c r="GT189" s="131"/>
      <c r="GU189" s="131"/>
      <c r="GV189" s="131"/>
      <c r="GW189" s="132"/>
      <c r="GX189" s="131"/>
      <c r="GY189" s="132"/>
      <c r="GZ189" s="132"/>
      <c r="HA189" s="131"/>
      <c r="HB189" s="131"/>
      <c r="HC189" s="131"/>
      <c r="HD189" s="131"/>
    </row>
    <row r="190" spans="1:212" ht="66" customHeight="1" x14ac:dyDescent="0.2">
      <c r="A190" s="312">
        <v>31</v>
      </c>
      <c r="B190" s="395" t="s">
        <v>179</v>
      </c>
      <c r="C190" s="399" t="str">
        <f>VLOOKUP(B190,[12]FORMULAS!$A$30:$B$46,2,0)</f>
        <v>Garantizar la disponibilidad de la información contenida en los documentos de archivo de las dependencias de la Caja de la Vivienda Popular.</v>
      </c>
      <c r="D190" s="399" t="str">
        <f>VLOOKUP(B190,[12]FORMULAS!$A$30:$C$46,3,0)</f>
        <v xml:space="preserve">Subdirector Administrativo </v>
      </c>
      <c r="E190" s="395" t="s">
        <v>113</v>
      </c>
      <c r="F190" s="395" t="s">
        <v>667</v>
      </c>
      <c r="G190" s="395" t="s">
        <v>668</v>
      </c>
      <c r="H190" s="396" t="s">
        <v>669</v>
      </c>
      <c r="I190" s="395" t="s">
        <v>305</v>
      </c>
      <c r="J190" s="397">
        <v>5000</v>
      </c>
      <c r="K190" s="322" t="str">
        <f>VLOOKUP(L190,'Tabla probabilidad'!$D$3:$E$8,2,0)</f>
        <v>Alta</v>
      </c>
      <c r="L190" s="398">
        <v>0.8</v>
      </c>
      <c r="M190" s="326" t="s">
        <v>89</v>
      </c>
      <c r="N190" s="327" t="str">
        <f>VLOOKUP(M190,'Tabla Impacto'!$D$3:$F$8,3,0)</f>
        <v>Menor</v>
      </c>
      <c r="O190" s="327">
        <f>VLOOKUP(M190,'Tabla Impacto'!$D$3:$F$8,2,0)</f>
        <v>0.4</v>
      </c>
      <c r="P190" s="361" t="str">
        <f t="shared" ref="P190" si="104">CONCATENATE(N190,K190)</f>
        <v>MenorAlta</v>
      </c>
      <c r="Q190" s="360" t="str">
        <f>VLOOKUP(P190,[12]FORMULAS!$K$17:$L$42,2,0)</f>
        <v>Moderado</v>
      </c>
      <c r="R190" s="53">
        <v>1</v>
      </c>
      <c r="S190" s="50" t="s">
        <v>670</v>
      </c>
      <c r="T190" s="201" t="str">
        <f t="shared" si="70"/>
        <v>Detectivo</v>
      </c>
      <c r="U190" s="54" t="s">
        <v>14</v>
      </c>
      <c r="V190" s="55">
        <f>+IF(U190='[12]Tabla Valoración controles'!$D$4,'[12]Tabla Valoración controles'!$F$4,IF('[12]208-PLA-Ft-78 Mapa Gestión'!U190='[12]Tabla Valoración controles'!$D$5,'[12]Tabla Valoración controles'!$F$5,IF(U190=[12]FORMULAS!$A$10,0,'[12]Tabla Valoración controles'!$F$6)))</f>
        <v>0.1</v>
      </c>
      <c r="W190" s="54" t="s">
        <v>8</v>
      </c>
      <c r="X190" s="56">
        <f>+IF(W190='[12]Tabla Valoración controles'!$D$7,'[12]Tabla Valoración controles'!$F$7,IF(U190=[12]FORMULAS!$A$10,0,'[12]Tabla Valoración controles'!$F$8))</f>
        <v>0.15</v>
      </c>
      <c r="Y190" s="54" t="s">
        <v>18</v>
      </c>
      <c r="Z190" s="55">
        <f>+IF(Y190='[12]Tabla Valoración controles'!$D$9,'[12]Tabla Valoración controles'!$F$9,IF(U190=[12]FORMULAS!$A$10,0,'[12]Tabla Valoración controles'!$F$10))</f>
        <v>0</v>
      </c>
      <c r="AA190" s="54" t="s">
        <v>21</v>
      </c>
      <c r="AB190" s="55">
        <f>+IF(AA190='[12]Tabla Valoración controles'!$D$9,'[12]Tabla Valoración controles'!$F$9,IF(W190=[12]FORMULAS!$A$10,0,'[12]Tabla Valoración controles'!$F$10))</f>
        <v>0</v>
      </c>
      <c r="AC190" s="54" t="s">
        <v>100</v>
      </c>
      <c r="AD190" s="55">
        <f>+IF(AC190='[12]Tabla Valoración controles'!$D$13,'[12]Tabla Valoración controles'!$F$13,'[12]Tabla Valoración controles'!$F$14)</f>
        <v>0</v>
      </c>
      <c r="AE190" s="100">
        <f t="shared" si="78"/>
        <v>0.25</v>
      </c>
      <c r="AF190" s="100" t="e">
        <f>+IF(T190=[12]FORMULAS!$A$8,'[12]208-PLA-Ft-78 Mapa Gestión'!AE190*'[12]208-PLA-Ft-78 Mapa Gestión'!L190:L195,'[12]208-PLA-Ft-78 Mapa Gestión'!AE190*'[12]208-PLA-Ft-78 Mapa Gestión'!O190:O195)</f>
        <v>#N/A</v>
      </c>
      <c r="AG190" s="100">
        <f>+IF(T190=[12]FORMULAS!$A$8,'[12]208-PLA-Ft-78 Mapa Gestión'!L190:L195-'[12]208-PLA-Ft-78 Mapa Gestión'!AF190,0)</f>
        <v>0</v>
      </c>
      <c r="AH190" s="54" t="s">
        <v>351</v>
      </c>
      <c r="AI190" s="50">
        <f>+IF(AH190=[12]CONTROLES!$C$50,[12]CONTROLES!$D$50,[12]CONTROLES!$D$51)</f>
        <v>15</v>
      </c>
      <c r="AJ190" s="50" t="s">
        <v>357</v>
      </c>
      <c r="AK190" s="50">
        <f>+IF(AJ190=[12]CONTROLES!$C$52,[12]CONTROLES!$D$52,[12]CONTROLES!$D$53)</f>
        <v>15</v>
      </c>
      <c r="AL190" s="50" t="s">
        <v>360</v>
      </c>
      <c r="AM190" s="50">
        <f>+IF(AL190=[12]CONTROLES!$C$54,[12]CONTROLES!$D$54,[12]CONTROLES!$D$55)</f>
        <v>15</v>
      </c>
      <c r="AN190" s="50" t="s">
        <v>364</v>
      </c>
      <c r="AO190" s="50">
        <f>+IF(AN190=[12]CONTROLES!$C$56,[12]CONTROLES!$D$56,IF(AN190=[12]CONTROLES!$C$57,[12]CONTROLES!$D$57,[12]CONTROLES!$D$58))</f>
        <v>10</v>
      </c>
      <c r="AP190" s="50" t="s">
        <v>367</v>
      </c>
      <c r="AQ190" s="50">
        <f>+IF(AP190=[12]CONTROLES!$C$59,[12]CONTROLES!$D$59,[12]CONTROLES!$D$60)</f>
        <v>15</v>
      </c>
      <c r="AR190" s="50" t="s">
        <v>370</v>
      </c>
      <c r="AS190" s="50">
        <f>+IF(AR190=[12]CONTROLES!$C$61,[12]CONTROLES!$D$61,[12]CONTROLES!$D$62)</f>
        <v>15</v>
      </c>
      <c r="AT190" s="50" t="s">
        <v>373</v>
      </c>
      <c r="AU190" s="50">
        <f>+IF(AT190=[12]CONTROLES!$C$63,[12]CONTROLES!$D$63,IF(AT190=[12]CONTROLES!$C$64,[12]CONTROLES!$D$64,[12]CONTROLES!$D$65))</f>
        <v>10</v>
      </c>
      <c r="AV190" s="50">
        <f t="shared" si="86"/>
        <v>95</v>
      </c>
      <c r="AW190" s="179" t="str">
        <f t="shared" si="87"/>
        <v>Moderado</v>
      </c>
      <c r="AX190" s="304">
        <f>+AG195</f>
        <v>0</v>
      </c>
      <c r="AY190" s="304" t="s">
        <v>98</v>
      </c>
      <c r="AZ190" s="304" t="s">
        <v>74</v>
      </c>
      <c r="BA190" s="304" t="e">
        <f>+IF(T190=[8]FORMULAS!B189,'[8]208-PLA-Ft-78 Mapa Gestión'!AG195,'[8]208-PLA-Ft-78 Mapa Gestión'!O190:O195)</f>
        <v>#N/A</v>
      </c>
      <c r="BB190" s="307" t="str">
        <f>CONCATENATE(AZ190,AY190)</f>
        <v>ModeradoMedia</v>
      </c>
      <c r="BC190" s="306" t="str">
        <f>VLOOKUP(BB190,[8]FORMULAS!$K$17:$L$42,2,0)</f>
        <v>Moderado</v>
      </c>
      <c r="BD190" s="335" t="s">
        <v>164</v>
      </c>
      <c r="BE190" s="134" t="s">
        <v>671</v>
      </c>
      <c r="BF190" s="134" t="s">
        <v>672</v>
      </c>
      <c r="BG190" s="216" t="s">
        <v>327</v>
      </c>
      <c r="BH190" s="224">
        <v>45352</v>
      </c>
      <c r="BI190" s="224">
        <v>45657</v>
      </c>
      <c r="BJ190" s="134" t="s">
        <v>673</v>
      </c>
      <c r="BK190" s="134" t="s">
        <v>674</v>
      </c>
      <c r="BL190" s="134" t="s">
        <v>236</v>
      </c>
      <c r="BM190" s="335"/>
      <c r="BN190" s="128"/>
      <c r="BO190" s="147"/>
      <c r="BP190" s="148"/>
      <c r="BQ190" s="138"/>
      <c r="BR190" s="138"/>
      <c r="BS190" s="138"/>
      <c r="BT190" s="138"/>
      <c r="BU190" s="138"/>
      <c r="BV190" s="138"/>
      <c r="BW190" s="128"/>
      <c r="BX190" s="147"/>
      <c r="BY190" s="148"/>
      <c r="BZ190" s="138"/>
      <c r="CA190" s="138"/>
      <c r="CB190" s="138"/>
      <c r="CC190" s="138"/>
      <c r="CD190" s="138"/>
      <c r="CE190" s="138"/>
      <c r="CF190" s="128"/>
      <c r="CG190" s="147"/>
      <c r="CH190" s="148"/>
      <c r="CI190" s="138"/>
      <c r="CJ190" s="138"/>
      <c r="CK190" s="138"/>
      <c r="CL190" s="138"/>
      <c r="CM190" s="138"/>
      <c r="CN190" s="138"/>
      <c r="CO190" s="128"/>
      <c r="CP190" s="147"/>
      <c r="CQ190" s="148"/>
      <c r="CR190" s="138"/>
      <c r="CS190" s="138"/>
      <c r="CT190" s="138"/>
      <c r="CU190" s="138"/>
      <c r="CV190" s="138"/>
      <c r="CW190" s="138"/>
      <c r="CX190" s="128"/>
      <c r="CY190" s="147"/>
      <c r="CZ190" s="148"/>
      <c r="DA190" s="138"/>
      <c r="DB190" s="138"/>
      <c r="DC190" s="138"/>
      <c r="DD190" s="138"/>
      <c r="DE190" s="138"/>
      <c r="DF190" s="138"/>
      <c r="DG190" s="128"/>
      <c r="DH190" s="147"/>
      <c r="DI190" s="148"/>
      <c r="DJ190" s="138"/>
      <c r="DK190" s="138"/>
      <c r="DL190" s="138"/>
      <c r="DM190" s="138"/>
      <c r="DN190" s="138"/>
      <c r="DO190" s="138"/>
      <c r="DP190" s="128"/>
      <c r="DQ190" s="147"/>
      <c r="DR190" s="148"/>
      <c r="DS190" s="138"/>
      <c r="DT190" s="138"/>
      <c r="DU190" s="138"/>
      <c r="DV190" s="138"/>
      <c r="DW190" s="138"/>
      <c r="DX190" s="138"/>
      <c r="DY190" s="128"/>
      <c r="DZ190" s="147"/>
      <c r="EA190" s="148"/>
      <c r="EB190" s="138"/>
      <c r="EC190" s="138"/>
      <c r="ED190" s="138"/>
      <c r="EE190" s="138"/>
      <c r="EF190" s="138"/>
      <c r="EG190" s="138"/>
      <c r="EH190" s="128"/>
      <c r="EI190" s="147"/>
      <c r="EJ190" s="148"/>
      <c r="EK190" s="138"/>
      <c r="EL190" s="138"/>
      <c r="EM190" s="138"/>
      <c r="EN190" s="138"/>
      <c r="EO190" s="138"/>
      <c r="EP190" s="138"/>
      <c r="EQ190" s="128"/>
      <c r="ER190" s="147"/>
      <c r="ES190" s="148"/>
      <c r="ET190" s="138"/>
      <c r="EU190" s="138"/>
      <c r="EV190" s="138"/>
      <c r="EW190" s="138"/>
      <c r="EX190" s="138"/>
      <c r="EY190" s="138"/>
      <c r="EZ190" s="128"/>
      <c r="FA190" s="147"/>
      <c r="FB190" s="148"/>
      <c r="FC190" s="138"/>
      <c r="FD190" s="138"/>
      <c r="FE190" s="138"/>
      <c r="FF190" s="138"/>
      <c r="FG190" s="138"/>
      <c r="FH190" s="138"/>
      <c r="FI190" s="128"/>
      <c r="FJ190" s="147"/>
      <c r="FK190" s="148"/>
      <c r="FL190" s="138"/>
      <c r="FM190" s="138"/>
      <c r="FN190" s="138"/>
      <c r="FO190" s="138"/>
      <c r="FP190" s="138"/>
      <c r="FQ190" s="138"/>
      <c r="FR190" s="138"/>
      <c r="FS190" s="128"/>
      <c r="FT190" s="131"/>
      <c r="FU190" s="131"/>
      <c r="FV190" s="131"/>
      <c r="FW190" s="132"/>
      <c r="FX190" s="131"/>
      <c r="FY190" s="138"/>
      <c r="FZ190" s="138"/>
      <c r="GA190" s="131"/>
      <c r="GB190" s="131"/>
      <c r="GC190" s="131"/>
      <c r="GD190" s="131"/>
      <c r="GE190" s="131"/>
      <c r="GF190" s="128"/>
      <c r="GG190" s="131"/>
      <c r="GH190" s="131"/>
      <c r="GI190" s="131"/>
      <c r="GJ190" s="132"/>
      <c r="GK190" s="131"/>
      <c r="GL190" s="138"/>
      <c r="GM190" s="138"/>
      <c r="GN190" s="131"/>
      <c r="GO190" s="131"/>
      <c r="GP190" s="131"/>
      <c r="GQ190" s="131"/>
      <c r="GR190" s="131"/>
      <c r="GS190" s="128"/>
      <c r="GT190" s="131"/>
      <c r="GU190" s="131"/>
      <c r="GV190" s="131"/>
      <c r="GW190" s="132"/>
      <c r="GX190" s="131"/>
      <c r="GY190" s="138"/>
      <c r="GZ190" s="138"/>
      <c r="HA190" s="131"/>
      <c r="HB190" s="131"/>
      <c r="HC190" s="131"/>
      <c r="HD190" s="131"/>
    </row>
    <row r="191" spans="1:212" ht="67.5" customHeight="1" x14ac:dyDescent="0.2">
      <c r="A191" s="312"/>
      <c r="B191" s="395"/>
      <c r="C191" s="399"/>
      <c r="D191" s="399"/>
      <c r="E191" s="395"/>
      <c r="F191" s="395"/>
      <c r="G191" s="395"/>
      <c r="H191" s="396"/>
      <c r="I191" s="395"/>
      <c r="J191" s="397"/>
      <c r="K191" s="322"/>
      <c r="L191" s="398"/>
      <c r="M191" s="326"/>
      <c r="N191" s="327"/>
      <c r="O191" s="327"/>
      <c r="P191" s="361"/>
      <c r="Q191" s="360"/>
      <c r="R191" s="53">
        <v>2</v>
      </c>
      <c r="S191" s="50" t="s">
        <v>675</v>
      </c>
      <c r="T191" s="201" t="str">
        <f t="shared" si="70"/>
        <v>Preventivo</v>
      </c>
      <c r="U191" s="54" t="s">
        <v>13</v>
      </c>
      <c r="V191" s="55">
        <f>+IF(U191='[12]Tabla Valoración controles'!$D$4,'[12]Tabla Valoración controles'!$F$4,IF('[12]208-PLA-Ft-78 Mapa Gestión'!U191='[12]Tabla Valoración controles'!$D$5,'[12]Tabla Valoración controles'!$F$5,IF(U191=[12]FORMULAS!$A$10,0,'[12]Tabla Valoración controles'!$F$6)))</f>
        <v>0.25</v>
      </c>
      <c r="W191" s="54" t="s">
        <v>8</v>
      </c>
      <c r="X191" s="56">
        <f>+IF(W191='[12]Tabla Valoración controles'!$D$7,'[12]Tabla Valoración controles'!$F$7,IF(U191=[12]FORMULAS!$A$10,0,'[12]Tabla Valoración controles'!$F$8))</f>
        <v>0.15</v>
      </c>
      <c r="Y191" s="54" t="s">
        <v>18</v>
      </c>
      <c r="Z191" s="55">
        <f>+IF(Y191='[12]Tabla Valoración controles'!$D$9,'[12]Tabla Valoración controles'!$F$9,IF(U191=[12]FORMULAS!$A$10,0,'[12]Tabla Valoración controles'!$F$10))</f>
        <v>0</v>
      </c>
      <c r="AA191" s="54" t="s">
        <v>21</v>
      </c>
      <c r="AB191" s="55">
        <f>+IF(AA191='[12]Tabla Valoración controles'!$D$9,'[12]Tabla Valoración controles'!$F$9,IF(W191=[12]FORMULAS!$A$10,0,'[12]Tabla Valoración controles'!$F$10))</f>
        <v>0</v>
      </c>
      <c r="AC191" s="54" t="s">
        <v>100</v>
      </c>
      <c r="AD191" s="55">
        <f>+IF(AC191='[12]Tabla Valoración controles'!$D$13,'[12]Tabla Valoración controles'!$F$13,'[12]Tabla Valoración controles'!$F$14)</f>
        <v>0</v>
      </c>
      <c r="AE191" s="100">
        <f t="shared" si="78"/>
        <v>0.4</v>
      </c>
      <c r="AF191" s="100">
        <f t="shared" ref="AF191" si="105">+AE191*AG190</f>
        <v>0</v>
      </c>
      <c r="AG191" s="100">
        <f t="shared" ref="AG191" si="106">+AG190-AF191</f>
        <v>0</v>
      </c>
      <c r="AH191" s="54" t="s">
        <v>351</v>
      </c>
      <c r="AI191" s="50">
        <f>+IF(AH191=[12]CONTROLES!$C$50,[12]CONTROLES!$D$50,[12]CONTROLES!$D$51)</f>
        <v>15</v>
      </c>
      <c r="AJ191" s="50" t="s">
        <v>357</v>
      </c>
      <c r="AK191" s="50">
        <f>+IF(AJ191=[12]CONTROLES!$C$52,[12]CONTROLES!$D$52,[12]CONTROLES!$D$53)</f>
        <v>15</v>
      </c>
      <c r="AL191" s="50" t="s">
        <v>360</v>
      </c>
      <c r="AM191" s="50">
        <f>+IF(AL191=[12]CONTROLES!$C$54,[12]CONTROLES!$D$54,[12]CONTROLES!$D$55)</f>
        <v>15</v>
      </c>
      <c r="AN191" s="50" t="s">
        <v>363</v>
      </c>
      <c r="AO191" s="50">
        <f>+IF(AN191=[12]CONTROLES!$C$56,[12]CONTROLES!$D$56,IF(AN191=[12]CONTROLES!$C$57,[12]CONTROLES!$D$57,[12]CONTROLES!$D$58))</f>
        <v>15</v>
      </c>
      <c r="AP191" s="50" t="s">
        <v>367</v>
      </c>
      <c r="AQ191" s="50">
        <f>+IF(AP191=[12]CONTROLES!$C$59,[12]CONTROLES!$D$59,[12]CONTROLES!$D$60)</f>
        <v>15</v>
      </c>
      <c r="AR191" s="50" t="s">
        <v>370</v>
      </c>
      <c r="AS191" s="50">
        <f>+IF(AR191=[12]CONTROLES!$C$61,[12]CONTROLES!$D$61,[12]CONTROLES!$D$62)</f>
        <v>15</v>
      </c>
      <c r="AT191" s="50" t="s">
        <v>373</v>
      </c>
      <c r="AU191" s="50">
        <f>+IF(AT191=[12]CONTROLES!$C$63,[12]CONTROLES!$D$63,IF(AT191=[12]CONTROLES!$C$64,[12]CONTROLES!$D$64,[12]CONTROLES!$D$65))</f>
        <v>10</v>
      </c>
      <c r="AV191" s="50">
        <f t="shared" si="86"/>
        <v>100</v>
      </c>
      <c r="AW191" s="179" t="str">
        <f t="shared" si="87"/>
        <v>Fuerte</v>
      </c>
      <c r="AX191" s="305"/>
      <c r="AY191" s="305"/>
      <c r="AZ191" s="305"/>
      <c r="BA191" s="305"/>
      <c r="BB191" s="307"/>
      <c r="BC191" s="306"/>
      <c r="BD191" s="335"/>
      <c r="BE191" s="134"/>
      <c r="BF191" s="134"/>
      <c r="BG191" s="216"/>
      <c r="BH191" s="224"/>
      <c r="BI191" s="224"/>
      <c r="BJ191" s="134"/>
      <c r="BK191" s="134"/>
      <c r="BL191" s="134"/>
      <c r="BM191" s="335"/>
      <c r="BN191" s="128"/>
      <c r="BO191" s="134"/>
      <c r="BP191" s="134"/>
      <c r="BQ191" s="134"/>
      <c r="BR191" s="137"/>
      <c r="BS191" s="137"/>
      <c r="BT191" s="137"/>
      <c r="BU191" s="137"/>
      <c r="BV191" s="137"/>
      <c r="BW191" s="128"/>
      <c r="BX191" s="134"/>
      <c r="BY191" s="134"/>
      <c r="BZ191" s="134"/>
      <c r="CA191" s="137"/>
      <c r="CB191" s="137"/>
      <c r="CC191" s="137"/>
      <c r="CD191" s="137"/>
      <c r="CE191" s="137"/>
      <c r="CF191" s="128"/>
      <c r="CG191" s="134"/>
      <c r="CH191" s="134"/>
      <c r="CI191" s="134"/>
      <c r="CJ191" s="137"/>
      <c r="CK191" s="137"/>
      <c r="CL191" s="137"/>
      <c r="CM191" s="137"/>
      <c r="CN191" s="137"/>
      <c r="CO191" s="128"/>
      <c r="CP191" s="134"/>
      <c r="CQ191" s="134"/>
      <c r="CR191" s="134"/>
      <c r="CS191" s="137"/>
      <c r="CT191" s="137"/>
      <c r="CU191" s="137"/>
      <c r="CV191" s="137"/>
      <c r="CW191" s="137"/>
      <c r="CX191" s="128"/>
      <c r="CY191" s="134"/>
      <c r="CZ191" s="134"/>
      <c r="DA191" s="134"/>
      <c r="DB191" s="137"/>
      <c r="DC191" s="137"/>
      <c r="DD191" s="137"/>
      <c r="DE191" s="137"/>
      <c r="DF191" s="137"/>
      <c r="DG191" s="128"/>
      <c r="DH191" s="134"/>
      <c r="DI191" s="134"/>
      <c r="DJ191" s="134"/>
      <c r="DK191" s="137"/>
      <c r="DL191" s="137"/>
      <c r="DM191" s="137"/>
      <c r="DN191" s="137"/>
      <c r="DO191" s="137"/>
      <c r="DP191" s="128"/>
      <c r="DQ191" s="134"/>
      <c r="DR191" s="134"/>
      <c r="DS191" s="134"/>
      <c r="DT191" s="137"/>
      <c r="DU191" s="137"/>
      <c r="DV191" s="137"/>
      <c r="DW191" s="137"/>
      <c r="DX191" s="137"/>
      <c r="DY191" s="128"/>
      <c r="DZ191" s="134"/>
      <c r="EA191" s="134"/>
      <c r="EB191" s="134"/>
      <c r="EC191" s="137"/>
      <c r="ED191" s="137"/>
      <c r="EE191" s="137"/>
      <c r="EF191" s="137"/>
      <c r="EG191" s="137"/>
      <c r="EH191" s="128"/>
      <c r="EI191" s="134"/>
      <c r="EJ191" s="134"/>
      <c r="EK191" s="134"/>
      <c r="EL191" s="137"/>
      <c r="EM191" s="137"/>
      <c r="EN191" s="137"/>
      <c r="EO191" s="137"/>
      <c r="EP191" s="137"/>
      <c r="EQ191" s="128"/>
      <c r="ER191" s="134"/>
      <c r="ES191" s="134"/>
      <c r="ET191" s="134"/>
      <c r="EU191" s="137"/>
      <c r="EV191" s="137"/>
      <c r="EW191" s="137"/>
      <c r="EX191" s="137"/>
      <c r="EY191" s="137"/>
      <c r="EZ191" s="128"/>
      <c r="FA191" s="134"/>
      <c r="FB191" s="134"/>
      <c r="FC191" s="134"/>
      <c r="FD191" s="137"/>
      <c r="FE191" s="137"/>
      <c r="FF191" s="137"/>
      <c r="FG191" s="137"/>
      <c r="FH191" s="137"/>
      <c r="FI191" s="128"/>
      <c r="FJ191" s="134"/>
      <c r="FK191" s="134"/>
      <c r="FL191" s="134"/>
      <c r="FM191" s="137"/>
      <c r="FN191" s="137"/>
      <c r="FO191" s="137"/>
      <c r="FP191" s="137"/>
      <c r="FQ191" s="137"/>
      <c r="FR191" s="137"/>
      <c r="FS191" s="128"/>
      <c r="FT191" s="131"/>
      <c r="FU191" s="131"/>
      <c r="FV191" s="131"/>
      <c r="FW191" s="132"/>
      <c r="FX191" s="131"/>
      <c r="FY191" s="137"/>
      <c r="FZ191" s="137"/>
      <c r="GA191" s="131"/>
      <c r="GB191" s="131"/>
      <c r="GC191" s="131"/>
      <c r="GD191" s="131"/>
      <c r="GE191" s="131"/>
      <c r="GF191" s="128"/>
      <c r="GG191" s="131"/>
      <c r="GH191" s="131"/>
      <c r="GI191" s="131"/>
      <c r="GJ191" s="132"/>
      <c r="GK191" s="131"/>
      <c r="GL191" s="137"/>
      <c r="GM191" s="137"/>
      <c r="GN191" s="131"/>
      <c r="GO191" s="131"/>
      <c r="GP191" s="131"/>
      <c r="GQ191" s="131"/>
      <c r="GR191" s="131"/>
      <c r="GS191" s="128"/>
      <c r="GT191" s="131"/>
      <c r="GU191" s="131"/>
      <c r="GV191" s="131"/>
      <c r="GW191" s="132"/>
      <c r="GX191" s="131"/>
      <c r="GY191" s="137"/>
      <c r="GZ191" s="137"/>
      <c r="HA191" s="131"/>
      <c r="HB191" s="131"/>
      <c r="HC191" s="131"/>
      <c r="HD191" s="131"/>
    </row>
    <row r="192" spans="1:212" ht="17.25" customHeight="1" x14ac:dyDescent="0.2">
      <c r="A192" s="312"/>
      <c r="B192" s="395"/>
      <c r="C192" s="399"/>
      <c r="D192" s="399"/>
      <c r="E192" s="395"/>
      <c r="F192" s="395"/>
      <c r="G192" s="395"/>
      <c r="H192" s="396"/>
      <c r="I192" s="395"/>
      <c r="J192" s="397"/>
      <c r="K192" s="322"/>
      <c r="L192" s="398"/>
      <c r="M192" s="326"/>
      <c r="N192" s="327"/>
      <c r="O192" s="327"/>
      <c r="P192" s="361"/>
      <c r="Q192" s="360"/>
      <c r="R192" s="53"/>
      <c r="S192" s="50"/>
      <c r="T192" s="201" t="str">
        <f t="shared" si="70"/>
        <v>Tipo Control</v>
      </c>
      <c r="U192" s="54" t="s">
        <v>158</v>
      </c>
      <c r="V192" s="55">
        <f>+IF(U192='[12]Tabla Valoración controles'!$D$4,'[12]Tabla Valoración controles'!$F$4,IF('[12]208-PLA-Ft-78 Mapa Gestión'!U192='[12]Tabla Valoración controles'!$D$5,'[12]Tabla Valoración controles'!$F$5,IF(U192=[12]FORMULAS!$A$10,0,'[12]Tabla Valoración controles'!$F$6)))</f>
        <v>0</v>
      </c>
      <c r="W192" s="54"/>
      <c r="X192" s="56">
        <f>+IF(W192='[12]Tabla Valoración controles'!$D$7,'[12]Tabla Valoración controles'!$F$7,IF(U192=[12]FORMULAS!$A$10,0,'[12]Tabla Valoración controles'!$F$8))</f>
        <v>0</v>
      </c>
      <c r="Y192" s="54"/>
      <c r="Z192" s="55">
        <f>+IF(Y192='[12]Tabla Valoración controles'!$D$9,'[12]Tabla Valoración controles'!$F$9,IF(U192=[12]FORMULAS!$A$10,0,'[12]Tabla Valoración controles'!$F$10))</f>
        <v>0</v>
      </c>
      <c r="AA192" s="54"/>
      <c r="AB192" s="55">
        <f>+IF(AA192='[12]Tabla Valoración controles'!$D$9,'[12]Tabla Valoración controles'!$F$9,IF(W192=[12]FORMULAS!$A$10,0,'[12]Tabla Valoración controles'!$F$10))</f>
        <v>0</v>
      </c>
      <c r="AC192" s="54"/>
      <c r="AD192" s="55">
        <f>+IF(AC192='[12]Tabla Valoración controles'!$D$13,'[12]Tabla Valoración controles'!$F$13,'[12]Tabla Valoración controles'!$F$14)</f>
        <v>0</v>
      </c>
      <c r="AE192" s="100">
        <f t="shared" si="78"/>
        <v>0</v>
      </c>
      <c r="AF192" s="100">
        <f t="shared" ref="AF192:AF195" si="107">+AF191*AE192</f>
        <v>0</v>
      </c>
      <c r="AG192" s="100">
        <f t="shared" si="98"/>
        <v>0</v>
      </c>
      <c r="AH192" s="54"/>
      <c r="AI192" s="50">
        <f>+IF(AH192=[12]CONTROLES!$C$50,[12]CONTROLES!$D$50,[12]CONTROLES!$D$51)</f>
        <v>0</v>
      </c>
      <c r="AJ192" s="50"/>
      <c r="AK192" s="50">
        <f>+IF(AJ192=[12]CONTROLES!$C$52,[12]CONTROLES!$D$52,[12]CONTROLES!$D$53)</f>
        <v>0</v>
      </c>
      <c r="AL192" s="50"/>
      <c r="AM192" s="50">
        <f>+IF(AL192=[12]CONTROLES!$C$54,[12]CONTROLES!$D$54,[12]CONTROLES!$D$55)</f>
        <v>0</v>
      </c>
      <c r="AN192" s="50"/>
      <c r="AO192" s="50">
        <f>+IF(AN192=[12]CONTROLES!$C$56,[12]CONTROLES!$D$56,IF(AN192=[12]CONTROLES!$C$57,[12]CONTROLES!$D$57,[12]CONTROLES!$D$58))</f>
        <v>0</v>
      </c>
      <c r="AP192" s="50"/>
      <c r="AQ192" s="50">
        <f>+IF(AP192=[12]CONTROLES!$C$59,[12]CONTROLES!$D$59,[12]CONTROLES!$D$60)</f>
        <v>0</v>
      </c>
      <c r="AR192" s="50"/>
      <c r="AS192" s="50">
        <f>+IF(AR192=[12]CONTROLES!$C$61,[12]CONTROLES!$D$61,[12]CONTROLES!$D$62)</f>
        <v>0</v>
      </c>
      <c r="AT192" s="50"/>
      <c r="AU192" s="50">
        <f>+IF(AT192=[12]CONTROLES!$C$63,[12]CONTROLES!$D$63,IF(AT192=[12]CONTROLES!$C$64,[12]CONTROLES!$D$64,[12]CONTROLES!$D$65))</f>
        <v>0</v>
      </c>
      <c r="AV192" s="50">
        <f t="shared" si="86"/>
        <v>0</v>
      </c>
      <c r="AW192" s="50" t="str">
        <f t="shared" si="87"/>
        <v>Débil</v>
      </c>
      <c r="AX192" s="305"/>
      <c r="AY192" s="305"/>
      <c r="AZ192" s="305"/>
      <c r="BA192" s="305"/>
      <c r="BB192" s="307"/>
      <c r="BC192" s="306"/>
      <c r="BD192" s="335"/>
      <c r="BE192" s="134"/>
      <c r="BF192" s="134"/>
      <c r="BG192" s="216"/>
      <c r="BH192" s="224"/>
      <c r="BI192" s="224"/>
      <c r="BJ192" s="134"/>
      <c r="BK192" s="134"/>
      <c r="BL192" s="134"/>
      <c r="BM192" s="335"/>
      <c r="BN192" s="128"/>
      <c r="BO192" s="134"/>
      <c r="BP192" s="134"/>
      <c r="BQ192" s="134"/>
      <c r="BR192" s="137"/>
      <c r="BS192" s="137"/>
      <c r="BT192" s="137"/>
      <c r="BU192" s="137"/>
      <c r="BV192" s="137"/>
      <c r="BW192" s="128"/>
      <c r="BX192" s="134"/>
      <c r="BY192" s="134"/>
      <c r="BZ192" s="134"/>
      <c r="CA192" s="137"/>
      <c r="CB192" s="137"/>
      <c r="CC192" s="137"/>
      <c r="CD192" s="137"/>
      <c r="CE192" s="137"/>
      <c r="CF192" s="128"/>
      <c r="CG192" s="134"/>
      <c r="CH192" s="134"/>
      <c r="CI192" s="134"/>
      <c r="CJ192" s="137"/>
      <c r="CK192" s="137"/>
      <c r="CL192" s="137"/>
      <c r="CM192" s="137"/>
      <c r="CN192" s="137"/>
      <c r="CO192" s="128"/>
      <c r="CP192" s="134"/>
      <c r="CQ192" s="134"/>
      <c r="CR192" s="134"/>
      <c r="CS192" s="137"/>
      <c r="CT192" s="137"/>
      <c r="CU192" s="137"/>
      <c r="CV192" s="137"/>
      <c r="CW192" s="137"/>
      <c r="CX192" s="128"/>
      <c r="CY192" s="134"/>
      <c r="CZ192" s="134"/>
      <c r="DA192" s="134"/>
      <c r="DB192" s="137"/>
      <c r="DC192" s="137"/>
      <c r="DD192" s="137"/>
      <c r="DE192" s="137"/>
      <c r="DF192" s="137"/>
      <c r="DG192" s="128"/>
      <c r="DH192" s="134"/>
      <c r="DI192" s="134"/>
      <c r="DJ192" s="134"/>
      <c r="DK192" s="137"/>
      <c r="DL192" s="137"/>
      <c r="DM192" s="137"/>
      <c r="DN192" s="137"/>
      <c r="DO192" s="137"/>
      <c r="DP192" s="128"/>
      <c r="DQ192" s="134"/>
      <c r="DR192" s="134"/>
      <c r="DS192" s="134"/>
      <c r="DT192" s="137"/>
      <c r="DU192" s="137"/>
      <c r="DV192" s="137"/>
      <c r="DW192" s="137"/>
      <c r="DX192" s="137"/>
      <c r="DY192" s="128"/>
      <c r="DZ192" s="134"/>
      <c r="EA192" s="134"/>
      <c r="EB192" s="134"/>
      <c r="EC192" s="137"/>
      <c r="ED192" s="137"/>
      <c r="EE192" s="137"/>
      <c r="EF192" s="137"/>
      <c r="EG192" s="137"/>
      <c r="EH192" s="128"/>
      <c r="EI192" s="134"/>
      <c r="EJ192" s="134"/>
      <c r="EK192" s="134"/>
      <c r="EL192" s="137"/>
      <c r="EM192" s="137"/>
      <c r="EN192" s="137"/>
      <c r="EO192" s="137"/>
      <c r="EP192" s="137"/>
      <c r="EQ192" s="128"/>
      <c r="ER192" s="134"/>
      <c r="ES192" s="134"/>
      <c r="ET192" s="134"/>
      <c r="EU192" s="137"/>
      <c r="EV192" s="137"/>
      <c r="EW192" s="137"/>
      <c r="EX192" s="137"/>
      <c r="EY192" s="137"/>
      <c r="EZ192" s="128"/>
      <c r="FA192" s="134"/>
      <c r="FB192" s="134"/>
      <c r="FC192" s="134"/>
      <c r="FD192" s="137"/>
      <c r="FE192" s="137"/>
      <c r="FF192" s="137"/>
      <c r="FG192" s="137"/>
      <c r="FH192" s="137"/>
      <c r="FI192" s="128"/>
      <c r="FJ192" s="134"/>
      <c r="FK192" s="134"/>
      <c r="FL192" s="134"/>
      <c r="FM192" s="137"/>
      <c r="FN192" s="137"/>
      <c r="FO192" s="137"/>
      <c r="FP192" s="137"/>
      <c r="FQ192" s="137"/>
      <c r="FR192" s="137"/>
      <c r="FS192" s="128"/>
      <c r="FT192" s="131"/>
      <c r="FU192" s="131"/>
      <c r="FV192" s="131"/>
      <c r="FW192" s="132"/>
      <c r="FX192" s="131"/>
      <c r="FY192" s="137"/>
      <c r="FZ192" s="137"/>
      <c r="GA192" s="131"/>
      <c r="GB192" s="131"/>
      <c r="GC192" s="131"/>
      <c r="GD192" s="131"/>
      <c r="GE192" s="131"/>
      <c r="GF192" s="128"/>
      <c r="GG192" s="131"/>
      <c r="GH192" s="131"/>
      <c r="GI192" s="131"/>
      <c r="GJ192" s="132"/>
      <c r="GK192" s="131"/>
      <c r="GL192" s="137"/>
      <c r="GM192" s="137"/>
      <c r="GN192" s="131"/>
      <c r="GO192" s="131"/>
      <c r="GP192" s="131"/>
      <c r="GQ192" s="131"/>
      <c r="GR192" s="131"/>
      <c r="GS192" s="128"/>
      <c r="GT192" s="131"/>
      <c r="GU192" s="131"/>
      <c r="GV192" s="131"/>
      <c r="GW192" s="132"/>
      <c r="GX192" s="131"/>
      <c r="GY192" s="137"/>
      <c r="GZ192" s="137"/>
      <c r="HA192" s="131"/>
      <c r="HB192" s="131"/>
      <c r="HC192" s="131"/>
      <c r="HD192" s="131"/>
    </row>
    <row r="193" spans="1:212" ht="17.25" customHeight="1" x14ac:dyDescent="0.2">
      <c r="A193" s="312"/>
      <c r="B193" s="395"/>
      <c r="C193" s="399"/>
      <c r="D193" s="399"/>
      <c r="E193" s="395"/>
      <c r="F193" s="395"/>
      <c r="G193" s="395"/>
      <c r="H193" s="396"/>
      <c r="I193" s="395"/>
      <c r="J193" s="397"/>
      <c r="K193" s="322"/>
      <c r="L193" s="398"/>
      <c r="M193" s="326"/>
      <c r="N193" s="327"/>
      <c r="O193" s="327"/>
      <c r="P193" s="361"/>
      <c r="Q193" s="360"/>
      <c r="R193" s="53"/>
      <c r="S193" s="50"/>
      <c r="T193" s="201" t="str">
        <f t="shared" si="70"/>
        <v>Tipo Control</v>
      </c>
      <c r="U193" s="54" t="s">
        <v>158</v>
      </c>
      <c r="V193" s="55">
        <f>+IF(U193='[12]Tabla Valoración controles'!$D$4,'[12]Tabla Valoración controles'!$F$4,IF('[12]208-PLA-Ft-78 Mapa Gestión'!U193='[12]Tabla Valoración controles'!$D$5,'[12]Tabla Valoración controles'!$F$5,IF(U193=[12]FORMULAS!$A$10,0,'[12]Tabla Valoración controles'!$F$6)))</f>
        <v>0</v>
      </c>
      <c r="W193" s="54"/>
      <c r="X193" s="56">
        <f>+IF(W193='[12]Tabla Valoración controles'!$D$7,'[12]Tabla Valoración controles'!$F$7,IF(U193=[12]FORMULAS!$A$10,0,'[12]Tabla Valoración controles'!$F$8))</f>
        <v>0</v>
      </c>
      <c r="Y193" s="54"/>
      <c r="Z193" s="55">
        <f>+IF(Y193='[12]Tabla Valoración controles'!$D$9,'[12]Tabla Valoración controles'!$F$9,IF(U193=[12]FORMULAS!$A$10,0,'[12]Tabla Valoración controles'!$F$10))</f>
        <v>0</v>
      </c>
      <c r="AA193" s="54"/>
      <c r="AB193" s="55">
        <f>+IF(AA193='[12]Tabla Valoración controles'!$D$9,'[12]Tabla Valoración controles'!$F$9,IF(W193=[12]FORMULAS!$A$10,0,'[12]Tabla Valoración controles'!$F$10))</f>
        <v>0</v>
      </c>
      <c r="AC193" s="54"/>
      <c r="AD193" s="55">
        <f>+IF(AC193='[12]Tabla Valoración controles'!$D$13,'[12]Tabla Valoración controles'!$F$13,'[12]Tabla Valoración controles'!$F$14)</f>
        <v>0</v>
      </c>
      <c r="AE193" s="100">
        <f t="shared" si="78"/>
        <v>0</v>
      </c>
      <c r="AF193" s="100">
        <f t="shared" si="107"/>
        <v>0</v>
      </c>
      <c r="AG193" s="100">
        <f t="shared" si="98"/>
        <v>0</v>
      </c>
      <c r="AH193" s="54"/>
      <c r="AI193" s="50">
        <f>+IF(AH193=[12]CONTROLES!$C$50,[12]CONTROLES!$D$50,[12]CONTROLES!$D$51)</f>
        <v>0</v>
      </c>
      <c r="AJ193" s="50"/>
      <c r="AK193" s="50">
        <f>+IF(AJ193=[12]CONTROLES!$C$52,[12]CONTROLES!$D$52,[12]CONTROLES!$D$53)</f>
        <v>0</v>
      </c>
      <c r="AL193" s="50"/>
      <c r="AM193" s="50">
        <f>+IF(AL193=[12]CONTROLES!$C$54,[12]CONTROLES!$D$54,[12]CONTROLES!$D$55)</f>
        <v>0</v>
      </c>
      <c r="AN193" s="50"/>
      <c r="AO193" s="50">
        <f>+IF(AN193=[12]CONTROLES!$C$56,[12]CONTROLES!$D$56,IF(AN193=[12]CONTROLES!$C$57,[12]CONTROLES!$D$57,[12]CONTROLES!$D$58))</f>
        <v>0</v>
      </c>
      <c r="AP193" s="50"/>
      <c r="AQ193" s="50">
        <f>+IF(AP193=[12]CONTROLES!$C$59,[12]CONTROLES!$D$59,[12]CONTROLES!$D$60)</f>
        <v>0</v>
      </c>
      <c r="AR193" s="50"/>
      <c r="AS193" s="50">
        <f>+IF(AR193=[12]CONTROLES!$C$61,[12]CONTROLES!$D$61,[12]CONTROLES!$D$62)</f>
        <v>0</v>
      </c>
      <c r="AT193" s="50"/>
      <c r="AU193" s="50">
        <f>+IF(AT193=[12]CONTROLES!$C$63,[12]CONTROLES!$D$63,IF(AT193=[12]CONTROLES!$C$64,[12]CONTROLES!$D$64,[12]CONTROLES!$D$65))</f>
        <v>0</v>
      </c>
      <c r="AV193" s="50">
        <f t="shared" si="86"/>
        <v>0</v>
      </c>
      <c r="AW193" s="50" t="str">
        <f t="shared" si="87"/>
        <v>Débil</v>
      </c>
      <c r="AX193" s="305"/>
      <c r="AY193" s="305"/>
      <c r="AZ193" s="305"/>
      <c r="BA193" s="305"/>
      <c r="BB193" s="307"/>
      <c r="BC193" s="306"/>
      <c r="BD193" s="335"/>
      <c r="BE193" s="134"/>
      <c r="BF193" s="134"/>
      <c r="BG193" s="216"/>
      <c r="BH193" s="224"/>
      <c r="BI193" s="224"/>
      <c r="BJ193" s="134"/>
      <c r="BK193" s="134"/>
      <c r="BL193" s="134"/>
      <c r="BM193" s="335"/>
      <c r="BN193" s="128"/>
      <c r="BO193" s="134"/>
      <c r="BP193" s="134"/>
      <c r="BQ193" s="134"/>
      <c r="BR193" s="137"/>
      <c r="BS193" s="137"/>
      <c r="BT193" s="137"/>
      <c r="BU193" s="137"/>
      <c r="BV193" s="137"/>
      <c r="BW193" s="128"/>
      <c r="BX193" s="134"/>
      <c r="BY193" s="134"/>
      <c r="BZ193" s="134"/>
      <c r="CA193" s="137"/>
      <c r="CB193" s="137"/>
      <c r="CC193" s="137"/>
      <c r="CD193" s="137"/>
      <c r="CE193" s="137"/>
      <c r="CF193" s="128"/>
      <c r="CG193" s="134"/>
      <c r="CH193" s="134"/>
      <c r="CI193" s="134"/>
      <c r="CJ193" s="137"/>
      <c r="CK193" s="137"/>
      <c r="CL193" s="137"/>
      <c r="CM193" s="137"/>
      <c r="CN193" s="137"/>
      <c r="CO193" s="128"/>
      <c r="CP193" s="134"/>
      <c r="CQ193" s="134"/>
      <c r="CR193" s="134"/>
      <c r="CS193" s="137"/>
      <c r="CT193" s="137"/>
      <c r="CU193" s="137"/>
      <c r="CV193" s="137"/>
      <c r="CW193" s="137"/>
      <c r="CX193" s="128"/>
      <c r="CY193" s="134"/>
      <c r="CZ193" s="134"/>
      <c r="DA193" s="134"/>
      <c r="DB193" s="137"/>
      <c r="DC193" s="137"/>
      <c r="DD193" s="137"/>
      <c r="DE193" s="137"/>
      <c r="DF193" s="137"/>
      <c r="DG193" s="128"/>
      <c r="DH193" s="134"/>
      <c r="DI193" s="134"/>
      <c r="DJ193" s="134"/>
      <c r="DK193" s="137"/>
      <c r="DL193" s="137"/>
      <c r="DM193" s="137"/>
      <c r="DN193" s="137"/>
      <c r="DO193" s="137"/>
      <c r="DP193" s="128"/>
      <c r="DQ193" s="134"/>
      <c r="DR193" s="134"/>
      <c r="DS193" s="134"/>
      <c r="DT193" s="137"/>
      <c r="DU193" s="137"/>
      <c r="DV193" s="137"/>
      <c r="DW193" s="137"/>
      <c r="DX193" s="137"/>
      <c r="DY193" s="128"/>
      <c r="DZ193" s="134"/>
      <c r="EA193" s="134"/>
      <c r="EB193" s="134"/>
      <c r="EC193" s="137"/>
      <c r="ED193" s="137"/>
      <c r="EE193" s="137"/>
      <c r="EF193" s="137"/>
      <c r="EG193" s="137"/>
      <c r="EH193" s="128"/>
      <c r="EI193" s="134"/>
      <c r="EJ193" s="134"/>
      <c r="EK193" s="134"/>
      <c r="EL193" s="137"/>
      <c r="EM193" s="137"/>
      <c r="EN193" s="137"/>
      <c r="EO193" s="137"/>
      <c r="EP193" s="137"/>
      <c r="EQ193" s="128"/>
      <c r="ER193" s="134"/>
      <c r="ES193" s="134"/>
      <c r="ET193" s="134"/>
      <c r="EU193" s="137"/>
      <c r="EV193" s="137"/>
      <c r="EW193" s="137"/>
      <c r="EX193" s="137"/>
      <c r="EY193" s="137"/>
      <c r="EZ193" s="128"/>
      <c r="FA193" s="134"/>
      <c r="FB193" s="134"/>
      <c r="FC193" s="134"/>
      <c r="FD193" s="137"/>
      <c r="FE193" s="137"/>
      <c r="FF193" s="137"/>
      <c r="FG193" s="137"/>
      <c r="FH193" s="137"/>
      <c r="FI193" s="128"/>
      <c r="FJ193" s="134"/>
      <c r="FK193" s="134"/>
      <c r="FL193" s="134"/>
      <c r="FM193" s="137"/>
      <c r="FN193" s="137"/>
      <c r="FO193" s="137"/>
      <c r="FP193" s="137"/>
      <c r="FQ193" s="137"/>
      <c r="FR193" s="137"/>
      <c r="FS193" s="128"/>
      <c r="FT193" s="131"/>
      <c r="FU193" s="131"/>
      <c r="FV193" s="131"/>
      <c r="FW193" s="132"/>
      <c r="FX193" s="131"/>
      <c r="FY193" s="137"/>
      <c r="FZ193" s="137"/>
      <c r="GA193" s="131"/>
      <c r="GB193" s="131"/>
      <c r="GC193" s="131"/>
      <c r="GD193" s="131"/>
      <c r="GE193" s="131"/>
      <c r="GF193" s="128"/>
      <c r="GG193" s="131"/>
      <c r="GH193" s="131"/>
      <c r="GI193" s="131"/>
      <c r="GJ193" s="132"/>
      <c r="GK193" s="131"/>
      <c r="GL193" s="137"/>
      <c r="GM193" s="137"/>
      <c r="GN193" s="131"/>
      <c r="GO193" s="131"/>
      <c r="GP193" s="131"/>
      <c r="GQ193" s="131"/>
      <c r="GR193" s="131"/>
      <c r="GS193" s="128"/>
      <c r="GT193" s="131"/>
      <c r="GU193" s="131"/>
      <c r="GV193" s="131"/>
      <c r="GW193" s="132"/>
      <c r="GX193" s="131"/>
      <c r="GY193" s="137"/>
      <c r="GZ193" s="137"/>
      <c r="HA193" s="131"/>
      <c r="HB193" s="131"/>
      <c r="HC193" s="131"/>
      <c r="HD193" s="131"/>
    </row>
    <row r="194" spans="1:212" ht="17.25" customHeight="1" x14ac:dyDescent="0.2">
      <c r="A194" s="312"/>
      <c r="B194" s="395"/>
      <c r="C194" s="399"/>
      <c r="D194" s="399"/>
      <c r="E194" s="395"/>
      <c r="F194" s="395"/>
      <c r="G194" s="395"/>
      <c r="H194" s="396"/>
      <c r="I194" s="395"/>
      <c r="J194" s="397"/>
      <c r="K194" s="322"/>
      <c r="L194" s="398"/>
      <c r="M194" s="326"/>
      <c r="N194" s="327"/>
      <c r="O194" s="327"/>
      <c r="P194" s="361"/>
      <c r="Q194" s="360"/>
      <c r="R194" s="53"/>
      <c r="S194" s="50"/>
      <c r="T194" s="201" t="str">
        <f t="shared" si="70"/>
        <v>Tipo Control</v>
      </c>
      <c r="U194" s="54" t="s">
        <v>158</v>
      </c>
      <c r="V194" s="55">
        <f>+IF(U194='[12]Tabla Valoración controles'!$D$4,'[12]Tabla Valoración controles'!$F$4,IF('[12]208-PLA-Ft-78 Mapa Gestión'!U194='[12]Tabla Valoración controles'!$D$5,'[12]Tabla Valoración controles'!$F$5,IF(U194=[12]FORMULAS!$A$10,0,'[12]Tabla Valoración controles'!$F$6)))</f>
        <v>0</v>
      </c>
      <c r="W194" s="54"/>
      <c r="X194" s="56">
        <f>+IF(W194='[12]Tabla Valoración controles'!$D$7,'[12]Tabla Valoración controles'!$F$7,IF(U194=[12]FORMULAS!$A$10,0,'[12]Tabla Valoración controles'!$F$8))</f>
        <v>0</v>
      </c>
      <c r="Y194" s="54"/>
      <c r="Z194" s="55">
        <f>+IF(Y194='[12]Tabla Valoración controles'!$D$9,'[12]Tabla Valoración controles'!$F$9,IF(U194=[12]FORMULAS!$A$10,0,'[12]Tabla Valoración controles'!$F$10))</f>
        <v>0</v>
      </c>
      <c r="AA194" s="54"/>
      <c r="AB194" s="55">
        <f>+IF(AA194='[12]Tabla Valoración controles'!$D$9,'[12]Tabla Valoración controles'!$F$9,IF(W194=[12]FORMULAS!$A$10,0,'[12]Tabla Valoración controles'!$F$10))</f>
        <v>0</v>
      </c>
      <c r="AC194" s="54"/>
      <c r="AD194" s="55">
        <f>+IF(AC194='[12]Tabla Valoración controles'!$D$13,'[12]Tabla Valoración controles'!$F$13,'[12]Tabla Valoración controles'!$F$14)</f>
        <v>0</v>
      </c>
      <c r="AE194" s="100">
        <f t="shared" si="78"/>
        <v>0</v>
      </c>
      <c r="AF194" s="100">
        <f t="shared" si="107"/>
        <v>0</v>
      </c>
      <c r="AG194" s="100">
        <f t="shared" si="98"/>
        <v>0</v>
      </c>
      <c r="AH194" s="54"/>
      <c r="AI194" s="50">
        <f>+IF(AH194=[12]CONTROLES!$C$50,[12]CONTROLES!$D$50,[12]CONTROLES!$D$51)</f>
        <v>0</v>
      </c>
      <c r="AJ194" s="50"/>
      <c r="AK194" s="50">
        <f>+IF(AJ194=[12]CONTROLES!$C$52,[12]CONTROLES!$D$52,[12]CONTROLES!$D$53)</f>
        <v>0</v>
      </c>
      <c r="AL194" s="50"/>
      <c r="AM194" s="50">
        <f>+IF(AL194=[12]CONTROLES!$C$54,[12]CONTROLES!$D$54,[12]CONTROLES!$D$55)</f>
        <v>0</v>
      </c>
      <c r="AN194" s="50"/>
      <c r="AO194" s="50">
        <f>+IF(AN194=[12]CONTROLES!$C$56,[12]CONTROLES!$D$56,IF(AN194=[12]CONTROLES!$C$57,[12]CONTROLES!$D$57,[12]CONTROLES!$D$58))</f>
        <v>0</v>
      </c>
      <c r="AP194" s="50"/>
      <c r="AQ194" s="50">
        <f>+IF(AP194=[12]CONTROLES!$C$59,[12]CONTROLES!$D$59,[12]CONTROLES!$D$60)</f>
        <v>0</v>
      </c>
      <c r="AR194" s="50"/>
      <c r="AS194" s="50">
        <f>+IF(AR194=[12]CONTROLES!$C$61,[12]CONTROLES!$D$61,[12]CONTROLES!$D$62)</f>
        <v>0</v>
      </c>
      <c r="AT194" s="50"/>
      <c r="AU194" s="50">
        <f>+IF(AT194=[12]CONTROLES!$C$63,[12]CONTROLES!$D$63,IF(AT194=[12]CONTROLES!$C$64,[12]CONTROLES!$D$64,[12]CONTROLES!$D$65))</f>
        <v>0</v>
      </c>
      <c r="AV194" s="50">
        <f t="shared" si="86"/>
        <v>0</v>
      </c>
      <c r="AW194" s="50" t="str">
        <f t="shared" si="87"/>
        <v>Débil</v>
      </c>
      <c r="AX194" s="305"/>
      <c r="AY194" s="305"/>
      <c r="AZ194" s="305"/>
      <c r="BA194" s="305"/>
      <c r="BB194" s="307"/>
      <c r="BC194" s="306"/>
      <c r="BD194" s="335"/>
      <c r="BE194" s="134"/>
      <c r="BF194" s="134"/>
      <c r="BG194" s="216"/>
      <c r="BH194" s="224"/>
      <c r="BI194" s="224"/>
      <c r="BJ194" s="134"/>
      <c r="BK194" s="134"/>
      <c r="BL194" s="134"/>
      <c r="BM194" s="335"/>
      <c r="BN194" s="128"/>
      <c r="BO194" s="134"/>
      <c r="BP194" s="134"/>
      <c r="BQ194" s="134"/>
      <c r="BR194" s="137"/>
      <c r="BS194" s="137"/>
      <c r="BT194" s="137"/>
      <c r="BU194" s="137"/>
      <c r="BV194" s="137"/>
      <c r="BW194" s="128"/>
      <c r="BX194" s="134"/>
      <c r="BY194" s="134"/>
      <c r="BZ194" s="134"/>
      <c r="CA194" s="137"/>
      <c r="CB194" s="137"/>
      <c r="CC194" s="137"/>
      <c r="CD194" s="137"/>
      <c r="CE194" s="137"/>
      <c r="CF194" s="128"/>
      <c r="CG194" s="134"/>
      <c r="CH194" s="134"/>
      <c r="CI194" s="134"/>
      <c r="CJ194" s="137"/>
      <c r="CK194" s="137"/>
      <c r="CL194" s="137"/>
      <c r="CM194" s="137"/>
      <c r="CN194" s="137"/>
      <c r="CO194" s="128"/>
      <c r="CP194" s="134"/>
      <c r="CQ194" s="134"/>
      <c r="CR194" s="134"/>
      <c r="CS194" s="137"/>
      <c r="CT194" s="137"/>
      <c r="CU194" s="137"/>
      <c r="CV194" s="137"/>
      <c r="CW194" s="137"/>
      <c r="CX194" s="128"/>
      <c r="CY194" s="134"/>
      <c r="CZ194" s="134"/>
      <c r="DA194" s="134"/>
      <c r="DB194" s="137"/>
      <c r="DC194" s="137"/>
      <c r="DD194" s="137"/>
      <c r="DE194" s="137"/>
      <c r="DF194" s="137"/>
      <c r="DG194" s="128"/>
      <c r="DH194" s="134"/>
      <c r="DI194" s="134"/>
      <c r="DJ194" s="134"/>
      <c r="DK194" s="137"/>
      <c r="DL194" s="137"/>
      <c r="DM194" s="137"/>
      <c r="DN194" s="137"/>
      <c r="DO194" s="137"/>
      <c r="DP194" s="128"/>
      <c r="DQ194" s="134"/>
      <c r="DR194" s="134"/>
      <c r="DS194" s="134"/>
      <c r="DT194" s="137"/>
      <c r="DU194" s="137"/>
      <c r="DV194" s="137"/>
      <c r="DW194" s="137"/>
      <c r="DX194" s="137"/>
      <c r="DY194" s="128"/>
      <c r="DZ194" s="134"/>
      <c r="EA194" s="134"/>
      <c r="EB194" s="134"/>
      <c r="EC194" s="137"/>
      <c r="ED194" s="137"/>
      <c r="EE194" s="137"/>
      <c r="EF194" s="137"/>
      <c r="EG194" s="137"/>
      <c r="EH194" s="128"/>
      <c r="EI194" s="134"/>
      <c r="EJ194" s="134"/>
      <c r="EK194" s="134"/>
      <c r="EL194" s="137"/>
      <c r="EM194" s="137"/>
      <c r="EN194" s="137"/>
      <c r="EO194" s="137"/>
      <c r="EP194" s="137"/>
      <c r="EQ194" s="128"/>
      <c r="ER194" s="134"/>
      <c r="ES194" s="134"/>
      <c r="ET194" s="134"/>
      <c r="EU194" s="137"/>
      <c r="EV194" s="137"/>
      <c r="EW194" s="137"/>
      <c r="EX194" s="137"/>
      <c r="EY194" s="137"/>
      <c r="EZ194" s="128"/>
      <c r="FA194" s="134"/>
      <c r="FB194" s="134"/>
      <c r="FC194" s="134"/>
      <c r="FD194" s="137"/>
      <c r="FE194" s="137"/>
      <c r="FF194" s="137"/>
      <c r="FG194" s="137"/>
      <c r="FH194" s="137"/>
      <c r="FI194" s="128"/>
      <c r="FJ194" s="134"/>
      <c r="FK194" s="134"/>
      <c r="FL194" s="134"/>
      <c r="FM194" s="137"/>
      <c r="FN194" s="137"/>
      <c r="FO194" s="137"/>
      <c r="FP194" s="137"/>
      <c r="FQ194" s="137"/>
      <c r="FR194" s="137"/>
      <c r="FS194" s="128"/>
      <c r="FT194" s="131"/>
      <c r="FU194" s="131"/>
      <c r="FV194" s="131"/>
      <c r="FW194" s="132"/>
      <c r="FX194" s="131"/>
      <c r="FY194" s="137"/>
      <c r="FZ194" s="137"/>
      <c r="GA194" s="131"/>
      <c r="GB194" s="131"/>
      <c r="GC194" s="131"/>
      <c r="GD194" s="131"/>
      <c r="GE194" s="131"/>
      <c r="GF194" s="128"/>
      <c r="GG194" s="131"/>
      <c r="GH194" s="131"/>
      <c r="GI194" s="131"/>
      <c r="GJ194" s="132"/>
      <c r="GK194" s="131"/>
      <c r="GL194" s="137"/>
      <c r="GM194" s="137"/>
      <c r="GN194" s="131"/>
      <c r="GO194" s="131"/>
      <c r="GP194" s="131"/>
      <c r="GQ194" s="131"/>
      <c r="GR194" s="131"/>
      <c r="GS194" s="128"/>
      <c r="GT194" s="131"/>
      <c r="GU194" s="131"/>
      <c r="GV194" s="131"/>
      <c r="GW194" s="132"/>
      <c r="GX194" s="131"/>
      <c r="GY194" s="137"/>
      <c r="GZ194" s="137"/>
      <c r="HA194" s="131"/>
      <c r="HB194" s="131"/>
      <c r="HC194" s="131"/>
      <c r="HD194" s="131"/>
    </row>
    <row r="195" spans="1:212" ht="17.25" customHeight="1" x14ac:dyDescent="0.2">
      <c r="A195" s="312"/>
      <c r="B195" s="395"/>
      <c r="C195" s="399"/>
      <c r="D195" s="399"/>
      <c r="E195" s="395"/>
      <c r="F195" s="395"/>
      <c r="G195" s="395"/>
      <c r="H195" s="396"/>
      <c r="I195" s="395"/>
      <c r="J195" s="397"/>
      <c r="K195" s="322"/>
      <c r="L195" s="398"/>
      <c r="M195" s="326"/>
      <c r="N195" s="327"/>
      <c r="O195" s="327"/>
      <c r="P195" s="361"/>
      <c r="Q195" s="360"/>
      <c r="R195" s="53"/>
      <c r="S195" s="50"/>
      <c r="T195" s="201" t="str">
        <f t="shared" si="70"/>
        <v>Tipo Control</v>
      </c>
      <c r="U195" s="54" t="s">
        <v>158</v>
      </c>
      <c r="V195" s="55">
        <f>+IF(U195='[12]Tabla Valoración controles'!$D$4,'[12]Tabla Valoración controles'!$F$4,IF('[12]208-PLA-Ft-78 Mapa Gestión'!U195='[12]Tabla Valoración controles'!$D$5,'[12]Tabla Valoración controles'!$F$5,IF(U195=[12]FORMULAS!$A$10,0,'[12]Tabla Valoración controles'!$F$6)))</f>
        <v>0</v>
      </c>
      <c r="W195" s="54"/>
      <c r="X195" s="56">
        <f>+IF(W195='[12]Tabla Valoración controles'!$D$7,'[12]Tabla Valoración controles'!$F$7,IF(U195=[12]FORMULAS!$A$10,0,'[12]Tabla Valoración controles'!$F$8))</f>
        <v>0</v>
      </c>
      <c r="Y195" s="54"/>
      <c r="Z195" s="55">
        <f>+IF(Y195='[12]Tabla Valoración controles'!$D$9,'[12]Tabla Valoración controles'!$F$9,IF(U195=[12]FORMULAS!$A$10,0,'[12]Tabla Valoración controles'!$F$10))</f>
        <v>0</v>
      </c>
      <c r="AA195" s="54"/>
      <c r="AB195" s="55">
        <f>+IF(AA195='[12]Tabla Valoración controles'!$D$9,'[12]Tabla Valoración controles'!$F$9,IF(W195=[12]FORMULAS!$A$10,0,'[12]Tabla Valoración controles'!$F$10))</f>
        <v>0</v>
      </c>
      <c r="AC195" s="54"/>
      <c r="AD195" s="55">
        <f>+IF(AC195='[12]Tabla Valoración controles'!$D$13,'[12]Tabla Valoración controles'!$F$13,'[12]Tabla Valoración controles'!$F$14)</f>
        <v>0</v>
      </c>
      <c r="AE195" s="100">
        <f t="shared" si="78"/>
        <v>0</v>
      </c>
      <c r="AF195" s="100">
        <f t="shared" si="107"/>
        <v>0</v>
      </c>
      <c r="AG195" s="100">
        <f t="shared" si="98"/>
        <v>0</v>
      </c>
      <c r="AH195" s="54"/>
      <c r="AI195" s="50">
        <f>+IF(AH195=[12]CONTROLES!$C$50,[12]CONTROLES!$D$50,[12]CONTROLES!$D$51)</f>
        <v>0</v>
      </c>
      <c r="AJ195" s="50"/>
      <c r="AK195" s="50">
        <f>+IF(AJ195=[12]CONTROLES!$C$52,[12]CONTROLES!$D$52,[12]CONTROLES!$D$53)</f>
        <v>0</v>
      </c>
      <c r="AL195" s="50"/>
      <c r="AM195" s="50">
        <f>+IF(AL195=[12]CONTROLES!$C$54,[12]CONTROLES!$D$54,[12]CONTROLES!$D$55)</f>
        <v>0</v>
      </c>
      <c r="AN195" s="50"/>
      <c r="AO195" s="50">
        <f>+IF(AN195=[12]CONTROLES!$C$56,[12]CONTROLES!$D$56,IF(AN195=[12]CONTROLES!$C$57,[12]CONTROLES!$D$57,[12]CONTROLES!$D$58))</f>
        <v>0</v>
      </c>
      <c r="AP195" s="50"/>
      <c r="AQ195" s="50">
        <f>+IF(AP195=[12]CONTROLES!$C$59,[12]CONTROLES!$D$59,[12]CONTROLES!$D$60)</f>
        <v>0</v>
      </c>
      <c r="AR195" s="50"/>
      <c r="AS195" s="50">
        <f>+IF(AR195=[12]CONTROLES!$C$61,[12]CONTROLES!$D$61,[12]CONTROLES!$D$62)</f>
        <v>0</v>
      </c>
      <c r="AT195" s="50"/>
      <c r="AU195" s="50">
        <f>+IF(AT195=[12]CONTROLES!$C$63,[12]CONTROLES!$D$63,IF(AT195=[12]CONTROLES!$C$64,[12]CONTROLES!$D$64,[12]CONTROLES!$D$65))</f>
        <v>0</v>
      </c>
      <c r="AV195" s="50">
        <f t="shared" si="86"/>
        <v>0</v>
      </c>
      <c r="AW195" s="50" t="str">
        <f t="shared" si="87"/>
        <v>Débil</v>
      </c>
      <c r="AX195" s="305"/>
      <c r="AY195" s="305"/>
      <c r="AZ195" s="305"/>
      <c r="BA195" s="305"/>
      <c r="BB195" s="307"/>
      <c r="BC195" s="306"/>
      <c r="BD195" s="335"/>
      <c r="BE195" s="134"/>
      <c r="BF195" s="134"/>
      <c r="BG195" s="216"/>
      <c r="BH195" s="224"/>
      <c r="BI195" s="224"/>
      <c r="BJ195" s="134"/>
      <c r="BK195" s="134"/>
      <c r="BL195" s="134"/>
      <c r="BM195" s="335"/>
      <c r="BN195" s="128"/>
      <c r="BO195" s="134"/>
      <c r="BP195" s="134"/>
      <c r="BQ195" s="134"/>
      <c r="BR195" s="137"/>
      <c r="BS195" s="137"/>
      <c r="BT195" s="137"/>
      <c r="BU195" s="137"/>
      <c r="BV195" s="137"/>
      <c r="BW195" s="128"/>
      <c r="BX195" s="134"/>
      <c r="BY195" s="134"/>
      <c r="BZ195" s="134"/>
      <c r="CA195" s="137"/>
      <c r="CB195" s="137"/>
      <c r="CC195" s="137"/>
      <c r="CD195" s="137"/>
      <c r="CE195" s="137"/>
      <c r="CF195" s="128"/>
      <c r="CG195" s="134"/>
      <c r="CH195" s="134"/>
      <c r="CI195" s="134"/>
      <c r="CJ195" s="137"/>
      <c r="CK195" s="137"/>
      <c r="CL195" s="137"/>
      <c r="CM195" s="137"/>
      <c r="CN195" s="137"/>
      <c r="CO195" s="128"/>
      <c r="CP195" s="134"/>
      <c r="CQ195" s="134"/>
      <c r="CR195" s="134"/>
      <c r="CS195" s="137"/>
      <c r="CT195" s="137"/>
      <c r="CU195" s="137"/>
      <c r="CV195" s="137"/>
      <c r="CW195" s="137"/>
      <c r="CX195" s="128"/>
      <c r="CY195" s="134"/>
      <c r="CZ195" s="134"/>
      <c r="DA195" s="134"/>
      <c r="DB195" s="137"/>
      <c r="DC195" s="137"/>
      <c r="DD195" s="137"/>
      <c r="DE195" s="137"/>
      <c r="DF195" s="137"/>
      <c r="DG195" s="128"/>
      <c r="DH195" s="134"/>
      <c r="DI195" s="134"/>
      <c r="DJ195" s="134"/>
      <c r="DK195" s="137"/>
      <c r="DL195" s="137"/>
      <c r="DM195" s="137"/>
      <c r="DN195" s="137"/>
      <c r="DO195" s="137"/>
      <c r="DP195" s="128"/>
      <c r="DQ195" s="134"/>
      <c r="DR195" s="134"/>
      <c r="DS195" s="134"/>
      <c r="DT195" s="137"/>
      <c r="DU195" s="137"/>
      <c r="DV195" s="137"/>
      <c r="DW195" s="137"/>
      <c r="DX195" s="137"/>
      <c r="DY195" s="128"/>
      <c r="DZ195" s="134"/>
      <c r="EA195" s="134"/>
      <c r="EB195" s="134"/>
      <c r="EC195" s="137"/>
      <c r="ED195" s="137"/>
      <c r="EE195" s="137"/>
      <c r="EF195" s="137"/>
      <c r="EG195" s="137"/>
      <c r="EH195" s="128"/>
      <c r="EI195" s="134"/>
      <c r="EJ195" s="134"/>
      <c r="EK195" s="134"/>
      <c r="EL195" s="137"/>
      <c r="EM195" s="137"/>
      <c r="EN195" s="137"/>
      <c r="EO195" s="137"/>
      <c r="EP195" s="137"/>
      <c r="EQ195" s="128"/>
      <c r="ER195" s="134"/>
      <c r="ES195" s="134"/>
      <c r="ET195" s="134"/>
      <c r="EU195" s="137"/>
      <c r="EV195" s="137"/>
      <c r="EW195" s="137"/>
      <c r="EX195" s="137"/>
      <c r="EY195" s="137"/>
      <c r="EZ195" s="128"/>
      <c r="FA195" s="134"/>
      <c r="FB195" s="134"/>
      <c r="FC195" s="134"/>
      <c r="FD195" s="137"/>
      <c r="FE195" s="137"/>
      <c r="FF195" s="137"/>
      <c r="FG195" s="137"/>
      <c r="FH195" s="137"/>
      <c r="FI195" s="128"/>
      <c r="FJ195" s="134"/>
      <c r="FK195" s="134"/>
      <c r="FL195" s="134"/>
      <c r="FM195" s="137"/>
      <c r="FN195" s="137"/>
      <c r="FO195" s="137"/>
      <c r="FP195" s="137"/>
      <c r="FQ195" s="137"/>
      <c r="FR195" s="137"/>
      <c r="FS195" s="128"/>
      <c r="FT195" s="131"/>
      <c r="FU195" s="131"/>
      <c r="FV195" s="131"/>
      <c r="FW195" s="132"/>
      <c r="FX195" s="131"/>
      <c r="FY195" s="137"/>
      <c r="FZ195" s="137"/>
      <c r="GA195" s="131"/>
      <c r="GB195" s="131"/>
      <c r="GC195" s="131"/>
      <c r="GD195" s="131"/>
      <c r="GE195" s="131"/>
      <c r="GF195" s="128"/>
      <c r="GG195" s="131"/>
      <c r="GH195" s="131"/>
      <c r="GI195" s="131"/>
      <c r="GJ195" s="132"/>
      <c r="GK195" s="131"/>
      <c r="GL195" s="137"/>
      <c r="GM195" s="137"/>
      <c r="GN195" s="131"/>
      <c r="GO195" s="131"/>
      <c r="GP195" s="131"/>
      <c r="GQ195" s="131"/>
      <c r="GR195" s="131"/>
      <c r="GS195" s="128"/>
      <c r="GT195" s="131"/>
      <c r="GU195" s="131"/>
      <c r="GV195" s="131"/>
      <c r="GW195" s="132"/>
      <c r="GX195" s="131"/>
      <c r="GY195" s="137"/>
      <c r="GZ195" s="137"/>
      <c r="HA195" s="131"/>
      <c r="HB195" s="131"/>
      <c r="HC195" s="131"/>
      <c r="HD195" s="131"/>
    </row>
    <row r="196" spans="1:212" ht="67.5" customHeight="1" x14ac:dyDescent="0.2">
      <c r="A196" s="312">
        <v>32</v>
      </c>
      <c r="B196" s="395" t="s">
        <v>179</v>
      </c>
      <c r="C196" s="399" t="str">
        <f>VLOOKUP(B196,[12]FORMULAS!$A$30:$B$46,2,0)</f>
        <v>Garantizar la disponibilidad de la información contenida en los documentos de archivo de las dependencias de la Caja de la Vivienda Popular.</v>
      </c>
      <c r="D196" s="399" t="str">
        <f>VLOOKUP(B196,[12]FORMULAS!$A$30:$C$46,3,0)</f>
        <v xml:space="preserve">Subdirector Administrativo </v>
      </c>
      <c r="E196" s="395" t="s">
        <v>113</v>
      </c>
      <c r="F196" s="395" t="s">
        <v>676</v>
      </c>
      <c r="G196" s="395" t="s">
        <v>677</v>
      </c>
      <c r="H196" s="396" t="s">
        <v>678</v>
      </c>
      <c r="I196" s="395" t="s">
        <v>264</v>
      </c>
      <c r="J196" s="397">
        <v>5000</v>
      </c>
      <c r="K196" s="322" t="str">
        <f>VLOOKUP(L196,'Tabla probabilidad'!$D$3:$E$8,2,0)</f>
        <v>Alta</v>
      </c>
      <c r="L196" s="398">
        <v>0.8</v>
      </c>
      <c r="M196" s="326" t="s">
        <v>89</v>
      </c>
      <c r="N196" s="327" t="str">
        <f>VLOOKUP(M196,'Tabla Impacto'!$D$3:$F$8,3,0)</f>
        <v>Menor</v>
      </c>
      <c r="O196" s="327">
        <f>VLOOKUP(M196,'Tabla Impacto'!$D$3:$F$8,2,0)</f>
        <v>0.4</v>
      </c>
      <c r="P196" s="361" t="str">
        <f t="shared" ref="P196" si="108">CONCATENATE(N196,K196)</f>
        <v>MenorAlta</v>
      </c>
      <c r="Q196" s="360" t="str">
        <f>VLOOKUP(P196,[12]FORMULAS!$K$17:$L$42,2,0)</f>
        <v>Moderado</v>
      </c>
      <c r="R196" s="53">
        <v>1</v>
      </c>
      <c r="S196" s="50" t="s">
        <v>679</v>
      </c>
      <c r="T196" s="201" t="str">
        <f t="shared" si="70"/>
        <v>Preventivo</v>
      </c>
      <c r="U196" s="54" t="s">
        <v>13</v>
      </c>
      <c r="V196" s="55">
        <f>+IF(U196='[12]Tabla Valoración controles'!$D$4,'[12]Tabla Valoración controles'!$F$4,IF('[12]208-PLA-Ft-78 Mapa Gestión'!U196='[12]Tabla Valoración controles'!$D$5,'[12]Tabla Valoración controles'!$F$5,IF(U196=[12]FORMULAS!$A$10,0,'[12]Tabla Valoración controles'!$F$6)))</f>
        <v>0.25</v>
      </c>
      <c r="W196" s="54" t="s">
        <v>8</v>
      </c>
      <c r="X196" s="56">
        <f>+IF(W196='[12]Tabla Valoración controles'!$D$7,'[12]Tabla Valoración controles'!$F$7,IF(U196=[12]FORMULAS!$A$10,0,'[12]Tabla Valoración controles'!$F$8))</f>
        <v>0.15</v>
      </c>
      <c r="Y196" s="54" t="s">
        <v>18</v>
      </c>
      <c r="Z196" s="55">
        <f>+IF(Y196='[12]Tabla Valoración controles'!$D$9,'[12]Tabla Valoración controles'!$F$9,IF(U196=[12]FORMULAS!$A$10,0,'[12]Tabla Valoración controles'!$F$10))</f>
        <v>0</v>
      </c>
      <c r="AA196" s="54" t="s">
        <v>21</v>
      </c>
      <c r="AB196" s="55">
        <f>+IF(AA196='[12]Tabla Valoración controles'!$D$9,'[12]Tabla Valoración controles'!$F$9,IF(W196=[12]FORMULAS!$A$10,0,'[12]Tabla Valoración controles'!$F$10))</f>
        <v>0</v>
      </c>
      <c r="AC196" s="54" t="s">
        <v>100</v>
      </c>
      <c r="AD196" s="55">
        <f>+IF(AC196='[12]Tabla Valoración controles'!$D$13,'[12]Tabla Valoración controles'!$F$13,'[12]Tabla Valoración controles'!$F$14)</f>
        <v>0</v>
      </c>
      <c r="AE196" s="100">
        <f t="shared" si="78"/>
        <v>0.4</v>
      </c>
      <c r="AF196" s="100" t="e">
        <f>+IF(T196=[12]FORMULAS!$A$8,'[12]208-PLA-Ft-78 Mapa Gestión'!AE196*'[12]208-PLA-Ft-78 Mapa Gestión'!L196:L201,'[12]208-PLA-Ft-78 Mapa Gestión'!AE196*'[12]208-PLA-Ft-78 Mapa Gestión'!O196:O201)</f>
        <v>#N/A</v>
      </c>
      <c r="AG196" s="100">
        <f>+IF(T196=[12]FORMULAS!$A$8,'[12]208-PLA-Ft-78 Mapa Gestión'!L196:L201-'[12]208-PLA-Ft-78 Mapa Gestión'!AF196,0)</f>
        <v>0</v>
      </c>
      <c r="AH196" s="54" t="s">
        <v>351</v>
      </c>
      <c r="AI196" s="50">
        <f>+IF(AH196=[12]CONTROLES!$C$50,[12]CONTROLES!$D$50,[12]CONTROLES!$D$51)</f>
        <v>15</v>
      </c>
      <c r="AJ196" s="50" t="s">
        <v>357</v>
      </c>
      <c r="AK196" s="50">
        <f>+IF(AJ196=[12]CONTROLES!$C$52,[12]CONTROLES!$D$52,[12]CONTROLES!$D$53)</f>
        <v>15</v>
      </c>
      <c r="AL196" s="50" t="s">
        <v>360</v>
      </c>
      <c r="AM196" s="50">
        <f>+IF(AL196=[12]CONTROLES!$C$54,[12]CONTROLES!$D$54,[12]CONTROLES!$D$55)</f>
        <v>15</v>
      </c>
      <c r="AN196" s="50" t="s">
        <v>363</v>
      </c>
      <c r="AO196" s="50">
        <f>+IF(AN196=[12]CONTROLES!$C$56,[12]CONTROLES!$D$56,IF(AN196=[12]CONTROLES!$C$57,[12]CONTROLES!$D$57,[12]CONTROLES!$D$58))</f>
        <v>15</v>
      </c>
      <c r="AP196" s="50" t="s">
        <v>367</v>
      </c>
      <c r="AQ196" s="50">
        <f>+IF(AP196=[12]CONTROLES!$C$59,[12]CONTROLES!$D$59,[12]CONTROLES!$D$60)</f>
        <v>15</v>
      </c>
      <c r="AR196" s="50" t="s">
        <v>370</v>
      </c>
      <c r="AS196" s="50">
        <f>+IF(AR196=[12]CONTROLES!$C$61,[12]CONTROLES!$D$61,[12]CONTROLES!$D$62)</f>
        <v>15</v>
      </c>
      <c r="AT196" s="50" t="s">
        <v>373</v>
      </c>
      <c r="AU196" s="50">
        <f>+IF(AT196=[12]CONTROLES!$C$63,[12]CONTROLES!$D$63,IF(AT196=[12]CONTROLES!$C$64,[12]CONTROLES!$D$64,[12]CONTROLES!$D$65))</f>
        <v>10</v>
      </c>
      <c r="AV196" s="50">
        <f t="shared" si="86"/>
        <v>100</v>
      </c>
      <c r="AW196" s="50" t="str">
        <f t="shared" si="87"/>
        <v>Fuerte</v>
      </c>
      <c r="AX196" s="304">
        <f>+AG201</f>
        <v>0</v>
      </c>
      <c r="AY196" s="304" t="s">
        <v>98</v>
      </c>
      <c r="AZ196" s="304" t="s">
        <v>74</v>
      </c>
      <c r="BA196" s="304" t="e">
        <f>+IF(T196=[8]FORMULAS!B195,'[8]208-PLA-Ft-78 Mapa Gestión'!AG201,'[8]208-PLA-Ft-78 Mapa Gestión'!O196:O201)</f>
        <v>#N/A</v>
      </c>
      <c r="BB196" s="307" t="str">
        <f>CONCATENATE(AZ196,AY196)</f>
        <v>ModeradoMedia</v>
      </c>
      <c r="BC196" s="306" t="str">
        <f>VLOOKUP(BB196,[8]FORMULAS!$K$17:$L$42,2,0)</f>
        <v>Moderado</v>
      </c>
      <c r="BD196" s="335" t="s">
        <v>164</v>
      </c>
      <c r="BE196" s="134" t="s">
        <v>680</v>
      </c>
      <c r="BF196" s="134" t="s">
        <v>681</v>
      </c>
      <c r="BG196" s="216" t="s">
        <v>327</v>
      </c>
      <c r="BH196" s="224">
        <v>45292</v>
      </c>
      <c r="BI196" s="224">
        <v>45351</v>
      </c>
      <c r="BJ196" s="134" t="s">
        <v>682</v>
      </c>
      <c r="BK196" s="134" t="s">
        <v>682</v>
      </c>
      <c r="BL196" s="134" t="s">
        <v>236</v>
      </c>
      <c r="BM196" s="335"/>
      <c r="BN196" s="128"/>
      <c r="BO196" s="131"/>
      <c r="BP196" s="134"/>
      <c r="BQ196" s="131"/>
      <c r="BR196" s="149"/>
      <c r="BS196" s="149"/>
      <c r="BT196" s="149"/>
      <c r="BU196" s="149"/>
      <c r="BV196" s="149"/>
      <c r="BW196" s="128"/>
      <c r="BX196" s="131"/>
      <c r="BY196" s="134"/>
      <c r="BZ196" s="131"/>
      <c r="CA196" s="149"/>
      <c r="CB196" s="149"/>
      <c r="CC196" s="149"/>
      <c r="CD196" s="149"/>
      <c r="CE196" s="149"/>
      <c r="CF196" s="128"/>
      <c r="CG196" s="131"/>
      <c r="CH196" s="134"/>
      <c r="CI196" s="131"/>
      <c r="CJ196" s="149"/>
      <c r="CK196" s="149"/>
      <c r="CL196" s="149"/>
      <c r="CM196" s="149"/>
      <c r="CN196" s="149"/>
      <c r="CO196" s="128"/>
      <c r="CP196" s="131"/>
      <c r="CQ196" s="134"/>
      <c r="CR196" s="131"/>
      <c r="CS196" s="149"/>
      <c r="CT196" s="149"/>
      <c r="CU196" s="149"/>
      <c r="CV196" s="149"/>
      <c r="CW196" s="149"/>
      <c r="CX196" s="128"/>
      <c r="CY196" s="131"/>
      <c r="CZ196" s="134"/>
      <c r="DA196" s="131"/>
      <c r="DB196" s="149"/>
      <c r="DC196" s="149"/>
      <c r="DD196" s="149"/>
      <c r="DE196" s="149"/>
      <c r="DF196" s="149"/>
      <c r="DG196" s="128"/>
      <c r="DH196" s="131"/>
      <c r="DI196" s="134"/>
      <c r="DJ196" s="131"/>
      <c r="DK196" s="149"/>
      <c r="DL196" s="149"/>
      <c r="DM196" s="149"/>
      <c r="DN196" s="149"/>
      <c r="DO196" s="149"/>
      <c r="DP196" s="128"/>
      <c r="DQ196" s="131"/>
      <c r="DR196" s="134"/>
      <c r="DS196" s="131"/>
      <c r="DT196" s="149"/>
      <c r="DU196" s="149"/>
      <c r="DV196" s="149"/>
      <c r="DW196" s="149"/>
      <c r="DX196" s="149"/>
      <c r="DY196" s="128"/>
      <c r="DZ196" s="131"/>
      <c r="EA196" s="134"/>
      <c r="EB196" s="131"/>
      <c r="EC196" s="149"/>
      <c r="ED196" s="149"/>
      <c r="EE196" s="149"/>
      <c r="EF196" s="149"/>
      <c r="EG196" s="149"/>
      <c r="EH196" s="128"/>
      <c r="EI196" s="131"/>
      <c r="EJ196" s="134"/>
      <c r="EK196" s="131"/>
      <c r="EL196" s="149"/>
      <c r="EM196" s="149"/>
      <c r="EN196" s="149"/>
      <c r="EO196" s="149"/>
      <c r="EP196" s="149"/>
      <c r="EQ196" s="128"/>
      <c r="ER196" s="131"/>
      <c r="ES196" s="134"/>
      <c r="ET196" s="131"/>
      <c r="EU196" s="149"/>
      <c r="EV196" s="149"/>
      <c r="EW196" s="149"/>
      <c r="EX196" s="149"/>
      <c r="EY196" s="149"/>
      <c r="EZ196" s="128"/>
      <c r="FA196" s="131"/>
      <c r="FB196" s="134"/>
      <c r="FC196" s="131"/>
      <c r="FD196" s="149"/>
      <c r="FE196" s="149"/>
      <c r="FF196" s="149"/>
      <c r="FG196" s="149"/>
      <c r="FH196" s="149"/>
      <c r="FI196" s="128"/>
      <c r="FJ196" s="131"/>
      <c r="FK196" s="134"/>
      <c r="FL196" s="131"/>
      <c r="FM196" s="149"/>
      <c r="FN196" s="149"/>
      <c r="FO196" s="149"/>
      <c r="FP196" s="149"/>
      <c r="FQ196" s="149"/>
      <c r="FR196" s="149"/>
      <c r="FS196" s="128"/>
      <c r="FT196" s="131"/>
      <c r="FU196" s="131"/>
      <c r="FV196" s="131"/>
      <c r="FW196" s="132"/>
      <c r="FX196" s="131"/>
      <c r="FY196" s="149"/>
      <c r="FZ196" s="149"/>
      <c r="GA196" s="131"/>
      <c r="GB196" s="131"/>
      <c r="GC196" s="131"/>
      <c r="GD196" s="131"/>
      <c r="GE196" s="131"/>
      <c r="GF196" s="128"/>
      <c r="GG196" s="131"/>
      <c r="GH196" s="131"/>
      <c r="GI196" s="131"/>
      <c r="GJ196" s="132"/>
      <c r="GK196" s="131"/>
      <c r="GL196" s="149"/>
      <c r="GM196" s="149"/>
      <c r="GN196" s="131"/>
      <c r="GO196" s="131"/>
      <c r="GP196" s="131"/>
      <c r="GQ196" s="131"/>
      <c r="GR196" s="131"/>
      <c r="GS196" s="128"/>
      <c r="GT196" s="131"/>
      <c r="GU196" s="131"/>
      <c r="GV196" s="131"/>
      <c r="GW196" s="132"/>
      <c r="GX196" s="131"/>
      <c r="GY196" s="149"/>
      <c r="GZ196" s="149"/>
      <c r="HA196" s="131"/>
      <c r="HB196" s="131"/>
      <c r="HC196" s="131"/>
      <c r="HD196" s="131"/>
    </row>
    <row r="197" spans="1:212" ht="67.5" customHeight="1" x14ac:dyDescent="0.2">
      <c r="A197" s="312"/>
      <c r="B197" s="395"/>
      <c r="C197" s="399"/>
      <c r="D197" s="399"/>
      <c r="E197" s="395"/>
      <c r="F197" s="395"/>
      <c r="G197" s="395"/>
      <c r="H197" s="396"/>
      <c r="I197" s="395"/>
      <c r="J197" s="397"/>
      <c r="K197" s="322"/>
      <c r="L197" s="398"/>
      <c r="M197" s="326"/>
      <c r="N197" s="327"/>
      <c r="O197" s="327"/>
      <c r="P197" s="361"/>
      <c r="Q197" s="360"/>
      <c r="R197" s="53">
        <v>2</v>
      </c>
      <c r="S197" s="50" t="s">
        <v>683</v>
      </c>
      <c r="T197" s="201" t="str">
        <f t="shared" si="70"/>
        <v>Preventivo</v>
      </c>
      <c r="U197" s="54" t="s">
        <v>13</v>
      </c>
      <c r="V197" s="55">
        <f>+IF(U197='[12]Tabla Valoración controles'!$D$4,'[12]Tabla Valoración controles'!$F$4,IF('[12]208-PLA-Ft-78 Mapa Gestión'!U197='[12]Tabla Valoración controles'!$D$5,'[12]Tabla Valoración controles'!$F$5,IF(U197=[12]FORMULAS!$A$10,0,'[12]Tabla Valoración controles'!$F$6)))</f>
        <v>0.25</v>
      </c>
      <c r="W197" s="54" t="s">
        <v>8</v>
      </c>
      <c r="X197" s="56">
        <f>+IF(W197='[12]Tabla Valoración controles'!$D$7,'[12]Tabla Valoración controles'!$F$7,IF(U197=[12]FORMULAS!$A$10,0,'[12]Tabla Valoración controles'!$F$8))</f>
        <v>0.15</v>
      </c>
      <c r="Y197" s="54" t="s">
        <v>18</v>
      </c>
      <c r="Z197" s="55">
        <f>+IF(Y197='[12]Tabla Valoración controles'!$D$9,'[12]Tabla Valoración controles'!$F$9,IF(U197=[12]FORMULAS!$A$10,0,'[12]Tabla Valoración controles'!$F$10))</f>
        <v>0</v>
      </c>
      <c r="AA197" s="54" t="s">
        <v>21</v>
      </c>
      <c r="AB197" s="55">
        <f>+IF(AA197='[12]Tabla Valoración controles'!$D$9,'[12]Tabla Valoración controles'!$F$9,IF(W197=[12]FORMULAS!$A$10,0,'[12]Tabla Valoración controles'!$F$10))</f>
        <v>0</v>
      </c>
      <c r="AC197" s="54" t="s">
        <v>100</v>
      </c>
      <c r="AD197" s="55">
        <f>+IF(AC197='[12]Tabla Valoración controles'!$D$13,'[12]Tabla Valoración controles'!$F$13,'[12]Tabla Valoración controles'!$F$14)</f>
        <v>0</v>
      </c>
      <c r="AE197" s="100">
        <f t="shared" si="78"/>
        <v>0.4</v>
      </c>
      <c r="AF197" s="100">
        <f t="shared" ref="AF197" si="109">+AE197*AG196</f>
        <v>0</v>
      </c>
      <c r="AG197" s="100">
        <f t="shared" ref="AG197" si="110">+AG196-AF197</f>
        <v>0</v>
      </c>
      <c r="AH197" s="54" t="s">
        <v>351</v>
      </c>
      <c r="AI197" s="50">
        <f>+IF(AH197=[12]CONTROLES!$C$50,[12]CONTROLES!$D$50,[12]CONTROLES!$D$51)</f>
        <v>15</v>
      </c>
      <c r="AJ197" s="50" t="s">
        <v>357</v>
      </c>
      <c r="AK197" s="50">
        <f>+IF(AJ197=[12]CONTROLES!$C$52,[12]CONTROLES!$D$52,[12]CONTROLES!$D$53)</f>
        <v>15</v>
      </c>
      <c r="AL197" s="50" t="s">
        <v>360</v>
      </c>
      <c r="AM197" s="50">
        <f>+IF(AL197=[12]CONTROLES!$C$54,[12]CONTROLES!$D$54,[12]CONTROLES!$D$55)</f>
        <v>15</v>
      </c>
      <c r="AN197" s="50" t="s">
        <v>363</v>
      </c>
      <c r="AO197" s="50">
        <f>+IF(AN197=[12]CONTROLES!$C$56,[12]CONTROLES!$D$56,IF(AN197=[12]CONTROLES!$C$57,[12]CONTROLES!$D$57,[12]CONTROLES!$D$58))</f>
        <v>15</v>
      </c>
      <c r="AP197" s="50" t="s">
        <v>367</v>
      </c>
      <c r="AQ197" s="50">
        <f>+IF(AP197=[12]CONTROLES!$C$59,[12]CONTROLES!$D$59,[12]CONTROLES!$D$60)</f>
        <v>15</v>
      </c>
      <c r="AR197" s="50" t="s">
        <v>370</v>
      </c>
      <c r="AS197" s="50">
        <f>+IF(AR197=[12]CONTROLES!$C$61,[12]CONTROLES!$D$61,[12]CONTROLES!$D$62)</f>
        <v>15</v>
      </c>
      <c r="AT197" s="50" t="s">
        <v>373</v>
      </c>
      <c r="AU197" s="50">
        <f>+IF(AT197=[12]CONTROLES!$C$63,[12]CONTROLES!$D$63,IF(AT197=[12]CONTROLES!$C$64,[12]CONTROLES!$D$64,[12]CONTROLES!$D$65))</f>
        <v>10</v>
      </c>
      <c r="AV197" s="50">
        <f t="shared" si="86"/>
        <v>100</v>
      </c>
      <c r="AW197" s="50" t="str">
        <f t="shared" si="87"/>
        <v>Fuerte</v>
      </c>
      <c r="AX197" s="305"/>
      <c r="AY197" s="305"/>
      <c r="AZ197" s="305"/>
      <c r="BA197" s="305"/>
      <c r="BB197" s="307"/>
      <c r="BC197" s="306"/>
      <c r="BD197" s="335"/>
      <c r="BE197" s="134"/>
      <c r="BF197" s="134"/>
      <c r="BG197" s="216"/>
      <c r="BH197" s="224"/>
      <c r="BI197" s="224"/>
      <c r="BJ197" s="134"/>
      <c r="BK197" s="134"/>
      <c r="BL197" s="134"/>
      <c r="BM197" s="335"/>
      <c r="BN197" s="128"/>
      <c r="BO197" s="134"/>
      <c r="BP197" s="134"/>
      <c r="BQ197" s="134"/>
      <c r="BR197" s="137"/>
      <c r="BS197" s="137"/>
      <c r="BT197" s="137"/>
      <c r="BU197" s="137"/>
      <c r="BV197" s="137"/>
      <c r="BW197" s="128"/>
      <c r="BX197" s="134"/>
      <c r="BY197" s="134"/>
      <c r="BZ197" s="134"/>
      <c r="CA197" s="137"/>
      <c r="CB197" s="137"/>
      <c r="CC197" s="137"/>
      <c r="CD197" s="137"/>
      <c r="CE197" s="137"/>
      <c r="CF197" s="128"/>
      <c r="CG197" s="134"/>
      <c r="CH197" s="134"/>
      <c r="CI197" s="134"/>
      <c r="CJ197" s="137"/>
      <c r="CK197" s="137"/>
      <c r="CL197" s="137"/>
      <c r="CM197" s="137"/>
      <c r="CN197" s="137"/>
      <c r="CO197" s="128"/>
      <c r="CP197" s="134"/>
      <c r="CQ197" s="134"/>
      <c r="CR197" s="134"/>
      <c r="CS197" s="137"/>
      <c r="CT197" s="137"/>
      <c r="CU197" s="137"/>
      <c r="CV197" s="137"/>
      <c r="CW197" s="137"/>
      <c r="CX197" s="128"/>
      <c r="CY197" s="134"/>
      <c r="CZ197" s="134"/>
      <c r="DA197" s="134"/>
      <c r="DB197" s="137"/>
      <c r="DC197" s="137"/>
      <c r="DD197" s="137"/>
      <c r="DE197" s="137"/>
      <c r="DF197" s="137"/>
      <c r="DG197" s="128"/>
      <c r="DH197" s="134"/>
      <c r="DI197" s="134"/>
      <c r="DJ197" s="134"/>
      <c r="DK197" s="137"/>
      <c r="DL197" s="137"/>
      <c r="DM197" s="137"/>
      <c r="DN197" s="137"/>
      <c r="DO197" s="137"/>
      <c r="DP197" s="128"/>
      <c r="DQ197" s="134"/>
      <c r="DR197" s="134"/>
      <c r="DS197" s="134"/>
      <c r="DT197" s="137"/>
      <c r="DU197" s="137"/>
      <c r="DV197" s="137"/>
      <c r="DW197" s="137"/>
      <c r="DX197" s="137"/>
      <c r="DY197" s="128"/>
      <c r="DZ197" s="134"/>
      <c r="EA197" s="134"/>
      <c r="EB197" s="134"/>
      <c r="EC197" s="137"/>
      <c r="ED197" s="137"/>
      <c r="EE197" s="137"/>
      <c r="EF197" s="137"/>
      <c r="EG197" s="137"/>
      <c r="EH197" s="128"/>
      <c r="EI197" s="134"/>
      <c r="EJ197" s="134"/>
      <c r="EK197" s="134"/>
      <c r="EL197" s="137"/>
      <c r="EM197" s="137"/>
      <c r="EN197" s="137"/>
      <c r="EO197" s="137"/>
      <c r="EP197" s="137"/>
      <c r="EQ197" s="128"/>
      <c r="ER197" s="134"/>
      <c r="ES197" s="134"/>
      <c r="ET197" s="134"/>
      <c r="EU197" s="137"/>
      <c r="EV197" s="137"/>
      <c r="EW197" s="137"/>
      <c r="EX197" s="137"/>
      <c r="EY197" s="137"/>
      <c r="EZ197" s="128"/>
      <c r="FA197" s="134"/>
      <c r="FB197" s="134"/>
      <c r="FC197" s="134"/>
      <c r="FD197" s="137"/>
      <c r="FE197" s="137"/>
      <c r="FF197" s="137"/>
      <c r="FG197" s="137"/>
      <c r="FH197" s="137"/>
      <c r="FI197" s="128"/>
      <c r="FJ197" s="134"/>
      <c r="FK197" s="134"/>
      <c r="FL197" s="134"/>
      <c r="FM197" s="137"/>
      <c r="FN197" s="137"/>
      <c r="FO197" s="137"/>
      <c r="FP197" s="137"/>
      <c r="FQ197" s="137"/>
      <c r="FR197" s="137"/>
      <c r="FS197" s="128"/>
      <c r="FT197" s="131"/>
      <c r="FU197" s="131"/>
      <c r="FV197" s="131"/>
      <c r="FW197" s="132"/>
      <c r="FX197" s="131"/>
      <c r="FY197" s="137"/>
      <c r="FZ197" s="137"/>
      <c r="GA197" s="131"/>
      <c r="GB197" s="131"/>
      <c r="GC197" s="131"/>
      <c r="GD197" s="131"/>
      <c r="GE197" s="131"/>
      <c r="GF197" s="128"/>
      <c r="GG197" s="131"/>
      <c r="GH197" s="131"/>
      <c r="GI197" s="131"/>
      <c r="GJ197" s="132"/>
      <c r="GK197" s="131"/>
      <c r="GL197" s="137"/>
      <c r="GM197" s="137"/>
      <c r="GN197" s="131"/>
      <c r="GO197" s="131"/>
      <c r="GP197" s="131"/>
      <c r="GQ197" s="131"/>
      <c r="GR197" s="131"/>
      <c r="GS197" s="128"/>
      <c r="GT197" s="131"/>
      <c r="GU197" s="131"/>
      <c r="GV197" s="131"/>
      <c r="GW197" s="132"/>
      <c r="GX197" s="131"/>
      <c r="GY197" s="137"/>
      <c r="GZ197" s="137"/>
      <c r="HA197" s="131"/>
      <c r="HB197" s="131"/>
      <c r="HC197" s="131"/>
      <c r="HD197" s="131"/>
    </row>
    <row r="198" spans="1:212" ht="17.25" customHeight="1" x14ac:dyDescent="0.2">
      <c r="A198" s="312"/>
      <c r="B198" s="395"/>
      <c r="C198" s="399"/>
      <c r="D198" s="399"/>
      <c r="E198" s="395"/>
      <c r="F198" s="395"/>
      <c r="G198" s="395"/>
      <c r="H198" s="396"/>
      <c r="I198" s="395"/>
      <c r="J198" s="397"/>
      <c r="K198" s="322"/>
      <c r="L198" s="398"/>
      <c r="M198" s="326"/>
      <c r="N198" s="327"/>
      <c r="O198" s="327"/>
      <c r="P198" s="361"/>
      <c r="Q198" s="360"/>
      <c r="R198" s="53"/>
      <c r="S198" s="50"/>
      <c r="T198" s="201" t="str">
        <f t="shared" si="70"/>
        <v>Tipo Control</v>
      </c>
      <c r="U198" s="54" t="s">
        <v>158</v>
      </c>
      <c r="V198" s="55">
        <f>+IF(U198='[12]Tabla Valoración controles'!$D$4,'[12]Tabla Valoración controles'!$F$4,IF('[12]208-PLA-Ft-78 Mapa Gestión'!U198='[12]Tabla Valoración controles'!$D$5,'[12]Tabla Valoración controles'!$F$5,IF(U198=[12]FORMULAS!$A$10,0,'[12]Tabla Valoración controles'!$F$6)))</f>
        <v>0</v>
      </c>
      <c r="W198" s="54"/>
      <c r="X198" s="56">
        <f>+IF(W198='[12]Tabla Valoración controles'!$D$7,'[12]Tabla Valoración controles'!$F$7,IF(U198=[12]FORMULAS!$A$10,0,'[12]Tabla Valoración controles'!$F$8))</f>
        <v>0</v>
      </c>
      <c r="Y198" s="54"/>
      <c r="Z198" s="55">
        <f>+IF(Y198='[12]Tabla Valoración controles'!$D$9,'[12]Tabla Valoración controles'!$F$9,IF(U198=[12]FORMULAS!$A$10,0,'[12]Tabla Valoración controles'!$F$10))</f>
        <v>0</v>
      </c>
      <c r="AA198" s="54"/>
      <c r="AB198" s="55">
        <f>+IF(AA198='[12]Tabla Valoración controles'!$D$9,'[12]Tabla Valoración controles'!$F$9,IF(W198=[12]FORMULAS!$A$10,0,'[12]Tabla Valoración controles'!$F$10))</f>
        <v>0</v>
      </c>
      <c r="AC198" s="54"/>
      <c r="AD198" s="55">
        <f>+IF(AC198='[12]Tabla Valoración controles'!$D$13,'[12]Tabla Valoración controles'!$F$13,'[12]Tabla Valoración controles'!$F$14)</f>
        <v>0</v>
      </c>
      <c r="AE198" s="100">
        <f t="shared" si="78"/>
        <v>0</v>
      </c>
      <c r="AF198" s="100">
        <f t="shared" ref="AF198:AF201" si="111">+AF197*AE198</f>
        <v>0</v>
      </c>
      <c r="AG198" s="100">
        <f t="shared" si="98"/>
        <v>0</v>
      </c>
      <c r="AH198" s="54"/>
      <c r="AI198" s="50">
        <f>+IF(AH198=[12]CONTROLES!$C$50,[12]CONTROLES!$D$50,[12]CONTROLES!$D$51)</f>
        <v>0</v>
      </c>
      <c r="AJ198" s="50"/>
      <c r="AK198" s="50">
        <f>+IF(AJ198=[12]CONTROLES!$C$52,[12]CONTROLES!$D$52,[12]CONTROLES!$D$53)</f>
        <v>0</v>
      </c>
      <c r="AL198" s="50"/>
      <c r="AM198" s="50">
        <f>+IF(AL198=[12]CONTROLES!$C$54,[12]CONTROLES!$D$54,[12]CONTROLES!$D$55)</f>
        <v>0</v>
      </c>
      <c r="AN198" s="50"/>
      <c r="AO198" s="50">
        <f>+IF(AN198=[12]CONTROLES!$C$56,[12]CONTROLES!$D$56,IF(AN198=[12]CONTROLES!$C$57,[12]CONTROLES!$D$57,[12]CONTROLES!$D$58))</f>
        <v>0</v>
      </c>
      <c r="AP198" s="50"/>
      <c r="AQ198" s="50">
        <f>+IF(AP198=[12]CONTROLES!$C$59,[12]CONTROLES!$D$59,[12]CONTROLES!$D$60)</f>
        <v>0</v>
      </c>
      <c r="AR198" s="50"/>
      <c r="AS198" s="50">
        <f>+IF(AR198=[12]CONTROLES!$C$61,[12]CONTROLES!$D$61,[12]CONTROLES!$D$62)</f>
        <v>0</v>
      </c>
      <c r="AT198" s="50"/>
      <c r="AU198" s="50">
        <f>+IF(AT198=[12]CONTROLES!$C$63,[12]CONTROLES!$D$63,IF(AT198=[12]CONTROLES!$C$64,[12]CONTROLES!$D$64,[12]CONTROLES!$D$65))</f>
        <v>0</v>
      </c>
      <c r="AV198" s="50">
        <f t="shared" si="86"/>
        <v>0</v>
      </c>
      <c r="AW198" s="50" t="str">
        <f t="shared" si="87"/>
        <v>Débil</v>
      </c>
      <c r="AX198" s="305"/>
      <c r="AY198" s="305"/>
      <c r="AZ198" s="305"/>
      <c r="BA198" s="305"/>
      <c r="BB198" s="307"/>
      <c r="BC198" s="306"/>
      <c r="BD198" s="335"/>
      <c r="BE198" s="134"/>
      <c r="BF198" s="134"/>
      <c r="BG198" s="216"/>
      <c r="BH198" s="224"/>
      <c r="BI198" s="224"/>
      <c r="BJ198" s="134"/>
      <c r="BK198" s="134"/>
      <c r="BL198" s="134"/>
      <c r="BM198" s="335"/>
      <c r="BN198" s="128"/>
      <c r="BO198" s="134"/>
      <c r="BP198" s="134"/>
      <c r="BQ198" s="134"/>
      <c r="BR198" s="137"/>
      <c r="BS198" s="137"/>
      <c r="BT198" s="137"/>
      <c r="BU198" s="137"/>
      <c r="BV198" s="137"/>
      <c r="BW198" s="128"/>
      <c r="BX198" s="134"/>
      <c r="BY198" s="134"/>
      <c r="BZ198" s="134"/>
      <c r="CA198" s="137"/>
      <c r="CB198" s="137"/>
      <c r="CC198" s="137"/>
      <c r="CD198" s="137"/>
      <c r="CE198" s="137"/>
      <c r="CF198" s="128"/>
      <c r="CG198" s="134"/>
      <c r="CH198" s="134"/>
      <c r="CI198" s="134"/>
      <c r="CJ198" s="137"/>
      <c r="CK198" s="137"/>
      <c r="CL198" s="137"/>
      <c r="CM198" s="137"/>
      <c r="CN198" s="137"/>
      <c r="CO198" s="128"/>
      <c r="CP198" s="134"/>
      <c r="CQ198" s="134"/>
      <c r="CR198" s="134"/>
      <c r="CS198" s="137"/>
      <c r="CT198" s="137"/>
      <c r="CU198" s="137"/>
      <c r="CV198" s="137"/>
      <c r="CW198" s="137"/>
      <c r="CX198" s="128"/>
      <c r="CY198" s="134"/>
      <c r="CZ198" s="134"/>
      <c r="DA198" s="134"/>
      <c r="DB198" s="137"/>
      <c r="DC198" s="137"/>
      <c r="DD198" s="137"/>
      <c r="DE198" s="137"/>
      <c r="DF198" s="137"/>
      <c r="DG198" s="128"/>
      <c r="DH198" s="134"/>
      <c r="DI198" s="134"/>
      <c r="DJ198" s="134"/>
      <c r="DK198" s="137"/>
      <c r="DL198" s="137"/>
      <c r="DM198" s="137"/>
      <c r="DN198" s="137"/>
      <c r="DO198" s="137"/>
      <c r="DP198" s="128"/>
      <c r="DQ198" s="134"/>
      <c r="DR198" s="134"/>
      <c r="DS198" s="134"/>
      <c r="DT198" s="137"/>
      <c r="DU198" s="137"/>
      <c r="DV198" s="137"/>
      <c r="DW198" s="137"/>
      <c r="DX198" s="137"/>
      <c r="DY198" s="128"/>
      <c r="DZ198" s="134"/>
      <c r="EA198" s="134"/>
      <c r="EB198" s="134"/>
      <c r="EC198" s="137"/>
      <c r="ED198" s="137"/>
      <c r="EE198" s="137"/>
      <c r="EF198" s="137"/>
      <c r="EG198" s="137"/>
      <c r="EH198" s="128"/>
      <c r="EI198" s="134"/>
      <c r="EJ198" s="134"/>
      <c r="EK198" s="134"/>
      <c r="EL198" s="137"/>
      <c r="EM198" s="137"/>
      <c r="EN198" s="137"/>
      <c r="EO198" s="137"/>
      <c r="EP198" s="137"/>
      <c r="EQ198" s="128"/>
      <c r="ER198" s="134"/>
      <c r="ES198" s="134"/>
      <c r="ET198" s="134"/>
      <c r="EU198" s="137"/>
      <c r="EV198" s="137"/>
      <c r="EW198" s="137"/>
      <c r="EX198" s="137"/>
      <c r="EY198" s="137"/>
      <c r="EZ198" s="128"/>
      <c r="FA198" s="134"/>
      <c r="FB198" s="134"/>
      <c r="FC198" s="134"/>
      <c r="FD198" s="137"/>
      <c r="FE198" s="137"/>
      <c r="FF198" s="137"/>
      <c r="FG198" s="137"/>
      <c r="FH198" s="137"/>
      <c r="FI198" s="128"/>
      <c r="FJ198" s="134"/>
      <c r="FK198" s="134"/>
      <c r="FL198" s="134"/>
      <c r="FM198" s="137"/>
      <c r="FN198" s="137"/>
      <c r="FO198" s="137"/>
      <c r="FP198" s="137"/>
      <c r="FQ198" s="137"/>
      <c r="FR198" s="137"/>
      <c r="FS198" s="128"/>
      <c r="FT198" s="131"/>
      <c r="FU198" s="131"/>
      <c r="FV198" s="131"/>
      <c r="FW198" s="132"/>
      <c r="FX198" s="131"/>
      <c r="FY198" s="137"/>
      <c r="FZ198" s="137"/>
      <c r="GA198" s="131"/>
      <c r="GB198" s="131"/>
      <c r="GC198" s="131"/>
      <c r="GD198" s="131"/>
      <c r="GE198" s="131"/>
      <c r="GF198" s="128"/>
      <c r="GG198" s="131"/>
      <c r="GH198" s="131"/>
      <c r="GI198" s="131"/>
      <c r="GJ198" s="132"/>
      <c r="GK198" s="131"/>
      <c r="GL198" s="137"/>
      <c r="GM198" s="137"/>
      <c r="GN198" s="131"/>
      <c r="GO198" s="131"/>
      <c r="GP198" s="131"/>
      <c r="GQ198" s="131"/>
      <c r="GR198" s="131"/>
      <c r="GS198" s="128"/>
      <c r="GT198" s="131"/>
      <c r="GU198" s="131"/>
      <c r="GV198" s="131"/>
      <c r="GW198" s="132"/>
      <c r="GX198" s="131"/>
      <c r="GY198" s="137"/>
      <c r="GZ198" s="137"/>
      <c r="HA198" s="131"/>
      <c r="HB198" s="131"/>
      <c r="HC198" s="131"/>
      <c r="HD198" s="131"/>
    </row>
    <row r="199" spans="1:212" ht="17.25" customHeight="1" x14ac:dyDescent="0.2">
      <c r="A199" s="312"/>
      <c r="B199" s="395"/>
      <c r="C199" s="399"/>
      <c r="D199" s="399"/>
      <c r="E199" s="395"/>
      <c r="F199" s="395"/>
      <c r="G199" s="395"/>
      <c r="H199" s="396"/>
      <c r="I199" s="395"/>
      <c r="J199" s="397"/>
      <c r="K199" s="322"/>
      <c r="L199" s="398"/>
      <c r="M199" s="326"/>
      <c r="N199" s="327"/>
      <c r="O199" s="327"/>
      <c r="P199" s="361"/>
      <c r="Q199" s="360"/>
      <c r="R199" s="53"/>
      <c r="S199" s="50"/>
      <c r="T199" s="201" t="str">
        <f t="shared" si="70"/>
        <v>Tipo Control</v>
      </c>
      <c r="U199" s="54" t="s">
        <v>158</v>
      </c>
      <c r="V199" s="55">
        <f>+IF(U199='[12]Tabla Valoración controles'!$D$4,'[12]Tabla Valoración controles'!$F$4,IF('[12]208-PLA-Ft-78 Mapa Gestión'!U199='[12]Tabla Valoración controles'!$D$5,'[12]Tabla Valoración controles'!$F$5,IF(U199=[12]FORMULAS!$A$10,0,'[12]Tabla Valoración controles'!$F$6)))</f>
        <v>0</v>
      </c>
      <c r="W199" s="54"/>
      <c r="X199" s="56">
        <f>+IF(W199='[12]Tabla Valoración controles'!$D$7,'[12]Tabla Valoración controles'!$F$7,IF(U199=[12]FORMULAS!$A$10,0,'[12]Tabla Valoración controles'!$F$8))</f>
        <v>0</v>
      </c>
      <c r="Y199" s="54"/>
      <c r="Z199" s="55">
        <f>+IF(Y199='[12]Tabla Valoración controles'!$D$9,'[12]Tabla Valoración controles'!$F$9,IF(U199=[12]FORMULAS!$A$10,0,'[12]Tabla Valoración controles'!$F$10))</f>
        <v>0</v>
      </c>
      <c r="AA199" s="54"/>
      <c r="AB199" s="55">
        <f>+IF(AA199='[12]Tabla Valoración controles'!$D$9,'[12]Tabla Valoración controles'!$F$9,IF(W199=[12]FORMULAS!$A$10,0,'[12]Tabla Valoración controles'!$F$10))</f>
        <v>0</v>
      </c>
      <c r="AC199" s="54"/>
      <c r="AD199" s="55">
        <f>+IF(AC199='[12]Tabla Valoración controles'!$D$13,'[12]Tabla Valoración controles'!$F$13,'[12]Tabla Valoración controles'!$F$14)</f>
        <v>0</v>
      </c>
      <c r="AE199" s="100">
        <f t="shared" si="78"/>
        <v>0</v>
      </c>
      <c r="AF199" s="100">
        <f t="shared" si="111"/>
        <v>0</v>
      </c>
      <c r="AG199" s="100">
        <f t="shared" si="98"/>
        <v>0</v>
      </c>
      <c r="AH199" s="54"/>
      <c r="AI199" s="50">
        <f>+IF(AH199=[12]CONTROLES!$C$50,[12]CONTROLES!$D$50,[12]CONTROLES!$D$51)</f>
        <v>0</v>
      </c>
      <c r="AJ199" s="50"/>
      <c r="AK199" s="50">
        <f>+IF(AJ199=[12]CONTROLES!$C$52,[12]CONTROLES!$D$52,[12]CONTROLES!$D$53)</f>
        <v>0</v>
      </c>
      <c r="AL199" s="50"/>
      <c r="AM199" s="50">
        <f>+IF(AL199=[12]CONTROLES!$C$54,[12]CONTROLES!$D$54,[12]CONTROLES!$D$55)</f>
        <v>0</v>
      </c>
      <c r="AN199" s="50"/>
      <c r="AO199" s="50">
        <f>+IF(AN199=[12]CONTROLES!$C$56,[12]CONTROLES!$D$56,IF(AN199=[12]CONTROLES!$C$57,[12]CONTROLES!$D$57,[12]CONTROLES!$D$58))</f>
        <v>0</v>
      </c>
      <c r="AP199" s="50"/>
      <c r="AQ199" s="50">
        <f>+IF(AP199=[12]CONTROLES!$C$59,[12]CONTROLES!$D$59,[12]CONTROLES!$D$60)</f>
        <v>0</v>
      </c>
      <c r="AR199" s="50"/>
      <c r="AS199" s="50">
        <f>+IF(AR199=[12]CONTROLES!$C$61,[12]CONTROLES!$D$61,[12]CONTROLES!$D$62)</f>
        <v>0</v>
      </c>
      <c r="AT199" s="50"/>
      <c r="AU199" s="50">
        <f>+IF(AT199=[12]CONTROLES!$C$63,[12]CONTROLES!$D$63,IF(AT199=[12]CONTROLES!$C$64,[12]CONTROLES!$D$64,[12]CONTROLES!$D$65))</f>
        <v>0</v>
      </c>
      <c r="AV199" s="50">
        <f t="shared" si="86"/>
        <v>0</v>
      </c>
      <c r="AW199" s="50" t="str">
        <f t="shared" si="87"/>
        <v>Débil</v>
      </c>
      <c r="AX199" s="305"/>
      <c r="AY199" s="305"/>
      <c r="AZ199" s="305"/>
      <c r="BA199" s="305"/>
      <c r="BB199" s="307"/>
      <c r="BC199" s="306"/>
      <c r="BD199" s="335"/>
      <c r="BE199" s="134"/>
      <c r="BF199" s="134"/>
      <c r="BG199" s="216"/>
      <c r="BH199" s="224"/>
      <c r="BI199" s="224"/>
      <c r="BJ199" s="134"/>
      <c r="BK199" s="134"/>
      <c r="BL199" s="134"/>
      <c r="BM199" s="335"/>
      <c r="BN199" s="128"/>
      <c r="BO199" s="134"/>
      <c r="BP199" s="134"/>
      <c r="BQ199" s="134"/>
      <c r="BR199" s="137"/>
      <c r="BS199" s="137"/>
      <c r="BT199" s="137"/>
      <c r="BU199" s="137"/>
      <c r="BV199" s="137"/>
      <c r="BW199" s="128"/>
      <c r="BX199" s="134"/>
      <c r="BY199" s="134"/>
      <c r="BZ199" s="134"/>
      <c r="CA199" s="137"/>
      <c r="CB199" s="137"/>
      <c r="CC199" s="137"/>
      <c r="CD199" s="137"/>
      <c r="CE199" s="137"/>
      <c r="CF199" s="128"/>
      <c r="CG199" s="134"/>
      <c r="CH199" s="134"/>
      <c r="CI199" s="134"/>
      <c r="CJ199" s="137"/>
      <c r="CK199" s="137"/>
      <c r="CL199" s="137"/>
      <c r="CM199" s="137"/>
      <c r="CN199" s="137"/>
      <c r="CO199" s="128"/>
      <c r="CP199" s="134"/>
      <c r="CQ199" s="134"/>
      <c r="CR199" s="134"/>
      <c r="CS199" s="137"/>
      <c r="CT199" s="137"/>
      <c r="CU199" s="137"/>
      <c r="CV199" s="137"/>
      <c r="CW199" s="137"/>
      <c r="CX199" s="128"/>
      <c r="CY199" s="134"/>
      <c r="CZ199" s="134"/>
      <c r="DA199" s="134"/>
      <c r="DB199" s="137"/>
      <c r="DC199" s="137"/>
      <c r="DD199" s="137"/>
      <c r="DE199" s="137"/>
      <c r="DF199" s="137"/>
      <c r="DG199" s="128"/>
      <c r="DH199" s="134"/>
      <c r="DI199" s="134"/>
      <c r="DJ199" s="134"/>
      <c r="DK199" s="137"/>
      <c r="DL199" s="137"/>
      <c r="DM199" s="137"/>
      <c r="DN199" s="137"/>
      <c r="DO199" s="137"/>
      <c r="DP199" s="128"/>
      <c r="DQ199" s="134"/>
      <c r="DR199" s="134"/>
      <c r="DS199" s="134"/>
      <c r="DT199" s="137"/>
      <c r="DU199" s="137"/>
      <c r="DV199" s="137"/>
      <c r="DW199" s="137"/>
      <c r="DX199" s="137"/>
      <c r="DY199" s="128"/>
      <c r="DZ199" s="134"/>
      <c r="EA199" s="134"/>
      <c r="EB199" s="134"/>
      <c r="EC199" s="137"/>
      <c r="ED199" s="137"/>
      <c r="EE199" s="137"/>
      <c r="EF199" s="137"/>
      <c r="EG199" s="137"/>
      <c r="EH199" s="128"/>
      <c r="EI199" s="134"/>
      <c r="EJ199" s="134"/>
      <c r="EK199" s="134"/>
      <c r="EL199" s="137"/>
      <c r="EM199" s="137"/>
      <c r="EN199" s="137"/>
      <c r="EO199" s="137"/>
      <c r="EP199" s="137"/>
      <c r="EQ199" s="128"/>
      <c r="ER199" s="134"/>
      <c r="ES199" s="134"/>
      <c r="ET199" s="134"/>
      <c r="EU199" s="137"/>
      <c r="EV199" s="137"/>
      <c r="EW199" s="137"/>
      <c r="EX199" s="137"/>
      <c r="EY199" s="137"/>
      <c r="EZ199" s="128"/>
      <c r="FA199" s="134"/>
      <c r="FB199" s="134"/>
      <c r="FC199" s="134"/>
      <c r="FD199" s="137"/>
      <c r="FE199" s="137"/>
      <c r="FF199" s="137"/>
      <c r="FG199" s="137"/>
      <c r="FH199" s="137"/>
      <c r="FI199" s="128"/>
      <c r="FJ199" s="134"/>
      <c r="FK199" s="134"/>
      <c r="FL199" s="134"/>
      <c r="FM199" s="137"/>
      <c r="FN199" s="137"/>
      <c r="FO199" s="137"/>
      <c r="FP199" s="137"/>
      <c r="FQ199" s="137"/>
      <c r="FR199" s="137"/>
      <c r="FS199" s="128"/>
      <c r="FT199" s="131"/>
      <c r="FU199" s="131"/>
      <c r="FV199" s="131"/>
      <c r="FW199" s="132"/>
      <c r="FX199" s="131"/>
      <c r="FY199" s="137"/>
      <c r="FZ199" s="137"/>
      <c r="GA199" s="131"/>
      <c r="GB199" s="131"/>
      <c r="GC199" s="131"/>
      <c r="GD199" s="131"/>
      <c r="GE199" s="131"/>
      <c r="GF199" s="128"/>
      <c r="GG199" s="131"/>
      <c r="GH199" s="131"/>
      <c r="GI199" s="131"/>
      <c r="GJ199" s="132"/>
      <c r="GK199" s="131"/>
      <c r="GL199" s="137"/>
      <c r="GM199" s="137"/>
      <c r="GN199" s="131"/>
      <c r="GO199" s="131"/>
      <c r="GP199" s="131"/>
      <c r="GQ199" s="131"/>
      <c r="GR199" s="131"/>
      <c r="GS199" s="128"/>
      <c r="GT199" s="131"/>
      <c r="GU199" s="131"/>
      <c r="GV199" s="131"/>
      <c r="GW199" s="132"/>
      <c r="GX199" s="131"/>
      <c r="GY199" s="137"/>
      <c r="GZ199" s="137"/>
      <c r="HA199" s="131"/>
      <c r="HB199" s="131"/>
      <c r="HC199" s="131"/>
      <c r="HD199" s="131"/>
    </row>
    <row r="200" spans="1:212" ht="17.25" customHeight="1" x14ac:dyDescent="0.2">
      <c r="A200" s="312"/>
      <c r="B200" s="395"/>
      <c r="C200" s="399"/>
      <c r="D200" s="399"/>
      <c r="E200" s="395"/>
      <c r="F200" s="395"/>
      <c r="G200" s="395"/>
      <c r="H200" s="396"/>
      <c r="I200" s="395"/>
      <c r="J200" s="397"/>
      <c r="K200" s="322"/>
      <c r="L200" s="398"/>
      <c r="M200" s="326"/>
      <c r="N200" s="327"/>
      <c r="O200" s="327"/>
      <c r="P200" s="361"/>
      <c r="Q200" s="360"/>
      <c r="R200" s="53"/>
      <c r="S200" s="50"/>
      <c r="T200" s="201" t="str">
        <f t="shared" si="70"/>
        <v>Tipo Control</v>
      </c>
      <c r="U200" s="54" t="s">
        <v>158</v>
      </c>
      <c r="V200" s="55">
        <f>+IF(U200='[12]Tabla Valoración controles'!$D$4,'[12]Tabla Valoración controles'!$F$4,IF('[12]208-PLA-Ft-78 Mapa Gestión'!U200='[12]Tabla Valoración controles'!$D$5,'[12]Tabla Valoración controles'!$F$5,IF(U200=[12]FORMULAS!$A$10,0,'[12]Tabla Valoración controles'!$F$6)))</f>
        <v>0</v>
      </c>
      <c r="W200" s="54"/>
      <c r="X200" s="56">
        <f>+IF(W200='[12]Tabla Valoración controles'!$D$7,'[12]Tabla Valoración controles'!$F$7,IF(U200=[12]FORMULAS!$A$10,0,'[12]Tabla Valoración controles'!$F$8))</f>
        <v>0</v>
      </c>
      <c r="Y200" s="54"/>
      <c r="Z200" s="55">
        <f>+IF(Y200='[12]Tabla Valoración controles'!$D$9,'[12]Tabla Valoración controles'!$F$9,IF(U200=[12]FORMULAS!$A$10,0,'[12]Tabla Valoración controles'!$F$10))</f>
        <v>0</v>
      </c>
      <c r="AA200" s="54"/>
      <c r="AB200" s="55">
        <f>+IF(AA200='[12]Tabla Valoración controles'!$D$9,'[12]Tabla Valoración controles'!$F$9,IF(W200=[12]FORMULAS!$A$10,0,'[12]Tabla Valoración controles'!$F$10))</f>
        <v>0</v>
      </c>
      <c r="AC200" s="54"/>
      <c r="AD200" s="55">
        <f>+IF(AC200='[12]Tabla Valoración controles'!$D$13,'[12]Tabla Valoración controles'!$F$13,'[12]Tabla Valoración controles'!$F$14)</f>
        <v>0</v>
      </c>
      <c r="AE200" s="100">
        <f t="shared" si="78"/>
        <v>0</v>
      </c>
      <c r="AF200" s="100">
        <f t="shared" si="111"/>
        <v>0</v>
      </c>
      <c r="AG200" s="100">
        <f t="shared" si="98"/>
        <v>0</v>
      </c>
      <c r="AH200" s="54"/>
      <c r="AI200" s="50">
        <f>+IF(AH200=[12]CONTROLES!$C$50,[12]CONTROLES!$D$50,[12]CONTROLES!$D$51)</f>
        <v>0</v>
      </c>
      <c r="AJ200" s="50"/>
      <c r="AK200" s="50">
        <f>+IF(AJ200=[12]CONTROLES!$C$52,[12]CONTROLES!$D$52,[12]CONTROLES!$D$53)</f>
        <v>0</v>
      </c>
      <c r="AL200" s="50"/>
      <c r="AM200" s="50">
        <f>+IF(AL200=[12]CONTROLES!$C$54,[12]CONTROLES!$D$54,[12]CONTROLES!$D$55)</f>
        <v>0</v>
      </c>
      <c r="AN200" s="50"/>
      <c r="AO200" s="50">
        <f>+IF(AN200=[12]CONTROLES!$C$56,[12]CONTROLES!$D$56,IF(AN200=[12]CONTROLES!$C$57,[12]CONTROLES!$D$57,[12]CONTROLES!$D$58))</f>
        <v>0</v>
      </c>
      <c r="AP200" s="50"/>
      <c r="AQ200" s="50">
        <f>+IF(AP200=[12]CONTROLES!$C$59,[12]CONTROLES!$D$59,[12]CONTROLES!$D$60)</f>
        <v>0</v>
      </c>
      <c r="AR200" s="50"/>
      <c r="AS200" s="50">
        <f>+IF(AR200=[12]CONTROLES!$C$61,[12]CONTROLES!$D$61,[12]CONTROLES!$D$62)</f>
        <v>0</v>
      </c>
      <c r="AT200" s="50"/>
      <c r="AU200" s="50">
        <f>+IF(AT200=[12]CONTROLES!$C$63,[12]CONTROLES!$D$63,IF(AT200=[12]CONTROLES!$C$64,[12]CONTROLES!$D$64,[12]CONTROLES!$D$65))</f>
        <v>0</v>
      </c>
      <c r="AV200" s="50">
        <f t="shared" si="86"/>
        <v>0</v>
      </c>
      <c r="AW200" s="50" t="str">
        <f t="shared" si="87"/>
        <v>Débil</v>
      </c>
      <c r="AX200" s="305"/>
      <c r="AY200" s="305"/>
      <c r="AZ200" s="305"/>
      <c r="BA200" s="305"/>
      <c r="BB200" s="307"/>
      <c r="BC200" s="306"/>
      <c r="BD200" s="335"/>
      <c r="BE200" s="134"/>
      <c r="BF200" s="134"/>
      <c r="BG200" s="216"/>
      <c r="BH200" s="224"/>
      <c r="BI200" s="224"/>
      <c r="BJ200" s="134"/>
      <c r="BK200" s="134"/>
      <c r="BL200" s="134"/>
      <c r="BM200" s="335"/>
      <c r="BN200" s="128"/>
      <c r="BO200" s="134"/>
      <c r="BP200" s="134"/>
      <c r="BQ200" s="134"/>
      <c r="BR200" s="137"/>
      <c r="BS200" s="137"/>
      <c r="BT200" s="137"/>
      <c r="BU200" s="137"/>
      <c r="BV200" s="137"/>
      <c r="BW200" s="128"/>
      <c r="BX200" s="134"/>
      <c r="BY200" s="134"/>
      <c r="BZ200" s="134"/>
      <c r="CA200" s="137"/>
      <c r="CB200" s="137"/>
      <c r="CC200" s="137"/>
      <c r="CD200" s="137"/>
      <c r="CE200" s="137"/>
      <c r="CF200" s="128"/>
      <c r="CG200" s="134"/>
      <c r="CH200" s="134"/>
      <c r="CI200" s="134"/>
      <c r="CJ200" s="137"/>
      <c r="CK200" s="137"/>
      <c r="CL200" s="137"/>
      <c r="CM200" s="137"/>
      <c r="CN200" s="137"/>
      <c r="CO200" s="128"/>
      <c r="CP200" s="134"/>
      <c r="CQ200" s="134"/>
      <c r="CR200" s="134"/>
      <c r="CS200" s="137"/>
      <c r="CT200" s="137"/>
      <c r="CU200" s="137"/>
      <c r="CV200" s="137"/>
      <c r="CW200" s="137"/>
      <c r="CX200" s="128"/>
      <c r="CY200" s="134"/>
      <c r="CZ200" s="134"/>
      <c r="DA200" s="134"/>
      <c r="DB200" s="137"/>
      <c r="DC200" s="137"/>
      <c r="DD200" s="137"/>
      <c r="DE200" s="137"/>
      <c r="DF200" s="137"/>
      <c r="DG200" s="128"/>
      <c r="DH200" s="134"/>
      <c r="DI200" s="134"/>
      <c r="DJ200" s="134"/>
      <c r="DK200" s="137"/>
      <c r="DL200" s="137"/>
      <c r="DM200" s="137"/>
      <c r="DN200" s="137"/>
      <c r="DO200" s="137"/>
      <c r="DP200" s="128"/>
      <c r="DQ200" s="134"/>
      <c r="DR200" s="134"/>
      <c r="DS200" s="134"/>
      <c r="DT200" s="137"/>
      <c r="DU200" s="137"/>
      <c r="DV200" s="137"/>
      <c r="DW200" s="137"/>
      <c r="DX200" s="137"/>
      <c r="DY200" s="128"/>
      <c r="DZ200" s="134"/>
      <c r="EA200" s="134"/>
      <c r="EB200" s="134"/>
      <c r="EC200" s="137"/>
      <c r="ED200" s="137"/>
      <c r="EE200" s="137"/>
      <c r="EF200" s="137"/>
      <c r="EG200" s="137"/>
      <c r="EH200" s="128"/>
      <c r="EI200" s="134"/>
      <c r="EJ200" s="134"/>
      <c r="EK200" s="134"/>
      <c r="EL200" s="137"/>
      <c r="EM200" s="137"/>
      <c r="EN200" s="137"/>
      <c r="EO200" s="137"/>
      <c r="EP200" s="137"/>
      <c r="EQ200" s="128"/>
      <c r="ER200" s="134"/>
      <c r="ES200" s="134"/>
      <c r="ET200" s="134"/>
      <c r="EU200" s="137"/>
      <c r="EV200" s="137"/>
      <c r="EW200" s="137"/>
      <c r="EX200" s="137"/>
      <c r="EY200" s="137"/>
      <c r="EZ200" s="128"/>
      <c r="FA200" s="134"/>
      <c r="FB200" s="134"/>
      <c r="FC200" s="134"/>
      <c r="FD200" s="137"/>
      <c r="FE200" s="137"/>
      <c r="FF200" s="137"/>
      <c r="FG200" s="137"/>
      <c r="FH200" s="137"/>
      <c r="FI200" s="128"/>
      <c r="FJ200" s="134"/>
      <c r="FK200" s="134"/>
      <c r="FL200" s="134"/>
      <c r="FM200" s="137"/>
      <c r="FN200" s="137"/>
      <c r="FO200" s="137"/>
      <c r="FP200" s="137"/>
      <c r="FQ200" s="137"/>
      <c r="FR200" s="137"/>
      <c r="FS200" s="128"/>
      <c r="FT200" s="131"/>
      <c r="FU200" s="131"/>
      <c r="FV200" s="131"/>
      <c r="FW200" s="132"/>
      <c r="FX200" s="131"/>
      <c r="FY200" s="137"/>
      <c r="FZ200" s="137"/>
      <c r="GA200" s="131"/>
      <c r="GB200" s="131"/>
      <c r="GC200" s="131"/>
      <c r="GD200" s="131"/>
      <c r="GE200" s="131"/>
      <c r="GF200" s="128"/>
      <c r="GG200" s="131"/>
      <c r="GH200" s="131"/>
      <c r="GI200" s="131"/>
      <c r="GJ200" s="132"/>
      <c r="GK200" s="131"/>
      <c r="GL200" s="137"/>
      <c r="GM200" s="137"/>
      <c r="GN200" s="131"/>
      <c r="GO200" s="131"/>
      <c r="GP200" s="131"/>
      <c r="GQ200" s="131"/>
      <c r="GR200" s="131"/>
      <c r="GS200" s="128"/>
      <c r="GT200" s="131"/>
      <c r="GU200" s="131"/>
      <c r="GV200" s="131"/>
      <c r="GW200" s="132"/>
      <c r="GX200" s="131"/>
      <c r="GY200" s="137"/>
      <c r="GZ200" s="137"/>
      <c r="HA200" s="131"/>
      <c r="HB200" s="131"/>
      <c r="HC200" s="131"/>
      <c r="HD200" s="131"/>
    </row>
    <row r="201" spans="1:212" ht="17.25" customHeight="1" x14ac:dyDescent="0.2">
      <c r="A201" s="312"/>
      <c r="B201" s="395"/>
      <c r="C201" s="399"/>
      <c r="D201" s="399"/>
      <c r="E201" s="395"/>
      <c r="F201" s="395"/>
      <c r="G201" s="395"/>
      <c r="H201" s="396"/>
      <c r="I201" s="395"/>
      <c r="J201" s="397"/>
      <c r="K201" s="322"/>
      <c r="L201" s="398"/>
      <c r="M201" s="326"/>
      <c r="N201" s="327"/>
      <c r="O201" s="327"/>
      <c r="P201" s="361"/>
      <c r="Q201" s="360"/>
      <c r="R201" s="53"/>
      <c r="S201" s="50"/>
      <c r="T201" s="201" t="str">
        <f t="shared" si="70"/>
        <v>Tipo Control</v>
      </c>
      <c r="U201" s="54" t="s">
        <v>158</v>
      </c>
      <c r="V201" s="55">
        <f>+IF(U201='[12]Tabla Valoración controles'!$D$4,'[12]Tabla Valoración controles'!$F$4,IF('[12]208-PLA-Ft-78 Mapa Gestión'!U201='[12]Tabla Valoración controles'!$D$5,'[12]Tabla Valoración controles'!$F$5,IF(U201=[12]FORMULAS!$A$10,0,'[12]Tabla Valoración controles'!$F$6)))</f>
        <v>0</v>
      </c>
      <c r="W201" s="54"/>
      <c r="X201" s="56">
        <f>+IF(W201='[12]Tabla Valoración controles'!$D$7,'[12]Tabla Valoración controles'!$F$7,IF(U201=[12]FORMULAS!$A$10,0,'[12]Tabla Valoración controles'!$F$8))</f>
        <v>0</v>
      </c>
      <c r="Y201" s="54"/>
      <c r="Z201" s="55">
        <f>+IF(Y201='[12]Tabla Valoración controles'!$D$9,'[12]Tabla Valoración controles'!$F$9,IF(U201=[12]FORMULAS!$A$10,0,'[12]Tabla Valoración controles'!$F$10))</f>
        <v>0</v>
      </c>
      <c r="AA201" s="54"/>
      <c r="AB201" s="55">
        <f>+IF(AA201='[12]Tabla Valoración controles'!$D$9,'[12]Tabla Valoración controles'!$F$9,IF(W201=[12]FORMULAS!$A$10,0,'[12]Tabla Valoración controles'!$F$10))</f>
        <v>0</v>
      </c>
      <c r="AC201" s="54"/>
      <c r="AD201" s="55">
        <f>+IF(AC201='[12]Tabla Valoración controles'!$D$13,'[12]Tabla Valoración controles'!$F$13,'[12]Tabla Valoración controles'!$F$14)</f>
        <v>0</v>
      </c>
      <c r="AE201" s="100">
        <f t="shared" si="78"/>
        <v>0</v>
      </c>
      <c r="AF201" s="100">
        <f t="shared" si="111"/>
        <v>0</v>
      </c>
      <c r="AG201" s="100">
        <f t="shared" si="98"/>
        <v>0</v>
      </c>
      <c r="AH201" s="54"/>
      <c r="AI201" s="50">
        <f>+IF(AH201=[12]CONTROLES!$C$50,[12]CONTROLES!$D$50,[12]CONTROLES!$D$51)</f>
        <v>0</v>
      </c>
      <c r="AJ201" s="50"/>
      <c r="AK201" s="50">
        <f>+IF(AJ201=[12]CONTROLES!$C$52,[12]CONTROLES!$D$52,[12]CONTROLES!$D$53)</f>
        <v>0</v>
      </c>
      <c r="AL201" s="50"/>
      <c r="AM201" s="50">
        <f>+IF(AL201=[12]CONTROLES!$C$54,[12]CONTROLES!$D$54,[12]CONTROLES!$D$55)</f>
        <v>0</v>
      </c>
      <c r="AN201" s="50"/>
      <c r="AO201" s="50">
        <f>+IF(AN201=[12]CONTROLES!$C$56,[12]CONTROLES!$D$56,IF(AN201=[12]CONTROLES!$C$57,[12]CONTROLES!$D$57,[12]CONTROLES!$D$58))</f>
        <v>0</v>
      </c>
      <c r="AP201" s="50"/>
      <c r="AQ201" s="50">
        <f>+IF(AP201=[12]CONTROLES!$C$59,[12]CONTROLES!$D$59,[12]CONTROLES!$D$60)</f>
        <v>0</v>
      </c>
      <c r="AR201" s="50"/>
      <c r="AS201" s="50">
        <f>+IF(AR201=[12]CONTROLES!$C$61,[12]CONTROLES!$D$61,[12]CONTROLES!$D$62)</f>
        <v>0</v>
      </c>
      <c r="AT201" s="50"/>
      <c r="AU201" s="50">
        <f>+IF(AT201=[12]CONTROLES!$C$63,[12]CONTROLES!$D$63,IF(AT201=[12]CONTROLES!$C$64,[12]CONTROLES!$D$64,[12]CONTROLES!$D$65))</f>
        <v>0</v>
      </c>
      <c r="AV201" s="50">
        <f t="shared" si="86"/>
        <v>0</v>
      </c>
      <c r="AW201" s="50" t="str">
        <f t="shared" si="87"/>
        <v>Débil</v>
      </c>
      <c r="AX201" s="305"/>
      <c r="AY201" s="305"/>
      <c r="AZ201" s="305"/>
      <c r="BA201" s="305"/>
      <c r="BB201" s="307"/>
      <c r="BC201" s="306"/>
      <c r="BD201" s="335"/>
      <c r="BE201" s="134"/>
      <c r="BF201" s="134"/>
      <c r="BG201" s="216"/>
      <c r="BH201" s="224"/>
      <c r="BI201" s="224"/>
      <c r="BJ201" s="134"/>
      <c r="BK201" s="134"/>
      <c r="BL201" s="134"/>
      <c r="BM201" s="335"/>
      <c r="BN201" s="128"/>
      <c r="BO201" s="134"/>
      <c r="BP201" s="134"/>
      <c r="BQ201" s="134"/>
      <c r="BR201" s="137"/>
      <c r="BS201" s="137"/>
      <c r="BT201" s="137"/>
      <c r="BU201" s="137"/>
      <c r="BV201" s="137"/>
      <c r="BW201" s="128"/>
      <c r="BX201" s="134"/>
      <c r="BY201" s="134"/>
      <c r="BZ201" s="134"/>
      <c r="CA201" s="137"/>
      <c r="CB201" s="137"/>
      <c r="CC201" s="137"/>
      <c r="CD201" s="137"/>
      <c r="CE201" s="137"/>
      <c r="CF201" s="128"/>
      <c r="CG201" s="134"/>
      <c r="CH201" s="134"/>
      <c r="CI201" s="134"/>
      <c r="CJ201" s="137"/>
      <c r="CK201" s="137"/>
      <c r="CL201" s="137"/>
      <c r="CM201" s="137"/>
      <c r="CN201" s="137"/>
      <c r="CO201" s="128"/>
      <c r="CP201" s="134"/>
      <c r="CQ201" s="134"/>
      <c r="CR201" s="134"/>
      <c r="CS201" s="137"/>
      <c r="CT201" s="137"/>
      <c r="CU201" s="137"/>
      <c r="CV201" s="137"/>
      <c r="CW201" s="137"/>
      <c r="CX201" s="128"/>
      <c r="CY201" s="134"/>
      <c r="CZ201" s="134"/>
      <c r="DA201" s="134"/>
      <c r="DB201" s="137"/>
      <c r="DC201" s="137"/>
      <c r="DD201" s="137"/>
      <c r="DE201" s="137"/>
      <c r="DF201" s="137"/>
      <c r="DG201" s="128"/>
      <c r="DH201" s="134"/>
      <c r="DI201" s="134"/>
      <c r="DJ201" s="134"/>
      <c r="DK201" s="137"/>
      <c r="DL201" s="137"/>
      <c r="DM201" s="137"/>
      <c r="DN201" s="137"/>
      <c r="DO201" s="137"/>
      <c r="DP201" s="128"/>
      <c r="DQ201" s="134"/>
      <c r="DR201" s="134"/>
      <c r="DS201" s="134"/>
      <c r="DT201" s="137"/>
      <c r="DU201" s="137"/>
      <c r="DV201" s="137"/>
      <c r="DW201" s="137"/>
      <c r="DX201" s="137"/>
      <c r="DY201" s="128"/>
      <c r="DZ201" s="134"/>
      <c r="EA201" s="134"/>
      <c r="EB201" s="134"/>
      <c r="EC201" s="137"/>
      <c r="ED201" s="137"/>
      <c r="EE201" s="137"/>
      <c r="EF201" s="137"/>
      <c r="EG201" s="137"/>
      <c r="EH201" s="128"/>
      <c r="EI201" s="134"/>
      <c r="EJ201" s="134"/>
      <c r="EK201" s="134"/>
      <c r="EL201" s="137"/>
      <c r="EM201" s="137"/>
      <c r="EN201" s="137"/>
      <c r="EO201" s="137"/>
      <c r="EP201" s="137"/>
      <c r="EQ201" s="128"/>
      <c r="ER201" s="134"/>
      <c r="ES201" s="134"/>
      <c r="ET201" s="134"/>
      <c r="EU201" s="137"/>
      <c r="EV201" s="137"/>
      <c r="EW201" s="137"/>
      <c r="EX201" s="137"/>
      <c r="EY201" s="137"/>
      <c r="EZ201" s="128"/>
      <c r="FA201" s="134"/>
      <c r="FB201" s="134"/>
      <c r="FC201" s="134"/>
      <c r="FD201" s="137"/>
      <c r="FE201" s="137"/>
      <c r="FF201" s="137"/>
      <c r="FG201" s="137"/>
      <c r="FH201" s="137"/>
      <c r="FI201" s="128"/>
      <c r="FJ201" s="134"/>
      <c r="FK201" s="134"/>
      <c r="FL201" s="134"/>
      <c r="FM201" s="137"/>
      <c r="FN201" s="137"/>
      <c r="FO201" s="137"/>
      <c r="FP201" s="137"/>
      <c r="FQ201" s="137"/>
      <c r="FR201" s="137"/>
      <c r="FS201" s="128"/>
      <c r="FT201" s="131"/>
      <c r="FU201" s="131"/>
      <c r="FV201" s="131"/>
      <c r="FW201" s="132"/>
      <c r="FX201" s="131"/>
      <c r="FY201" s="137"/>
      <c r="FZ201" s="137"/>
      <c r="GA201" s="131"/>
      <c r="GB201" s="131"/>
      <c r="GC201" s="131"/>
      <c r="GD201" s="131"/>
      <c r="GE201" s="131"/>
      <c r="GF201" s="128"/>
      <c r="GG201" s="131"/>
      <c r="GH201" s="131"/>
      <c r="GI201" s="131"/>
      <c r="GJ201" s="132"/>
      <c r="GK201" s="131"/>
      <c r="GL201" s="137"/>
      <c r="GM201" s="137"/>
      <c r="GN201" s="131"/>
      <c r="GO201" s="131"/>
      <c r="GP201" s="131"/>
      <c r="GQ201" s="131"/>
      <c r="GR201" s="131"/>
      <c r="GS201" s="128"/>
      <c r="GT201" s="131"/>
      <c r="GU201" s="131"/>
      <c r="GV201" s="131"/>
      <c r="GW201" s="132"/>
      <c r="GX201" s="131"/>
      <c r="GY201" s="137"/>
      <c r="GZ201" s="137"/>
      <c r="HA201" s="131"/>
      <c r="HB201" s="131"/>
      <c r="HC201" s="131"/>
      <c r="HD201" s="131"/>
    </row>
    <row r="202" spans="1:212" ht="67.5" customHeight="1" x14ac:dyDescent="0.2">
      <c r="A202" s="312">
        <v>33</v>
      </c>
      <c r="B202" s="395" t="s">
        <v>176</v>
      </c>
      <c r="C202" s="399" t="str">
        <f>VLOOKUP(B202,[12]FORMULAS!$A$30:$B$46,2,0)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202" s="399" t="str">
        <f>VLOOKUP(B202,[12]FORMULAS!$A$30:$C$46,3,0)</f>
        <v xml:space="preserve">Subdirector Administrativo </v>
      </c>
      <c r="E202" s="395" t="s">
        <v>113</v>
      </c>
      <c r="F202" s="395" t="s">
        <v>684</v>
      </c>
      <c r="G202" s="395" t="s">
        <v>685</v>
      </c>
      <c r="H202" s="396" t="s">
        <v>686</v>
      </c>
      <c r="I202" s="395" t="s">
        <v>261</v>
      </c>
      <c r="J202" s="397">
        <v>12</v>
      </c>
      <c r="K202" s="322" t="str">
        <f>VLOOKUP(L202,'Tabla probabilidad'!$D$3:$E$8,2,0)</f>
        <v>Baja</v>
      </c>
      <c r="L202" s="398">
        <v>0.4</v>
      </c>
      <c r="M202" s="326" t="s">
        <v>88</v>
      </c>
      <c r="N202" s="327" t="str">
        <f>VLOOKUP(M202,'Tabla Impacto'!$D$3:$F$8,3,0)</f>
        <v>Leve</v>
      </c>
      <c r="O202" s="327">
        <f>VLOOKUP(M202,'Tabla Impacto'!$D$3:$F$8,2,0)</f>
        <v>0.2</v>
      </c>
      <c r="P202" s="361" t="str">
        <f t="shared" ref="P202" si="112">CONCATENATE(N202,K202)</f>
        <v>LeveBaja</v>
      </c>
      <c r="Q202" s="360" t="str">
        <f>VLOOKUP(P202,[12]FORMULAS!$K$17:$L$42,2,0)</f>
        <v>Bajo</v>
      </c>
      <c r="R202" s="53">
        <v>1</v>
      </c>
      <c r="S202" s="50" t="s">
        <v>687</v>
      </c>
      <c r="T202" s="201" t="str">
        <f t="shared" si="70"/>
        <v>Preventivo</v>
      </c>
      <c r="U202" s="54" t="s">
        <v>13</v>
      </c>
      <c r="V202" s="55">
        <f>+IF(U202='[12]Tabla Valoración controles'!$D$4,'[12]Tabla Valoración controles'!$F$4,IF('[12]208-PLA-Ft-78 Mapa Gestión'!U202='[12]Tabla Valoración controles'!$D$5,'[12]Tabla Valoración controles'!$F$5,IF(U202=[12]FORMULAS!$A$10,0,'[12]Tabla Valoración controles'!$F$6)))</f>
        <v>0.25</v>
      </c>
      <c r="W202" s="54" t="s">
        <v>8</v>
      </c>
      <c r="X202" s="56">
        <f>+IF(W202='[12]Tabla Valoración controles'!$D$7,'[12]Tabla Valoración controles'!$F$7,IF(U202=[12]FORMULAS!$A$10,0,'[12]Tabla Valoración controles'!$F$8))</f>
        <v>0.15</v>
      </c>
      <c r="Y202" s="54" t="s">
        <v>18</v>
      </c>
      <c r="Z202" s="55">
        <f>+IF(Y202='[12]Tabla Valoración controles'!$D$9,'[12]Tabla Valoración controles'!$F$9,IF(U202=[12]FORMULAS!$A$10,0,'[12]Tabla Valoración controles'!$F$10))</f>
        <v>0</v>
      </c>
      <c r="AA202" s="54" t="s">
        <v>21</v>
      </c>
      <c r="AB202" s="55">
        <f>+IF(AA202='[12]Tabla Valoración controles'!$D$9,'[12]Tabla Valoración controles'!$F$9,IF(W202=[12]FORMULAS!$A$10,0,'[12]Tabla Valoración controles'!$F$10))</f>
        <v>0</v>
      </c>
      <c r="AC202" s="54" t="s">
        <v>100</v>
      </c>
      <c r="AD202" s="55">
        <f>+IF(AC202='[12]Tabla Valoración controles'!$D$13,'[12]Tabla Valoración controles'!$F$13,'[12]Tabla Valoración controles'!$F$14)</f>
        <v>0</v>
      </c>
      <c r="AE202" s="100">
        <f t="shared" si="78"/>
        <v>0.4</v>
      </c>
      <c r="AF202" s="100" t="e">
        <f>+IF(T202=[12]FORMULAS!$A$8,'[12]208-PLA-Ft-78 Mapa Gestión'!AE202*'[12]208-PLA-Ft-78 Mapa Gestión'!L202:L207,'[12]208-PLA-Ft-78 Mapa Gestión'!AE202*'[12]208-PLA-Ft-78 Mapa Gestión'!O202:O207)</f>
        <v>#N/A</v>
      </c>
      <c r="AG202" s="100">
        <f>+IF(T202=[12]FORMULAS!$A$8,'[12]208-PLA-Ft-78 Mapa Gestión'!L202:L207-'[12]208-PLA-Ft-78 Mapa Gestión'!AF202,0)</f>
        <v>0</v>
      </c>
      <c r="AH202" s="54" t="s">
        <v>351</v>
      </c>
      <c r="AI202" s="50">
        <f>+IF(AH202=[12]CONTROLES!$C$50,[12]CONTROLES!$D$50,[12]CONTROLES!$D$51)</f>
        <v>15</v>
      </c>
      <c r="AJ202" s="50" t="s">
        <v>357</v>
      </c>
      <c r="AK202" s="50">
        <f>+IF(AJ202=[12]CONTROLES!$C$52,[12]CONTROLES!$D$52,[12]CONTROLES!$D$53)</f>
        <v>15</v>
      </c>
      <c r="AL202" s="50" t="s">
        <v>360</v>
      </c>
      <c r="AM202" s="50">
        <f>+IF(AL202=[12]CONTROLES!$C$54,[12]CONTROLES!$D$54,[12]CONTROLES!$D$55)</f>
        <v>15</v>
      </c>
      <c r="AN202" s="50" t="s">
        <v>363</v>
      </c>
      <c r="AO202" s="50">
        <f>+IF(AN202=[12]CONTROLES!$C$56,[12]CONTROLES!$D$56,IF(AN202=[12]CONTROLES!$C$57,[12]CONTROLES!$D$57,[12]CONTROLES!$D$58))</f>
        <v>15</v>
      </c>
      <c r="AP202" s="50" t="s">
        <v>367</v>
      </c>
      <c r="AQ202" s="50">
        <f>+IF(AP202=[12]CONTROLES!$C$59,[12]CONTROLES!$D$59,[12]CONTROLES!$D$60)</f>
        <v>15</v>
      </c>
      <c r="AR202" s="50" t="s">
        <v>370</v>
      </c>
      <c r="AS202" s="50">
        <f>+IF(AR202=[12]CONTROLES!$C$61,[12]CONTROLES!$D$61,[12]CONTROLES!$D$62)</f>
        <v>15</v>
      </c>
      <c r="AT202" s="50" t="s">
        <v>373</v>
      </c>
      <c r="AU202" s="50">
        <f>+IF(AT202=[12]CONTROLES!$C$63,[12]CONTROLES!$D$63,IF(AT202=[12]CONTROLES!$C$64,[12]CONTROLES!$D$64,[12]CONTROLES!$D$65))</f>
        <v>10</v>
      </c>
      <c r="AV202" s="50">
        <f t="shared" si="86"/>
        <v>100</v>
      </c>
      <c r="AW202" s="50" t="str">
        <f t="shared" si="87"/>
        <v>Fuerte</v>
      </c>
      <c r="AX202" s="304">
        <f>+AG207</f>
        <v>0</v>
      </c>
      <c r="AY202" s="304" t="s">
        <v>47</v>
      </c>
      <c r="AZ202" s="304" t="s">
        <v>153</v>
      </c>
      <c r="BA202" s="304" t="e">
        <f>+IF(T202=[9]FORMULAS!B201,'[9]208-PLA-Ft-78 Mapa Gestión'!AG207,'[9]208-PLA-Ft-78 Mapa Gestión'!O202:O207)</f>
        <v>#N/A</v>
      </c>
      <c r="BB202" s="307" t="str">
        <f>CONCATENATE(AZ202,AY202)</f>
        <v>LeveBaja</v>
      </c>
      <c r="BC202" s="306" t="str">
        <f>VLOOKUP(BB202,[9]FORMULAS!$K$17:$L$42,2,0)</f>
        <v>Bajo</v>
      </c>
      <c r="BD202" s="335" t="s">
        <v>164</v>
      </c>
      <c r="BE202" s="134" t="s">
        <v>688</v>
      </c>
      <c r="BF202" s="134" t="s">
        <v>689</v>
      </c>
      <c r="BG202" s="216" t="s">
        <v>322</v>
      </c>
      <c r="BH202" s="224">
        <v>45292</v>
      </c>
      <c r="BI202" s="224">
        <v>45351</v>
      </c>
      <c r="BJ202" s="134" t="s">
        <v>690</v>
      </c>
      <c r="BK202" s="134" t="s">
        <v>691</v>
      </c>
      <c r="BL202" s="134" t="s">
        <v>236</v>
      </c>
      <c r="BM202" s="335"/>
      <c r="BN202" s="128"/>
      <c r="BO202" s="150"/>
      <c r="BP202" s="150"/>
      <c r="BQ202" s="151"/>
      <c r="BR202" s="151"/>
      <c r="BS202" s="151"/>
      <c r="BT202" s="151"/>
      <c r="BU202" s="151"/>
      <c r="BV202" s="151"/>
      <c r="BW202" s="128"/>
      <c r="BX202" s="150"/>
      <c r="BY202" s="150"/>
      <c r="BZ202" s="151"/>
      <c r="CA202" s="151"/>
      <c r="CB202" s="151"/>
      <c r="CC202" s="151"/>
      <c r="CD202" s="151"/>
      <c r="CE202" s="151"/>
      <c r="CF202" s="128"/>
      <c r="CG202" s="150"/>
      <c r="CH202" s="150"/>
      <c r="CI202" s="151"/>
      <c r="CJ202" s="151"/>
      <c r="CK202" s="151"/>
      <c r="CL202" s="151"/>
      <c r="CM202" s="151"/>
      <c r="CN202" s="151"/>
      <c r="CO202" s="128"/>
      <c r="CP202" s="150"/>
      <c r="CQ202" s="150"/>
      <c r="CR202" s="151"/>
      <c r="CS202" s="151"/>
      <c r="CT202" s="151"/>
      <c r="CU202" s="151"/>
      <c r="CV202" s="151"/>
      <c r="CW202" s="151"/>
      <c r="CX202" s="128"/>
      <c r="CY202" s="150"/>
      <c r="CZ202" s="150"/>
      <c r="DA202" s="151"/>
      <c r="DB202" s="151"/>
      <c r="DC202" s="151"/>
      <c r="DD202" s="151"/>
      <c r="DE202" s="151"/>
      <c r="DF202" s="151"/>
      <c r="DG202" s="128"/>
      <c r="DH202" s="150"/>
      <c r="DI202" s="150"/>
      <c r="DJ202" s="151"/>
      <c r="DK202" s="151"/>
      <c r="DL202" s="151"/>
      <c r="DM202" s="151"/>
      <c r="DN202" s="151"/>
      <c r="DO202" s="151"/>
      <c r="DP202" s="128"/>
      <c r="DQ202" s="150"/>
      <c r="DR202" s="150"/>
      <c r="DS202" s="151"/>
      <c r="DT202" s="151"/>
      <c r="DU202" s="151"/>
      <c r="DV202" s="151"/>
      <c r="DW202" s="151"/>
      <c r="DX202" s="151"/>
      <c r="DY202" s="128"/>
      <c r="DZ202" s="150"/>
      <c r="EA202" s="150"/>
      <c r="EB202" s="151"/>
      <c r="EC202" s="151"/>
      <c r="ED202" s="151"/>
      <c r="EE202" s="151"/>
      <c r="EF202" s="151"/>
      <c r="EG202" s="151"/>
      <c r="EH202" s="128"/>
      <c r="EI202" s="150"/>
      <c r="EJ202" s="150"/>
      <c r="EK202" s="151"/>
      <c r="EL202" s="151"/>
      <c r="EM202" s="151"/>
      <c r="EN202" s="151"/>
      <c r="EO202" s="151"/>
      <c r="EP202" s="151"/>
      <c r="EQ202" s="128"/>
      <c r="ER202" s="150"/>
      <c r="ES202" s="150"/>
      <c r="ET202" s="151"/>
      <c r="EU202" s="151"/>
      <c r="EV202" s="151"/>
      <c r="EW202" s="151"/>
      <c r="EX202" s="151"/>
      <c r="EY202" s="151"/>
      <c r="EZ202" s="128"/>
      <c r="FA202" s="150"/>
      <c r="FB202" s="150"/>
      <c r="FC202" s="151"/>
      <c r="FD202" s="151"/>
      <c r="FE202" s="151"/>
      <c r="FF202" s="151"/>
      <c r="FG202" s="151"/>
      <c r="FH202" s="151"/>
      <c r="FI202" s="128"/>
      <c r="FJ202" s="150"/>
      <c r="FK202" s="150"/>
      <c r="FL202" s="151"/>
      <c r="FM202" s="151"/>
      <c r="FN202" s="151"/>
      <c r="FO202" s="151"/>
      <c r="FP202" s="151"/>
      <c r="FQ202" s="151"/>
      <c r="FR202" s="151"/>
      <c r="FS202" s="128"/>
      <c r="FT202" s="131"/>
      <c r="FU202" s="131"/>
      <c r="FV202" s="131"/>
      <c r="FW202" s="132"/>
      <c r="FX202" s="131"/>
      <c r="FY202" s="151"/>
      <c r="FZ202" s="151"/>
      <c r="GA202" s="131"/>
      <c r="GB202" s="131"/>
      <c r="GC202" s="131"/>
      <c r="GD202" s="131"/>
      <c r="GE202" s="131"/>
      <c r="GF202" s="128"/>
      <c r="GG202" s="131"/>
      <c r="GH202" s="131"/>
      <c r="GI202" s="131"/>
      <c r="GJ202" s="132"/>
      <c r="GK202" s="131"/>
      <c r="GL202" s="151"/>
      <c r="GM202" s="151"/>
      <c r="GN202" s="131"/>
      <c r="GO202" s="131"/>
      <c r="GP202" s="131"/>
      <c r="GQ202" s="131"/>
      <c r="GR202" s="131"/>
      <c r="GS202" s="128"/>
      <c r="GT202" s="131"/>
      <c r="GU202" s="131"/>
      <c r="GV202" s="131"/>
      <c r="GW202" s="132"/>
      <c r="GX202" s="131"/>
      <c r="GY202" s="151"/>
      <c r="GZ202" s="151"/>
      <c r="HA202" s="131"/>
      <c r="HB202" s="131"/>
      <c r="HC202" s="131"/>
      <c r="HD202" s="131"/>
    </row>
    <row r="203" spans="1:212" ht="17.25" customHeight="1" x14ac:dyDescent="0.2">
      <c r="A203" s="312"/>
      <c r="B203" s="395"/>
      <c r="C203" s="399"/>
      <c r="D203" s="399"/>
      <c r="E203" s="395"/>
      <c r="F203" s="395"/>
      <c r="G203" s="395"/>
      <c r="H203" s="396"/>
      <c r="I203" s="395"/>
      <c r="J203" s="397"/>
      <c r="K203" s="322"/>
      <c r="L203" s="398"/>
      <c r="M203" s="326"/>
      <c r="N203" s="327"/>
      <c r="O203" s="327"/>
      <c r="P203" s="361"/>
      <c r="Q203" s="360"/>
      <c r="R203" s="53"/>
      <c r="S203" s="50"/>
      <c r="T203" s="201" t="str">
        <f t="shared" ref="T203:T238" si="113">+U203</f>
        <v>Tipo Control</v>
      </c>
      <c r="U203" s="54" t="s">
        <v>158</v>
      </c>
      <c r="V203" s="55">
        <f>+IF(U203='[12]Tabla Valoración controles'!$D$4,'[12]Tabla Valoración controles'!$F$4,IF('[12]208-PLA-Ft-78 Mapa Gestión'!U203='[12]Tabla Valoración controles'!$D$5,'[12]Tabla Valoración controles'!$F$5,IF(U203=[12]FORMULAS!$A$10,0,'[12]Tabla Valoración controles'!$F$6)))</f>
        <v>0</v>
      </c>
      <c r="W203" s="54"/>
      <c r="X203" s="56">
        <f>+IF(W203='[12]Tabla Valoración controles'!$D$7,'[12]Tabla Valoración controles'!$F$7,IF(U203=[12]FORMULAS!$A$10,0,'[12]Tabla Valoración controles'!$F$8))</f>
        <v>0</v>
      </c>
      <c r="Y203" s="54"/>
      <c r="Z203" s="55">
        <f>+IF(Y203='[12]Tabla Valoración controles'!$D$9,'[12]Tabla Valoración controles'!$F$9,IF(U203=[12]FORMULAS!$A$10,0,'[12]Tabla Valoración controles'!$F$10))</f>
        <v>0</v>
      </c>
      <c r="AA203" s="54"/>
      <c r="AB203" s="55">
        <f>+IF(AA203='[12]Tabla Valoración controles'!$D$9,'[12]Tabla Valoración controles'!$F$9,IF(W203=[12]FORMULAS!$A$10,0,'[12]Tabla Valoración controles'!$F$10))</f>
        <v>0</v>
      </c>
      <c r="AC203" s="54"/>
      <c r="AD203" s="55">
        <f>+IF(AC203='[12]Tabla Valoración controles'!$D$13,'[12]Tabla Valoración controles'!$F$13,'[12]Tabla Valoración controles'!$F$14)</f>
        <v>0</v>
      </c>
      <c r="AE203" s="100">
        <f t="shared" si="78"/>
        <v>0</v>
      </c>
      <c r="AF203" s="100">
        <f t="shared" ref="AF203" si="114">+AE203*AG202</f>
        <v>0</v>
      </c>
      <c r="AG203" s="100">
        <f t="shared" ref="AG203" si="115">+AG202-AF203</f>
        <v>0</v>
      </c>
      <c r="AH203" s="54"/>
      <c r="AI203" s="50">
        <f>+IF(AH203=[12]CONTROLES!$C$50,[12]CONTROLES!$D$50,[12]CONTROLES!$D$51)</f>
        <v>0</v>
      </c>
      <c r="AJ203" s="50"/>
      <c r="AK203" s="50">
        <f>+IF(AJ203=[12]CONTROLES!$C$52,[12]CONTROLES!$D$52,[12]CONTROLES!$D$53)</f>
        <v>0</v>
      </c>
      <c r="AL203" s="50"/>
      <c r="AM203" s="50">
        <f>+IF(AL203=[12]CONTROLES!$C$54,[12]CONTROLES!$D$54,[12]CONTROLES!$D$55)</f>
        <v>0</v>
      </c>
      <c r="AN203" s="50"/>
      <c r="AO203" s="50">
        <f>+IF(AN203=[12]CONTROLES!$C$56,[12]CONTROLES!$D$56,IF(AN203=[12]CONTROLES!$C$57,[12]CONTROLES!$D$57,[12]CONTROLES!$D$58))</f>
        <v>0</v>
      </c>
      <c r="AP203" s="50"/>
      <c r="AQ203" s="50">
        <f>+IF(AP203=[12]CONTROLES!$C$59,[12]CONTROLES!$D$59,[12]CONTROLES!$D$60)</f>
        <v>0</v>
      </c>
      <c r="AR203" s="50"/>
      <c r="AS203" s="50">
        <f>+IF(AR203=[12]CONTROLES!$C$61,[12]CONTROLES!$D$61,[12]CONTROLES!$D$62)</f>
        <v>0</v>
      </c>
      <c r="AT203" s="50"/>
      <c r="AU203" s="50">
        <f>+IF(AT203=[12]CONTROLES!$C$63,[12]CONTROLES!$D$63,IF(AT203=[12]CONTROLES!$C$64,[12]CONTROLES!$D$64,[12]CONTROLES!$D$65))</f>
        <v>0</v>
      </c>
      <c r="AV203" s="50">
        <f t="shared" si="86"/>
        <v>0</v>
      </c>
      <c r="AW203" s="50" t="str">
        <f t="shared" si="87"/>
        <v>Débil</v>
      </c>
      <c r="AX203" s="305"/>
      <c r="AY203" s="305"/>
      <c r="AZ203" s="305"/>
      <c r="BA203" s="305"/>
      <c r="BB203" s="307"/>
      <c r="BC203" s="306"/>
      <c r="BD203" s="335"/>
      <c r="BE203" s="134"/>
      <c r="BF203" s="134"/>
      <c r="BG203" s="216"/>
      <c r="BH203" s="224"/>
      <c r="BI203" s="224"/>
      <c r="BJ203" s="134"/>
      <c r="BK203" s="134"/>
      <c r="BL203" s="134"/>
      <c r="BM203" s="335"/>
      <c r="BN203" s="128"/>
      <c r="BO203" s="134"/>
      <c r="BP203" s="134"/>
      <c r="BQ203" s="134"/>
      <c r="BR203" s="137"/>
      <c r="BS203" s="137"/>
      <c r="BT203" s="137"/>
      <c r="BU203" s="137"/>
      <c r="BV203" s="137"/>
      <c r="BW203" s="128"/>
      <c r="BX203" s="134"/>
      <c r="BY203" s="134"/>
      <c r="BZ203" s="134"/>
      <c r="CA203" s="137"/>
      <c r="CB203" s="137"/>
      <c r="CC203" s="137"/>
      <c r="CD203" s="137"/>
      <c r="CE203" s="137"/>
      <c r="CF203" s="128"/>
      <c r="CG203" s="134"/>
      <c r="CH203" s="134"/>
      <c r="CI203" s="134"/>
      <c r="CJ203" s="137"/>
      <c r="CK203" s="137"/>
      <c r="CL203" s="137"/>
      <c r="CM203" s="137"/>
      <c r="CN203" s="137"/>
      <c r="CO203" s="128"/>
      <c r="CP203" s="134"/>
      <c r="CQ203" s="134"/>
      <c r="CR203" s="134"/>
      <c r="CS203" s="137"/>
      <c r="CT203" s="137"/>
      <c r="CU203" s="137"/>
      <c r="CV203" s="137"/>
      <c r="CW203" s="137"/>
      <c r="CX203" s="128"/>
      <c r="CY203" s="134"/>
      <c r="CZ203" s="134"/>
      <c r="DA203" s="134"/>
      <c r="DB203" s="137"/>
      <c r="DC203" s="137"/>
      <c r="DD203" s="137"/>
      <c r="DE203" s="137"/>
      <c r="DF203" s="137"/>
      <c r="DG203" s="128"/>
      <c r="DH203" s="134"/>
      <c r="DI203" s="134"/>
      <c r="DJ203" s="134"/>
      <c r="DK203" s="137"/>
      <c r="DL203" s="137"/>
      <c r="DM203" s="137"/>
      <c r="DN203" s="137"/>
      <c r="DO203" s="137"/>
      <c r="DP203" s="128"/>
      <c r="DQ203" s="134"/>
      <c r="DR203" s="134"/>
      <c r="DS203" s="134"/>
      <c r="DT203" s="137"/>
      <c r="DU203" s="137"/>
      <c r="DV203" s="137"/>
      <c r="DW203" s="137"/>
      <c r="DX203" s="137"/>
      <c r="DY203" s="128"/>
      <c r="DZ203" s="134"/>
      <c r="EA203" s="134"/>
      <c r="EB203" s="134"/>
      <c r="EC203" s="137"/>
      <c r="ED203" s="137"/>
      <c r="EE203" s="137"/>
      <c r="EF203" s="137"/>
      <c r="EG203" s="137"/>
      <c r="EH203" s="128"/>
      <c r="EI203" s="134"/>
      <c r="EJ203" s="134"/>
      <c r="EK203" s="134"/>
      <c r="EL203" s="137"/>
      <c r="EM203" s="137"/>
      <c r="EN203" s="137"/>
      <c r="EO203" s="137"/>
      <c r="EP203" s="137"/>
      <c r="EQ203" s="128"/>
      <c r="ER203" s="134"/>
      <c r="ES203" s="134"/>
      <c r="ET203" s="134"/>
      <c r="EU203" s="137"/>
      <c r="EV203" s="137"/>
      <c r="EW203" s="137"/>
      <c r="EX203" s="137"/>
      <c r="EY203" s="137"/>
      <c r="EZ203" s="128"/>
      <c r="FA203" s="134"/>
      <c r="FB203" s="134"/>
      <c r="FC203" s="134"/>
      <c r="FD203" s="137"/>
      <c r="FE203" s="137"/>
      <c r="FF203" s="137"/>
      <c r="FG203" s="137"/>
      <c r="FH203" s="137"/>
      <c r="FI203" s="128"/>
      <c r="FJ203" s="134"/>
      <c r="FK203" s="134"/>
      <c r="FL203" s="134"/>
      <c r="FM203" s="137"/>
      <c r="FN203" s="137"/>
      <c r="FO203" s="137"/>
      <c r="FP203" s="137"/>
      <c r="FQ203" s="137"/>
      <c r="FR203" s="137"/>
      <c r="FS203" s="128"/>
      <c r="FT203" s="131"/>
      <c r="FU203" s="131"/>
      <c r="FV203" s="131"/>
      <c r="FW203" s="132"/>
      <c r="FX203" s="131"/>
      <c r="FY203" s="137"/>
      <c r="FZ203" s="137"/>
      <c r="GA203" s="131"/>
      <c r="GB203" s="131"/>
      <c r="GC203" s="131"/>
      <c r="GD203" s="131"/>
      <c r="GE203" s="131"/>
      <c r="GF203" s="128"/>
      <c r="GG203" s="131"/>
      <c r="GH203" s="131"/>
      <c r="GI203" s="131"/>
      <c r="GJ203" s="132"/>
      <c r="GK203" s="131"/>
      <c r="GL203" s="137"/>
      <c r="GM203" s="137"/>
      <c r="GN203" s="131"/>
      <c r="GO203" s="131"/>
      <c r="GP203" s="131"/>
      <c r="GQ203" s="131"/>
      <c r="GR203" s="131"/>
      <c r="GS203" s="128"/>
      <c r="GT203" s="131"/>
      <c r="GU203" s="131"/>
      <c r="GV203" s="131"/>
      <c r="GW203" s="132"/>
      <c r="GX203" s="131"/>
      <c r="GY203" s="137"/>
      <c r="GZ203" s="137"/>
      <c r="HA203" s="131"/>
      <c r="HB203" s="131"/>
      <c r="HC203" s="131"/>
      <c r="HD203" s="131"/>
    </row>
    <row r="204" spans="1:212" ht="17.25" customHeight="1" x14ac:dyDescent="0.2">
      <c r="A204" s="312"/>
      <c r="B204" s="395"/>
      <c r="C204" s="399"/>
      <c r="D204" s="399"/>
      <c r="E204" s="395"/>
      <c r="F204" s="395"/>
      <c r="G204" s="395"/>
      <c r="H204" s="396"/>
      <c r="I204" s="395"/>
      <c r="J204" s="397"/>
      <c r="K204" s="322"/>
      <c r="L204" s="398"/>
      <c r="M204" s="326"/>
      <c r="N204" s="327"/>
      <c r="O204" s="327"/>
      <c r="P204" s="361"/>
      <c r="Q204" s="360"/>
      <c r="R204" s="53"/>
      <c r="S204" s="50"/>
      <c r="T204" s="201" t="str">
        <f t="shared" si="113"/>
        <v>Tipo Control</v>
      </c>
      <c r="U204" s="54" t="s">
        <v>158</v>
      </c>
      <c r="V204" s="55">
        <f>+IF(U204='[12]Tabla Valoración controles'!$D$4,'[12]Tabla Valoración controles'!$F$4,IF('[12]208-PLA-Ft-78 Mapa Gestión'!U204='[12]Tabla Valoración controles'!$D$5,'[12]Tabla Valoración controles'!$F$5,IF(U204=[12]FORMULAS!$A$10,0,'[12]Tabla Valoración controles'!$F$6)))</f>
        <v>0</v>
      </c>
      <c r="W204" s="54"/>
      <c r="X204" s="56">
        <f>+IF(W204='[12]Tabla Valoración controles'!$D$7,'[12]Tabla Valoración controles'!$F$7,IF(U204=[12]FORMULAS!$A$10,0,'[12]Tabla Valoración controles'!$F$8))</f>
        <v>0</v>
      </c>
      <c r="Y204" s="54"/>
      <c r="Z204" s="55">
        <f>+IF(Y204='[12]Tabla Valoración controles'!$D$9,'[12]Tabla Valoración controles'!$F$9,IF(U204=[12]FORMULAS!$A$10,0,'[12]Tabla Valoración controles'!$F$10))</f>
        <v>0</v>
      </c>
      <c r="AA204" s="54"/>
      <c r="AB204" s="55">
        <f>+IF(AA204='[12]Tabla Valoración controles'!$D$9,'[12]Tabla Valoración controles'!$F$9,IF(W204=[12]FORMULAS!$A$10,0,'[12]Tabla Valoración controles'!$F$10))</f>
        <v>0</v>
      </c>
      <c r="AC204" s="54"/>
      <c r="AD204" s="55">
        <f>+IF(AC204='[12]Tabla Valoración controles'!$D$13,'[12]Tabla Valoración controles'!$F$13,'[12]Tabla Valoración controles'!$F$14)</f>
        <v>0</v>
      </c>
      <c r="AE204" s="100">
        <f t="shared" si="78"/>
        <v>0</v>
      </c>
      <c r="AF204" s="100">
        <f t="shared" ref="AF204:AF207" si="116">+AF203*AE204</f>
        <v>0</v>
      </c>
      <c r="AG204" s="100">
        <f t="shared" si="98"/>
        <v>0</v>
      </c>
      <c r="AH204" s="54"/>
      <c r="AI204" s="50">
        <f>+IF(AH204=[12]CONTROLES!$C$50,[12]CONTROLES!$D$50,[12]CONTROLES!$D$51)</f>
        <v>0</v>
      </c>
      <c r="AJ204" s="50"/>
      <c r="AK204" s="50">
        <f>+IF(AJ204=[12]CONTROLES!$C$52,[12]CONTROLES!$D$52,[12]CONTROLES!$D$53)</f>
        <v>0</v>
      </c>
      <c r="AL204" s="50"/>
      <c r="AM204" s="50">
        <f>+IF(AL204=[12]CONTROLES!$C$54,[12]CONTROLES!$D$54,[12]CONTROLES!$D$55)</f>
        <v>0</v>
      </c>
      <c r="AN204" s="50"/>
      <c r="AO204" s="50">
        <f>+IF(AN204=[12]CONTROLES!$C$56,[12]CONTROLES!$D$56,IF(AN204=[12]CONTROLES!$C$57,[12]CONTROLES!$D$57,[12]CONTROLES!$D$58))</f>
        <v>0</v>
      </c>
      <c r="AP204" s="50"/>
      <c r="AQ204" s="50">
        <f>+IF(AP204=[12]CONTROLES!$C$59,[12]CONTROLES!$D$59,[12]CONTROLES!$D$60)</f>
        <v>0</v>
      </c>
      <c r="AR204" s="50"/>
      <c r="AS204" s="50">
        <f>+IF(AR204=[12]CONTROLES!$C$61,[12]CONTROLES!$D$61,[12]CONTROLES!$D$62)</f>
        <v>0</v>
      </c>
      <c r="AT204" s="50"/>
      <c r="AU204" s="50">
        <f>+IF(AT204=[12]CONTROLES!$C$63,[12]CONTROLES!$D$63,IF(AT204=[12]CONTROLES!$C$64,[12]CONTROLES!$D$64,[12]CONTROLES!$D$65))</f>
        <v>0</v>
      </c>
      <c r="AV204" s="50">
        <f t="shared" si="86"/>
        <v>0</v>
      </c>
      <c r="AW204" s="50" t="str">
        <f t="shared" si="87"/>
        <v>Débil</v>
      </c>
      <c r="AX204" s="305"/>
      <c r="AY204" s="305"/>
      <c r="AZ204" s="305"/>
      <c r="BA204" s="305"/>
      <c r="BB204" s="307"/>
      <c r="BC204" s="306"/>
      <c r="BD204" s="335"/>
      <c r="BE204" s="134"/>
      <c r="BF204" s="134"/>
      <c r="BG204" s="216"/>
      <c r="BH204" s="224"/>
      <c r="BI204" s="224"/>
      <c r="BJ204" s="134"/>
      <c r="BK204" s="134"/>
      <c r="BL204" s="134"/>
      <c r="BM204" s="335"/>
      <c r="BN204" s="128"/>
      <c r="BO204" s="134"/>
      <c r="BP204" s="134"/>
      <c r="BQ204" s="134"/>
      <c r="BR204" s="137"/>
      <c r="BS204" s="137"/>
      <c r="BT204" s="137"/>
      <c r="BU204" s="137"/>
      <c r="BV204" s="137"/>
      <c r="BW204" s="128"/>
      <c r="BX204" s="134"/>
      <c r="BY204" s="134"/>
      <c r="BZ204" s="134"/>
      <c r="CA204" s="137"/>
      <c r="CB204" s="137"/>
      <c r="CC204" s="137"/>
      <c r="CD204" s="137"/>
      <c r="CE204" s="137"/>
      <c r="CF204" s="128"/>
      <c r="CG204" s="134"/>
      <c r="CH204" s="134"/>
      <c r="CI204" s="134"/>
      <c r="CJ204" s="137"/>
      <c r="CK204" s="137"/>
      <c r="CL204" s="137"/>
      <c r="CM204" s="137"/>
      <c r="CN204" s="137"/>
      <c r="CO204" s="128"/>
      <c r="CP204" s="134"/>
      <c r="CQ204" s="134"/>
      <c r="CR204" s="134"/>
      <c r="CS204" s="137"/>
      <c r="CT204" s="137"/>
      <c r="CU204" s="137"/>
      <c r="CV204" s="137"/>
      <c r="CW204" s="137"/>
      <c r="CX204" s="128"/>
      <c r="CY204" s="134"/>
      <c r="CZ204" s="134"/>
      <c r="DA204" s="134"/>
      <c r="DB204" s="137"/>
      <c r="DC204" s="137"/>
      <c r="DD204" s="137"/>
      <c r="DE204" s="137"/>
      <c r="DF204" s="137"/>
      <c r="DG204" s="128"/>
      <c r="DH204" s="134"/>
      <c r="DI204" s="134"/>
      <c r="DJ204" s="134"/>
      <c r="DK204" s="137"/>
      <c r="DL204" s="137"/>
      <c r="DM204" s="137"/>
      <c r="DN204" s="137"/>
      <c r="DO204" s="137"/>
      <c r="DP204" s="128"/>
      <c r="DQ204" s="134"/>
      <c r="DR204" s="134"/>
      <c r="DS204" s="134"/>
      <c r="DT204" s="137"/>
      <c r="DU204" s="137"/>
      <c r="DV204" s="137"/>
      <c r="DW204" s="137"/>
      <c r="DX204" s="137"/>
      <c r="DY204" s="128"/>
      <c r="DZ204" s="134"/>
      <c r="EA204" s="134"/>
      <c r="EB204" s="134"/>
      <c r="EC204" s="137"/>
      <c r="ED204" s="137"/>
      <c r="EE204" s="137"/>
      <c r="EF204" s="137"/>
      <c r="EG204" s="137"/>
      <c r="EH204" s="128"/>
      <c r="EI204" s="134"/>
      <c r="EJ204" s="134"/>
      <c r="EK204" s="134"/>
      <c r="EL204" s="137"/>
      <c r="EM204" s="137"/>
      <c r="EN204" s="137"/>
      <c r="EO204" s="137"/>
      <c r="EP204" s="137"/>
      <c r="EQ204" s="128"/>
      <c r="ER204" s="134"/>
      <c r="ES204" s="134"/>
      <c r="ET204" s="134"/>
      <c r="EU204" s="137"/>
      <c r="EV204" s="137"/>
      <c r="EW204" s="137"/>
      <c r="EX204" s="137"/>
      <c r="EY204" s="137"/>
      <c r="EZ204" s="128"/>
      <c r="FA204" s="134"/>
      <c r="FB204" s="134"/>
      <c r="FC204" s="134"/>
      <c r="FD204" s="137"/>
      <c r="FE204" s="137"/>
      <c r="FF204" s="137"/>
      <c r="FG204" s="137"/>
      <c r="FH204" s="137"/>
      <c r="FI204" s="128"/>
      <c r="FJ204" s="134"/>
      <c r="FK204" s="134"/>
      <c r="FL204" s="134"/>
      <c r="FM204" s="137"/>
      <c r="FN204" s="137"/>
      <c r="FO204" s="137"/>
      <c r="FP204" s="137"/>
      <c r="FQ204" s="137"/>
      <c r="FR204" s="137"/>
      <c r="FS204" s="128"/>
      <c r="FT204" s="131"/>
      <c r="FU204" s="131"/>
      <c r="FV204" s="131"/>
      <c r="FW204" s="132"/>
      <c r="FX204" s="131"/>
      <c r="FY204" s="137"/>
      <c r="FZ204" s="137"/>
      <c r="GA204" s="131"/>
      <c r="GB204" s="131"/>
      <c r="GC204" s="131"/>
      <c r="GD204" s="131"/>
      <c r="GE204" s="131"/>
      <c r="GF204" s="128"/>
      <c r="GG204" s="131"/>
      <c r="GH204" s="131"/>
      <c r="GI204" s="131"/>
      <c r="GJ204" s="132"/>
      <c r="GK204" s="131"/>
      <c r="GL204" s="137"/>
      <c r="GM204" s="137"/>
      <c r="GN204" s="131"/>
      <c r="GO204" s="131"/>
      <c r="GP204" s="131"/>
      <c r="GQ204" s="131"/>
      <c r="GR204" s="131"/>
      <c r="GS204" s="128"/>
      <c r="GT204" s="131"/>
      <c r="GU204" s="131"/>
      <c r="GV204" s="131"/>
      <c r="GW204" s="132"/>
      <c r="GX204" s="131"/>
      <c r="GY204" s="137"/>
      <c r="GZ204" s="137"/>
      <c r="HA204" s="131"/>
      <c r="HB204" s="131"/>
      <c r="HC204" s="131"/>
      <c r="HD204" s="131"/>
    </row>
    <row r="205" spans="1:212" ht="17.25" customHeight="1" x14ac:dyDescent="0.2">
      <c r="A205" s="312"/>
      <c r="B205" s="395"/>
      <c r="C205" s="399"/>
      <c r="D205" s="399"/>
      <c r="E205" s="395"/>
      <c r="F205" s="395"/>
      <c r="G205" s="395"/>
      <c r="H205" s="396"/>
      <c r="I205" s="395"/>
      <c r="J205" s="397"/>
      <c r="K205" s="322"/>
      <c r="L205" s="398"/>
      <c r="M205" s="326"/>
      <c r="N205" s="327"/>
      <c r="O205" s="327"/>
      <c r="P205" s="361"/>
      <c r="Q205" s="360"/>
      <c r="R205" s="53"/>
      <c r="S205" s="50"/>
      <c r="T205" s="201" t="str">
        <f t="shared" si="113"/>
        <v>Tipo Control</v>
      </c>
      <c r="U205" s="54" t="s">
        <v>158</v>
      </c>
      <c r="V205" s="55">
        <f>+IF(U205='[12]Tabla Valoración controles'!$D$4,'[12]Tabla Valoración controles'!$F$4,IF('[12]208-PLA-Ft-78 Mapa Gestión'!U205='[12]Tabla Valoración controles'!$D$5,'[12]Tabla Valoración controles'!$F$5,IF(U205=[12]FORMULAS!$A$10,0,'[12]Tabla Valoración controles'!$F$6)))</f>
        <v>0</v>
      </c>
      <c r="W205" s="54"/>
      <c r="X205" s="56">
        <f>+IF(W205='[12]Tabla Valoración controles'!$D$7,'[12]Tabla Valoración controles'!$F$7,IF(U205=[12]FORMULAS!$A$10,0,'[12]Tabla Valoración controles'!$F$8))</f>
        <v>0</v>
      </c>
      <c r="Y205" s="54"/>
      <c r="Z205" s="55">
        <f>+IF(Y205='[12]Tabla Valoración controles'!$D$9,'[12]Tabla Valoración controles'!$F$9,IF(U205=[12]FORMULAS!$A$10,0,'[12]Tabla Valoración controles'!$F$10))</f>
        <v>0</v>
      </c>
      <c r="AA205" s="54"/>
      <c r="AB205" s="55">
        <f>+IF(AA205='[12]Tabla Valoración controles'!$D$9,'[12]Tabla Valoración controles'!$F$9,IF(W205=[12]FORMULAS!$A$10,0,'[12]Tabla Valoración controles'!$F$10))</f>
        <v>0</v>
      </c>
      <c r="AC205" s="54"/>
      <c r="AD205" s="55">
        <f>+IF(AC205='[12]Tabla Valoración controles'!$D$13,'[12]Tabla Valoración controles'!$F$13,'[12]Tabla Valoración controles'!$F$14)</f>
        <v>0</v>
      </c>
      <c r="AE205" s="100">
        <f t="shared" si="78"/>
        <v>0</v>
      </c>
      <c r="AF205" s="100">
        <f t="shared" si="116"/>
        <v>0</v>
      </c>
      <c r="AG205" s="100">
        <f t="shared" si="98"/>
        <v>0</v>
      </c>
      <c r="AH205" s="54"/>
      <c r="AI205" s="50">
        <f>+IF(AH205=[12]CONTROLES!$C$50,[12]CONTROLES!$D$50,[12]CONTROLES!$D$51)</f>
        <v>0</v>
      </c>
      <c r="AJ205" s="50"/>
      <c r="AK205" s="50">
        <f>+IF(AJ205=[12]CONTROLES!$C$52,[12]CONTROLES!$D$52,[12]CONTROLES!$D$53)</f>
        <v>0</v>
      </c>
      <c r="AL205" s="50"/>
      <c r="AM205" s="50">
        <f>+IF(AL205=[12]CONTROLES!$C$54,[12]CONTROLES!$D$54,[12]CONTROLES!$D$55)</f>
        <v>0</v>
      </c>
      <c r="AN205" s="50"/>
      <c r="AO205" s="50">
        <f>+IF(AN205=[12]CONTROLES!$C$56,[12]CONTROLES!$D$56,IF(AN205=[12]CONTROLES!$C$57,[12]CONTROLES!$D$57,[12]CONTROLES!$D$58))</f>
        <v>0</v>
      </c>
      <c r="AP205" s="50"/>
      <c r="AQ205" s="50">
        <f>+IF(AP205=[12]CONTROLES!$C$59,[12]CONTROLES!$D$59,[12]CONTROLES!$D$60)</f>
        <v>0</v>
      </c>
      <c r="AR205" s="50"/>
      <c r="AS205" s="50">
        <f>+IF(AR205=[12]CONTROLES!$C$61,[12]CONTROLES!$D$61,[12]CONTROLES!$D$62)</f>
        <v>0</v>
      </c>
      <c r="AT205" s="50"/>
      <c r="AU205" s="50">
        <f>+IF(AT205=[12]CONTROLES!$C$63,[12]CONTROLES!$D$63,IF(AT205=[12]CONTROLES!$C$64,[12]CONTROLES!$D$64,[12]CONTROLES!$D$65))</f>
        <v>0</v>
      </c>
      <c r="AV205" s="50">
        <f t="shared" si="86"/>
        <v>0</v>
      </c>
      <c r="AW205" s="50" t="str">
        <f t="shared" si="87"/>
        <v>Débil</v>
      </c>
      <c r="AX205" s="305"/>
      <c r="AY205" s="305"/>
      <c r="AZ205" s="305"/>
      <c r="BA205" s="305"/>
      <c r="BB205" s="307"/>
      <c r="BC205" s="306"/>
      <c r="BD205" s="335"/>
      <c r="BE205" s="134"/>
      <c r="BF205" s="134"/>
      <c r="BG205" s="216"/>
      <c r="BH205" s="224"/>
      <c r="BI205" s="224"/>
      <c r="BJ205" s="134"/>
      <c r="BK205" s="134"/>
      <c r="BL205" s="134"/>
      <c r="BM205" s="335"/>
      <c r="BN205" s="128"/>
      <c r="BO205" s="134"/>
      <c r="BP205" s="134"/>
      <c r="BQ205" s="134"/>
      <c r="BR205" s="137"/>
      <c r="BS205" s="137"/>
      <c r="BT205" s="137"/>
      <c r="BU205" s="137"/>
      <c r="BV205" s="137"/>
      <c r="BW205" s="128"/>
      <c r="BX205" s="134"/>
      <c r="BY205" s="134"/>
      <c r="BZ205" s="134"/>
      <c r="CA205" s="137"/>
      <c r="CB205" s="137"/>
      <c r="CC205" s="137"/>
      <c r="CD205" s="137"/>
      <c r="CE205" s="137"/>
      <c r="CF205" s="128"/>
      <c r="CG205" s="134"/>
      <c r="CH205" s="134"/>
      <c r="CI205" s="134"/>
      <c r="CJ205" s="137"/>
      <c r="CK205" s="137"/>
      <c r="CL205" s="137"/>
      <c r="CM205" s="137"/>
      <c r="CN205" s="137"/>
      <c r="CO205" s="128"/>
      <c r="CP205" s="134"/>
      <c r="CQ205" s="134"/>
      <c r="CR205" s="134"/>
      <c r="CS205" s="137"/>
      <c r="CT205" s="137"/>
      <c r="CU205" s="137"/>
      <c r="CV205" s="137"/>
      <c r="CW205" s="137"/>
      <c r="CX205" s="128"/>
      <c r="CY205" s="134"/>
      <c r="CZ205" s="134"/>
      <c r="DA205" s="134"/>
      <c r="DB205" s="137"/>
      <c r="DC205" s="137"/>
      <c r="DD205" s="137"/>
      <c r="DE205" s="137"/>
      <c r="DF205" s="137"/>
      <c r="DG205" s="128"/>
      <c r="DH205" s="134"/>
      <c r="DI205" s="134"/>
      <c r="DJ205" s="134"/>
      <c r="DK205" s="137"/>
      <c r="DL205" s="137"/>
      <c r="DM205" s="137"/>
      <c r="DN205" s="137"/>
      <c r="DO205" s="137"/>
      <c r="DP205" s="128"/>
      <c r="DQ205" s="134"/>
      <c r="DR205" s="134"/>
      <c r="DS205" s="134"/>
      <c r="DT205" s="137"/>
      <c r="DU205" s="137"/>
      <c r="DV205" s="137"/>
      <c r="DW205" s="137"/>
      <c r="DX205" s="137"/>
      <c r="DY205" s="128"/>
      <c r="DZ205" s="134"/>
      <c r="EA205" s="134"/>
      <c r="EB205" s="134"/>
      <c r="EC205" s="137"/>
      <c r="ED205" s="137"/>
      <c r="EE205" s="137"/>
      <c r="EF205" s="137"/>
      <c r="EG205" s="137"/>
      <c r="EH205" s="128"/>
      <c r="EI205" s="134"/>
      <c r="EJ205" s="134"/>
      <c r="EK205" s="134"/>
      <c r="EL205" s="137"/>
      <c r="EM205" s="137"/>
      <c r="EN205" s="137"/>
      <c r="EO205" s="137"/>
      <c r="EP205" s="137"/>
      <c r="EQ205" s="128"/>
      <c r="ER205" s="134"/>
      <c r="ES205" s="134"/>
      <c r="ET205" s="134"/>
      <c r="EU205" s="137"/>
      <c r="EV205" s="137"/>
      <c r="EW205" s="137"/>
      <c r="EX205" s="137"/>
      <c r="EY205" s="137"/>
      <c r="EZ205" s="128"/>
      <c r="FA205" s="134"/>
      <c r="FB205" s="134"/>
      <c r="FC205" s="134"/>
      <c r="FD205" s="137"/>
      <c r="FE205" s="137"/>
      <c r="FF205" s="137"/>
      <c r="FG205" s="137"/>
      <c r="FH205" s="137"/>
      <c r="FI205" s="128"/>
      <c r="FJ205" s="134"/>
      <c r="FK205" s="134"/>
      <c r="FL205" s="134"/>
      <c r="FM205" s="137"/>
      <c r="FN205" s="137"/>
      <c r="FO205" s="137"/>
      <c r="FP205" s="137"/>
      <c r="FQ205" s="137"/>
      <c r="FR205" s="137"/>
      <c r="FS205" s="128"/>
      <c r="FT205" s="131"/>
      <c r="FU205" s="131"/>
      <c r="FV205" s="131"/>
      <c r="FW205" s="132"/>
      <c r="FX205" s="131"/>
      <c r="FY205" s="137"/>
      <c r="FZ205" s="137"/>
      <c r="GA205" s="131"/>
      <c r="GB205" s="131"/>
      <c r="GC205" s="131"/>
      <c r="GD205" s="131"/>
      <c r="GE205" s="131"/>
      <c r="GF205" s="128"/>
      <c r="GG205" s="131"/>
      <c r="GH205" s="131"/>
      <c r="GI205" s="131"/>
      <c r="GJ205" s="132"/>
      <c r="GK205" s="131"/>
      <c r="GL205" s="137"/>
      <c r="GM205" s="137"/>
      <c r="GN205" s="131"/>
      <c r="GO205" s="131"/>
      <c r="GP205" s="131"/>
      <c r="GQ205" s="131"/>
      <c r="GR205" s="131"/>
      <c r="GS205" s="128"/>
      <c r="GT205" s="131"/>
      <c r="GU205" s="131"/>
      <c r="GV205" s="131"/>
      <c r="GW205" s="132"/>
      <c r="GX205" s="131"/>
      <c r="GY205" s="137"/>
      <c r="GZ205" s="137"/>
      <c r="HA205" s="131"/>
      <c r="HB205" s="131"/>
      <c r="HC205" s="131"/>
      <c r="HD205" s="131"/>
    </row>
    <row r="206" spans="1:212" ht="17.25" customHeight="1" x14ac:dyDescent="0.2">
      <c r="A206" s="312"/>
      <c r="B206" s="395"/>
      <c r="C206" s="399"/>
      <c r="D206" s="399"/>
      <c r="E206" s="395"/>
      <c r="F206" s="395"/>
      <c r="G206" s="395"/>
      <c r="H206" s="396"/>
      <c r="I206" s="395"/>
      <c r="J206" s="397"/>
      <c r="K206" s="322"/>
      <c r="L206" s="398"/>
      <c r="M206" s="326"/>
      <c r="N206" s="327"/>
      <c r="O206" s="327"/>
      <c r="P206" s="361"/>
      <c r="Q206" s="360"/>
      <c r="R206" s="53"/>
      <c r="S206" s="50"/>
      <c r="T206" s="201" t="str">
        <f t="shared" si="113"/>
        <v>Tipo Control</v>
      </c>
      <c r="U206" s="54" t="s">
        <v>158</v>
      </c>
      <c r="V206" s="55">
        <f>+IF(U206='[12]Tabla Valoración controles'!$D$4,'[12]Tabla Valoración controles'!$F$4,IF('[12]208-PLA-Ft-78 Mapa Gestión'!U206='[12]Tabla Valoración controles'!$D$5,'[12]Tabla Valoración controles'!$F$5,IF(U206=[12]FORMULAS!$A$10,0,'[12]Tabla Valoración controles'!$F$6)))</f>
        <v>0</v>
      </c>
      <c r="W206" s="54"/>
      <c r="X206" s="56">
        <f>+IF(W206='[12]Tabla Valoración controles'!$D$7,'[12]Tabla Valoración controles'!$F$7,IF(U206=[12]FORMULAS!$A$10,0,'[12]Tabla Valoración controles'!$F$8))</f>
        <v>0</v>
      </c>
      <c r="Y206" s="54"/>
      <c r="Z206" s="55">
        <f>+IF(Y206='[12]Tabla Valoración controles'!$D$9,'[12]Tabla Valoración controles'!$F$9,IF(U206=[12]FORMULAS!$A$10,0,'[12]Tabla Valoración controles'!$F$10))</f>
        <v>0</v>
      </c>
      <c r="AA206" s="54"/>
      <c r="AB206" s="55">
        <f>+IF(AA206='[12]Tabla Valoración controles'!$D$9,'[12]Tabla Valoración controles'!$F$9,IF(W206=[12]FORMULAS!$A$10,0,'[12]Tabla Valoración controles'!$F$10))</f>
        <v>0</v>
      </c>
      <c r="AC206" s="54"/>
      <c r="AD206" s="55">
        <f>+IF(AC206='[12]Tabla Valoración controles'!$D$13,'[12]Tabla Valoración controles'!$F$13,'[12]Tabla Valoración controles'!$F$14)</f>
        <v>0</v>
      </c>
      <c r="AE206" s="100">
        <f t="shared" si="78"/>
        <v>0</v>
      </c>
      <c r="AF206" s="100">
        <f t="shared" si="116"/>
        <v>0</v>
      </c>
      <c r="AG206" s="100">
        <f t="shared" si="98"/>
        <v>0</v>
      </c>
      <c r="AH206" s="54"/>
      <c r="AI206" s="50">
        <f>+IF(AH206=[12]CONTROLES!$C$50,[12]CONTROLES!$D$50,[12]CONTROLES!$D$51)</f>
        <v>0</v>
      </c>
      <c r="AJ206" s="50"/>
      <c r="AK206" s="50">
        <f>+IF(AJ206=[12]CONTROLES!$C$52,[12]CONTROLES!$D$52,[12]CONTROLES!$D$53)</f>
        <v>0</v>
      </c>
      <c r="AL206" s="50"/>
      <c r="AM206" s="50">
        <f>+IF(AL206=[12]CONTROLES!$C$54,[12]CONTROLES!$D$54,[12]CONTROLES!$D$55)</f>
        <v>0</v>
      </c>
      <c r="AN206" s="50"/>
      <c r="AO206" s="50">
        <f>+IF(AN206=[12]CONTROLES!$C$56,[12]CONTROLES!$D$56,IF(AN206=[12]CONTROLES!$C$57,[12]CONTROLES!$D$57,[12]CONTROLES!$D$58))</f>
        <v>0</v>
      </c>
      <c r="AP206" s="50"/>
      <c r="AQ206" s="50">
        <f>+IF(AP206=[12]CONTROLES!$C$59,[12]CONTROLES!$D$59,[12]CONTROLES!$D$60)</f>
        <v>0</v>
      </c>
      <c r="AR206" s="50"/>
      <c r="AS206" s="50">
        <f>+IF(AR206=[12]CONTROLES!$C$61,[12]CONTROLES!$D$61,[12]CONTROLES!$D$62)</f>
        <v>0</v>
      </c>
      <c r="AT206" s="50"/>
      <c r="AU206" s="50">
        <f>+IF(AT206=[12]CONTROLES!$C$63,[12]CONTROLES!$D$63,IF(AT206=[12]CONTROLES!$C$64,[12]CONTROLES!$D$64,[12]CONTROLES!$D$65))</f>
        <v>0</v>
      </c>
      <c r="AV206" s="50">
        <f t="shared" si="86"/>
        <v>0</v>
      </c>
      <c r="AW206" s="50" t="str">
        <f t="shared" si="87"/>
        <v>Débil</v>
      </c>
      <c r="AX206" s="305"/>
      <c r="AY206" s="305"/>
      <c r="AZ206" s="305"/>
      <c r="BA206" s="305"/>
      <c r="BB206" s="307"/>
      <c r="BC206" s="306"/>
      <c r="BD206" s="335"/>
      <c r="BE206" s="134"/>
      <c r="BF206" s="134"/>
      <c r="BG206" s="216"/>
      <c r="BH206" s="224"/>
      <c r="BI206" s="224"/>
      <c r="BJ206" s="134"/>
      <c r="BK206" s="134"/>
      <c r="BL206" s="134"/>
      <c r="BM206" s="335"/>
      <c r="BN206" s="128"/>
      <c r="BO206" s="134"/>
      <c r="BP206" s="134"/>
      <c r="BQ206" s="134"/>
      <c r="BR206" s="137"/>
      <c r="BS206" s="137"/>
      <c r="BT206" s="137"/>
      <c r="BU206" s="137"/>
      <c r="BV206" s="137"/>
      <c r="BW206" s="128"/>
      <c r="BX206" s="134"/>
      <c r="BY206" s="134"/>
      <c r="BZ206" s="134"/>
      <c r="CA206" s="137"/>
      <c r="CB206" s="137"/>
      <c r="CC206" s="137"/>
      <c r="CD206" s="137"/>
      <c r="CE206" s="137"/>
      <c r="CF206" s="128"/>
      <c r="CG206" s="134"/>
      <c r="CH206" s="134"/>
      <c r="CI206" s="134"/>
      <c r="CJ206" s="137"/>
      <c r="CK206" s="137"/>
      <c r="CL206" s="137"/>
      <c r="CM206" s="137"/>
      <c r="CN206" s="137"/>
      <c r="CO206" s="128"/>
      <c r="CP206" s="134"/>
      <c r="CQ206" s="134"/>
      <c r="CR206" s="134"/>
      <c r="CS206" s="137"/>
      <c r="CT206" s="137"/>
      <c r="CU206" s="137"/>
      <c r="CV206" s="137"/>
      <c r="CW206" s="137"/>
      <c r="CX206" s="128"/>
      <c r="CY206" s="134"/>
      <c r="CZ206" s="134"/>
      <c r="DA206" s="134"/>
      <c r="DB206" s="137"/>
      <c r="DC206" s="137"/>
      <c r="DD206" s="137"/>
      <c r="DE206" s="137"/>
      <c r="DF206" s="137"/>
      <c r="DG206" s="128"/>
      <c r="DH206" s="134"/>
      <c r="DI206" s="134"/>
      <c r="DJ206" s="134"/>
      <c r="DK206" s="137"/>
      <c r="DL206" s="137"/>
      <c r="DM206" s="137"/>
      <c r="DN206" s="137"/>
      <c r="DO206" s="137"/>
      <c r="DP206" s="128"/>
      <c r="DQ206" s="134"/>
      <c r="DR206" s="134"/>
      <c r="DS206" s="134"/>
      <c r="DT206" s="137"/>
      <c r="DU206" s="137"/>
      <c r="DV206" s="137"/>
      <c r="DW206" s="137"/>
      <c r="DX206" s="137"/>
      <c r="DY206" s="128"/>
      <c r="DZ206" s="134"/>
      <c r="EA206" s="134"/>
      <c r="EB206" s="134"/>
      <c r="EC206" s="137"/>
      <c r="ED206" s="137"/>
      <c r="EE206" s="137"/>
      <c r="EF206" s="137"/>
      <c r="EG206" s="137"/>
      <c r="EH206" s="128"/>
      <c r="EI206" s="134"/>
      <c r="EJ206" s="134"/>
      <c r="EK206" s="134"/>
      <c r="EL206" s="137"/>
      <c r="EM206" s="137"/>
      <c r="EN206" s="137"/>
      <c r="EO206" s="137"/>
      <c r="EP206" s="137"/>
      <c r="EQ206" s="128"/>
      <c r="ER206" s="134"/>
      <c r="ES206" s="134"/>
      <c r="ET206" s="134"/>
      <c r="EU206" s="137"/>
      <c r="EV206" s="137"/>
      <c r="EW206" s="137"/>
      <c r="EX206" s="137"/>
      <c r="EY206" s="137"/>
      <c r="EZ206" s="128"/>
      <c r="FA206" s="134"/>
      <c r="FB206" s="134"/>
      <c r="FC206" s="134"/>
      <c r="FD206" s="137"/>
      <c r="FE206" s="137"/>
      <c r="FF206" s="137"/>
      <c r="FG206" s="137"/>
      <c r="FH206" s="137"/>
      <c r="FI206" s="128"/>
      <c r="FJ206" s="134"/>
      <c r="FK206" s="134"/>
      <c r="FL206" s="134"/>
      <c r="FM206" s="137"/>
      <c r="FN206" s="137"/>
      <c r="FO206" s="137"/>
      <c r="FP206" s="137"/>
      <c r="FQ206" s="137"/>
      <c r="FR206" s="137"/>
      <c r="FS206" s="128"/>
      <c r="FT206" s="131"/>
      <c r="FU206" s="131"/>
      <c r="FV206" s="131"/>
      <c r="FW206" s="132"/>
      <c r="FX206" s="131"/>
      <c r="FY206" s="137"/>
      <c r="FZ206" s="137"/>
      <c r="GA206" s="131"/>
      <c r="GB206" s="131"/>
      <c r="GC206" s="131"/>
      <c r="GD206" s="131"/>
      <c r="GE206" s="131"/>
      <c r="GF206" s="128"/>
      <c r="GG206" s="131"/>
      <c r="GH206" s="131"/>
      <c r="GI206" s="131"/>
      <c r="GJ206" s="132"/>
      <c r="GK206" s="131"/>
      <c r="GL206" s="137"/>
      <c r="GM206" s="137"/>
      <c r="GN206" s="131"/>
      <c r="GO206" s="131"/>
      <c r="GP206" s="131"/>
      <c r="GQ206" s="131"/>
      <c r="GR206" s="131"/>
      <c r="GS206" s="128"/>
      <c r="GT206" s="131"/>
      <c r="GU206" s="131"/>
      <c r="GV206" s="131"/>
      <c r="GW206" s="132"/>
      <c r="GX206" s="131"/>
      <c r="GY206" s="137"/>
      <c r="GZ206" s="137"/>
      <c r="HA206" s="131"/>
      <c r="HB206" s="131"/>
      <c r="HC206" s="131"/>
      <c r="HD206" s="131"/>
    </row>
    <row r="207" spans="1:212" ht="17.25" customHeight="1" x14ac:dyDescent="0.2">
      <c r="A207" s="312"/>
      <c r="B207" s="395"/>
      <c r="C207" s="399"/>
      <c r="D207" s="399"/>
      <c r="E207" s="395"/>
      <c r="F207" s="395"/>
      <c r="G207" s="395"/>
      <c r="H207" s="396"/>
      <c r="I207" s="395"/>
      <c r="J207" s="397"/>
      <c r="K207" s="322"/>
      <c r="L207" s="398"/>
      <c r="M207" s="326"/>
      <c r="N207" s="327"/>
      <c r="O207" s="327"/>
      <c r="P207" s="361"/>
      <c r="Q207" s="360"/>
      <c r="R207" s="53"/>
      <c r="S207" s="50"/>
      <c r="T207" s="201" t="str">
        <f t="shared" si="113"/>
        <v>Tipo Control</v>
      </c>
      <c r="U207" s="54" t="s">
        <v>158</v>
      </c>
      <c r="V207" s="55">
        <f>+IF(U207='[12]Tabla Valoración controles'!$D$4,'[12]Tabla Valoración controles'!$F$4,IF('[12]208-PLA-Ft-78 Mapa Gestión'!U207='[12]Tabla Valoración controles'!$D$5,'[12]Tabla Valoración controles'!$F$5,IF(U207=[12]FORMULAS!$A$10,0,'[12]Tabla Valoración controles'!$F$6)))</f>
        <v>0</v>
      </c>
      <c r="W207" s="54"/>
      <c r="X207" s="56">
        <f>+IF(W207='[12]Tabla Valoración controles'!$D$7,'[12]Tabla Valoración controles'!$F$7,IF(U207=[12]FORMULAS!$A$10,0,'[12]Tabla Valoración controles'!$F$8))</f>
        <v>0</v>
      </c>
      <c r="Y207" s="54"/>
      <c r="Z207" s="55">
        <f>+IF(Y207='[12]Tabla Valoración controles'!$D$9,'[12]Tabla Valoración controles'!$F$9,IF(U207=[12]FORMULAS!$A$10,0,'[12]Tabla Valoración controles'!$F$10))</f>
        <v>0</v>
      </c>
      <c r="AA207" s="54"/>
      <c r="AB207" s="55">
        <f>+IF(AA207='[12]Tabla Valoración controles'!$D$9,'[12]Tabla Valoración controles'!$F$9,IF(W207=[12]FORMULAS!$A$10,0,'[12]Tabla Valoración controles'!$F$10))</f>
        <v>0</v>
      </c>
      <c r="AC207" s="54"/>
      <c r="AD207" s="55">
        <f>+IF(AC207='[12]Tabla Valoración controles'!$D$13,'[12]Tabla Valoración controles'!$F$13,'[12]Tabla Valoración controles'!$F$14)</f>
        <v>0</v>
      </c>
      <c r="AE207" s="100">
        <f t="shared" si="78"/>
        <v>0</v>
      </c>
      <c r="AF207" s="100">
        <f t="shared" si="116"/>
        <v>0</v>
      </c>
      <c r="AG207" s="100">
        <f t="shared" si="98"/>
        <v>0</v>
      </c>
      <c r="AH207" s="54"/>
      <c r="AI207" s="50">
        <f>+IF(AH207=[12]CONTROLES!$C$50,[12]CONTROLES!$D$50,[12]CONTROLES!$D$51)</f>
        <v>0</v>
      </c>
      <c r="AJ207" s="50"/>
      <c r="AK207" s="50">
        <f>+IF(AJ207=[12]CONTROLES!$C$52,[12]CONTROLES!$D$52,[12]CONTROLES!$D$53)</f>
        <v>0</v>
      </c>
      <c r="AL207" s="50"/>
      <c r="AM207" s="50">
        <f>+IF(AL207=[12]CONTROLES!$C$54,[12]CONTROLES!$D$54,[12]CONTROLES!$D$55)</f>
        <v>0</v>
      </c>
      <c r="AN207" s="50"/>
      <c r="AO207" s="50">
        <f>+IF(AN207=[12]CONTROLES!$C$56,[12]CONTROLES!$D$56,IF(AN207=[12]CONTROLES!$C$57,[12]CONTROLES!$D$57,[12]CONTROLES!$D$58))</f>
        <v>0</v>
      </c>
      <c r="AP207" s="50"/>
      <c r="AQ207" s="50">
        <f>+IF(AP207=[12]CONTROLES!$C$59,[12]CONTROLES!$D$59,[12]CONTROLES!$D$60)</f>
        <v>0</v>
      </c>
      <c r="AR207" s="50"/>
      <c r="AS207" s="50">
        <f>+IF(AR207=[12]CONTROLES!$C$61,[12]CONTROLES!$D$61,[12]CONTROLES!$D$62)</f>
        <v>0</v>
      </c>
      <c r="AT207" s="50"/>
      <c r="AU207" s="50">
        <f>+IF(AT207=[12]CONTROLES!$C$63,[12]CONTROLES!$D$63,IF(AT207=[12]CONTROLES!$C$64,[12]CONTROLES!$D$64,[12]CONTROLES!$D$65))</f>
        <v>0</v>
      </c>
      <c r="AV207" s="50">
        <f t="shared" si="86"/>
        <v>0</v>
      </c>
      <c r="AW207" s="50" t="str">
        <f t="shared" si="87"/>
        <v>Débil</v>
      </c>
      <c r="AX207" s="305"/>
      <c r="AY207" s="305"/>
      <c r="AZ207" s="305"/>
      <c r="BA207" s="305"/>
      <c r="BB207" s="307"/>
      <c r="BC207" s="306"/>
      <c r="BD207" s="335"/>
      <c r="BE207" s="134"/>
      <c r="BF207" s="134"/>
      <c r="BG207" s="216"/>
      <c r="BH207" s="224"/>
      <c r="BI207" s="224"/>
      <c r="BJ207" s="134"/>
      <c r="BK207" s="134"/>
      <c r="BL207" s="134"/>
      <c r="BM207" s="335"/>
      <c r="BN207" s="128"/>
      <c r="BO207" s="134"/>
      <c r="BP207" s="134"/>
      <c r="BQ207" s="134"/>
      <c r="BR207" s="137"/>
      <c r="BS207" s="137"/>
      <c r="BT207" s="137"/>
      <c r="BU207" s="137"/>
      <c r="BV207" s="137"/>
      <c r="BW207" s="128"/>
      <c r="BX207" s="134"/>
      <c r="BY207" s="134"/>
      <c r="BZ207" s="134"/>
      <c r="CA207" s="137"/>
      <c r="CB207" s="137"/>
      <c r="CC207" s="137"/>
      <c r="CD207" s="137"/>
      <c r="CE207" s="137"/>
      <c r="CF207" s="128"/>
      <c r="CG207" s="134"/>
      <c r="CH207" s="134"/>
      <c r="CI207" s="134"/>
      <c r="CJ207" s="137"/>
      <c r="CK207" s="137"/>
      <c r="CL207" s="137"/>
      <c r="CM207" s="137"/>
      <c r="CN207" s="137"/>
      <c r="CO207" s="128"/>
      <c r="CP207" s="134"/>
      <c r="CQ207" s="134"/>
      <c r="CR207" s="134"/>
      <c r="CS207" s="137"/>
      <c r="CT207" s="137"/>
      <c r="CU207" s="137"/>
      <c r="CV207" s="137"/>
      <c r="CW207" s="137"/>
      <c r="CX207" s="128"/>
      <c r="CY207" s="134"/>
      <c r="CZ207" s="134"/>
      <c r="DA207" s="134"/>
      <c r="DB207" s="137"/>
      <c r="DC207" s="137"/>
      <c r="DD207" s="137"/>
      <c r="DE207" s="137"/>
      <c r="DF207" s="137"/>
      <c r="DG207" s="128"/>
      <c r="DH207" s="134"/>
      <c r="DI207" s="134"/>
      <c r="DJ207" s="134"/>
      <c r="DK207" s="137"/>
      <c r="DL207" s="137"/>
      <c r="DM207" s="137"/>
      <c r="DN207" s="137"/>
      <c r="DO207" s="137"/>
      <c r="DP207" s="128"/>
      <c r="DQ207" s="134"/>
      <c r="DR207" s="134"/>
      <c r="DS207" s="134"/>
      <c r="DT207" s="137"/>
      <c r="DU207" s="137"/>
      <c r="DV207" s="137"/>
      <c r="DW207" s="137"/>
      <c r="DX207" s="137"/>
      <c r="DY207" s="128"/>
      <c r="DZ207" s="134"/>
      <c r="EA207" s="134"/>
      <c r="EB207" s="134"/>
      <c r="EC207" s="137"/>
      <c r="ED207" s="137"/>
      <c r="EE207" s="137"/>
      <c r="EF207" s="137"/>
      <c r="EG207" s="137"/>
      <c r="EH207" s="128"/>
      <c r="EI207" s="134"/>
      <c r="EJ207" s="134"/>
      <c r="EK207" s="134"/>
      <c r="EL207" s="137"/>
      <c r="EM207" s="137"/>
      <c r="EN207" s="137"/>
      <c r="EO207" s="137"/>
      <c r="EP207" s="137"/>
      <c r="EQ207" s="128"/>
      <c r="ER207" s="134"/>
      <c r="ES207" s="134"/>
      <c r="ET207" s="134"/>
      <c r="EU207" s="137"/>
      <c r="EV207" s="137"/>
      <c r="EW207" s="137"/>
      <c r="EX207" s="137"/>
      <c r="EY207" s="137"/>
      <c r="EZ207" s="128"/>
      <c r="FA207" s="134"/>
      <c r="FB207" s="134"/>
      <c r="FC207" s="134"/>
      <c r="FD207" s="137"/>
      <c r="FE207" s="137"/>
      <c r="FF207" s="137"/>
      <c r="FG207" s="137"/>
      <c r="FH207" s="137"/>
      <c r="FI207" s="128"/>
      <c r="FJ207" s="134"/>
      <c r="FK207" s="134"/>
      <c r="FL207" s="134"/>
      <c r="FM207" s="137"/>
      <c r="FN207" s="137"/>
      <c r="FO207" s="137"/>
      <c r="FP207" s="137"/>
      <c r="FQ207" s="137"/>
      <c r="FR207" s="137"/>
      <c r="FS207" s="128"/>
      <c r="FT207" s="131"/>
      <c r="FU207" s="131"/>
      <c r="FV207" s="131"/>
      <c r="FW207" s="132"/>
      <c r="FX207" s="131"/>
      <c r="FY207" s="137"/>
      <c r="FZ207" s="137"/>
      <c r="GA207" s="131"/>
      <c r="GB207" s="131"/>
      <c r="GC207" s="131"/>
      <c r="GD207" s="131"/>
      <c r="GE207" s="131"/>
      <c r="GF207" s="128"/>
      <c r="GG207" s="131"/>
      <c r="GH207" s="131"/>
      <c r="GI207" s="131"/>
      <c r="GJ207" s="132"/>
      <c r="GK207" s="131"/>
      <c r="GL207" s="137"/>
      <c r="GM207" s="137"/>
      <c r="GN207" s="131"/>
      <c r="GO207" s="131"/>
      <c r="GP207" s="131"/>
      <c r="GQ207" s="131"/>
      <c r="GR207" s="131"/>
      <c r="GS207" s="128"/>
      <c r="GT207" s="131"/>
      <c r="GU207" s="131"/>
      <c r="GV207" s="131"/>
      <c r="GW207" s="132"/>
      <c r="GX207" s="131"/>
      <c r="GY207" s="137"/>
      <c r="GZ207" s="137"/>
      <c r="HA207" s="131"/>
      <c r="HB207" s="131"/>
      <c r="HC207" s="131"/>
      <c r="HD207" s="131"/>
    </row>
    <row r="208" spans="1:212" ht="67.5" customHeight="1" x14ac:dyDescent="0.2">
      <c r="A208" s="312">
        <v>34</v>
      </c>
      <c r="B208" s="395" t="s">
        <v>176</v>
      </c>
      <c r="C208" s="399" t="str">
        <f>VLOOKUP(B208,[12]FORMULAS!$A$30:$B$46,2,0)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208" s="399" t="str">
        <f>VLOOKUP(B208,[12]FORMULAS!$A$30:$C$46,3,0)</f>
        <v xml:space="preserve">Subdirector Administrativo </v>
      </c>
      <c r="E208" s="400" t="s">
        <v>260</v>
      </c>
      <c r="F208" s="395" t="s">
        <v>692</v>
      </c>
      <c r="G208" s="395" t="s">
        <v>693</v>
      </c>
      <c r="H208" s="396" t="s">
        <v>694</v>
      </c>
      <c r="I208" s="395" t="s">
        <v>261</v>
      </c>
      <c r="J208" s="397">
        <v>220</v>
      </c>
      <c r="K208" s="322" t="str">
        <f>VLOOKUP(L208,'Tabla probabilidad'!$D$3:$E$8,2,0)</f>
        <v>Media</v>
      </c>
      <c r="L208" s="398">
        <v>0.6</v>
      </c>
      <c r="M208" s="326" t="s">
        <v>88</v>
      </c>
      <c r="N208" s="327" t="str">
        <f>VLOOKUP(M208,'Tabla Impacto'!$D$3:$F$8,3,0)</f>
        <v>Leve</v>
      </c>
      <c r="O208" s="327">
        <f>VLOOKUP(M208,'Tabla Impacto'!$D$3:$F$8,2,0)</f>
        <v>0.2</v>
      </c>
      <c r="P208" s="361" t="str">
        <f t="shared" ref="P208" si="117">CONCATENATE(N208,K208)</f>
        <v>LeveMedia</v>
      </c>
      <c r="Q208" s="360" t="str">
        <f>VLOOKUP(P208,[12]FORMULAS!$K$17:$L$42,2,0)</f>
        <v>Moderado</v>
      </c>
      <c r="R208" s="53">
        <v>1</v>
      </c>
      <c r="S208" s="50" t="s">
        <v>695</v>
      </c>
      <c r="T208" s="201" t="str">
        <f t="shared" si="113"/>
        <v>Preventivo</v>
      </c>
      <c r="U208" s="54" t="s">
        <v>13</v>
      </c>
      <c r="V208" s="55">
        <f>+IF(U208='[12]Tabla Valoración controles'!$D$4,'[12]Tabla Valoración controles'!$F$4,IF('[12]208-PLA-Ft-78 Mapa Gestión'!U208='[12]Tabla Valoración controles'!$D$5,'[12]Tabla Valoración controles'!$F$5,IF(U208=[12]FORMULAS!$A$10,0,'[12]Tabla Valoración controles'!$F$6)))</f>
        <v>0.25</v>
      </c>
      <c r="W208" s="54" t="s">
        <v>8</v>
      </c>
      <c r="X208" s="56">
        <f>+IF(W208='[12]Tabla Valoración controles'!$D$7,'[12]Tabla Valoración controles'!$F$7,IF(U208=[12]FORMULAS!$A$10,0,'[12]Tabla Valoración controles'!$F$8))</f>
        <v>0.15</v>
      </c>
      <c r="Y208" s="54" t="s">
        <v>18</v>
      </c>
      <c r="Z208" s="55">
        <f>+IF(Y208='[12]Tabla Valoración controles'!$D$9,'[12]Tabla Valoración controles'!$F$9,IF(U208=[12]FORMULAS!$A$10,0,'[12]Tabla Valoración controles'!$F$10))</f>
        <v>0</v>
      </c>
      <c r="AA208" s="54" t="s">
        <v>21</v>
      </c>
      <c r="AB208" s="55">
        <f>+IF(AA208='[12]Tabla Valoración controles'!$D$9,'[12]Tabla Valoración controles'!$F$9,IF(W208=[12]FORMULAS!$A$10,0,'[12]Tabla Valoración controles'!$F$10))</f>
        <v>0</v>
      </c>
      <c r="AC208" s="54" t="s">
        <v>100</v>
      </c>
      <c r="AD208" s="55">
        <f>+IF(AC208='[12]Tabla Valoración controles'!$D$13,'[12]Tabla Valoración controles'!$F$13,'[12]Tabla Valoración controles'!$F$14)</f>
        <v>0</v>
      </c>
      <c r="AE208" s="100">
        <f t="shared" si="78"/>
        <v>0.4</v>
      </c>
      <c r="AF208" s="100" t="e">
        <f>+IF(T208=[12]FORMULAS!$A$8,'[12]208-PLA-Ft-78 Mapa Gestión'!AE208*'[12]208-PLA-Ft-78 Mapa Gestión'!L208:L213,'[12]208-PLA-Ft-78 Mapa Gestión'!AE208*'[12]208-PLA-Ft-78 Mapa Gestión'!O208:O213)</f>
        <v>#N/A</v>
      </c>
      <c r="AG208" s="100">
        <f>+IF(T208=[12]FORMULAS!$A$8,'[12]208-PLA-Ft-78 Mapa Gestión'!L208:L213-'[12]208-PLA-Ft-78 Mapa Gestión'!AF208,0)</f>
        <v>0</v>
      </c>
      <c r="AH208" s="54" t="s">
        <v>351</v>
      </c>
      <c r="AI208" s="50">
        <f>+IF(AH208=[12]CONTROLES!$C$50,[12]CONTROLES!$D$50,[12]CONTROLES!$D$51)</f>
        <v>15</v>
      </c>
      <c r="AJ208" s="50" t="s">
        <v>357</v>
      </c>
      <c r="AK208" s="50">
        <f>+IF(AJ208=[12]CONTROLES!$C$52,[12]CONTROLES!$D$52,[12]CONTROLES!$D$53)</f>
        <v>15</v>
      </c>
      <c r="AL208" s="50" t="s">
        <v>360</v>
      </c>
      <c r="AM208" s="50">
        <f>+IF(AL208=[12]CONTROLES!$C$54,[12]CONTROLES!$D$54,[12]CONTROLES!$D$55)</f>
        <v>15</v>
      </c>
      <c r="AN208" s="50" t="s">
        <v>363</v>
      </c>
      <c r="AO208" s="50">
        <f>+IF(AN208=[12]CONTROLES!$C$56,[12]CONTROLES!$D$56,IF(AN208=[12]CONTROLES!$C$57,[12]CONTROLES!$D$57,[12]CONTROLES!$D$58))</f>
        <v>15</v>
      </c>
      <c r="AP208" s="50" t="s">
        <v>367</v>
      </c>
      <c r="AQ208" s="50">
        <f>+IF(AP208=[12]CONTROLES!$C$59,[12]CONTROLES!$D$59,[12]CONTROLES!$D$60)</f>
        <v>15</v>
      </c>
      <c r="AR208" s="50" t="s">
        <v>370</v>
      </c>
      <c r="AS208" s="50">
        <f>+IF(AR208=[12]CONTROLES!$C$61,[12]CONTROLES!$D$61,[12]CONTROLES!$D$62)</f>
        <v>15</v>
      </c>
      <c r="AT208" s="50" t="s">
        <v>373</v>
      </c>
      <c r="AU208" s="50">
        <f>+IF(AT208=[12]CONTROLES!$C$63,[12]CONTROLES!$D$63,IF(AT208=[12]CONTROLES!$C$64,[12]CONTROLES!$D$64,[12]CONTROLES!$D$65))</f>
        <v>10</v>
      </c>
      <c r="AV208" s="50">
        <f t="shared" si="86"/>
        <v>100</v>
      </c>
      <c r="AW208" s="50" t="str">
        <f t="shared" si="87"/>
        <v>Fuerte</v>
      </c>
      <c r="AX208" s="304">
        <f>+AG213</f>
        <v>0</v>
      </c>
      <c r="AY208" s="304" t="s">
        <v>98</v>
      </c>
      <c r="AZ208" s="304" t="s">
        <v>74</v>
      </c>
      <c r="BA208" s="304" t="e">
        <f>+IF(T208=[8]FORMULAS!B207,'[8]208-PLA-Ft-78 Mapa Gestión'!AG213,'[8]208-PLA-Ft-78 Mapa Gestión'!O208:O213)</f>
        <v>#N/A</v>
      </c>
      <c r="BB208" s="307" t="str">
        <f>CONCATENATE(AZ208,AY208)</f>
        <v>ModeradoMedia</v>
      </c>
      <c r="BC208" s="306" t="str">
        <f>VLOOKUP(BB208,[8]FORMULAS!$K$17:$L$42,2,0)</f>
        <v>Moderado</v>
      </c>
      <c r="BD208" s="335" t="s">
        <v>164</v>
      </c>
      <c r="BE208" s="134" t="s">
        <v>696</v>
      </c>
      <c r="BF208" s="134" t="s">
        <v>697</v>
      </c>
      <c r="BG208" s="216" t="s">
        <v>327</v>
      </c>
      <c r="BH208" s="224">
        <v>45383</v>
      </c>
      <c r="BI208" s="224">
        <v>45657</v>
      </c>
      <c r="BJ208" s="134" t="s">
        <v>698</v>
      </c>
      <c r="BK208" s="134" t="s">
        <v>699</v>
      </c>
      <c r="BL208" s="134" t="s">
        <v>236</v>
      </c>
      <c r="BM208" s="335"/>
      <c r="BN208" s="128"/>
      <c r="BO208" s="151"/>
      <c r="BP208" s="150"/>
      <c r="BQ208" s="150"/>
      <c r="BR208" s="152"/>
      <c r="BS208" s="152"/>
      <c r="BT208" s="152"/>
      <c r="BU208" s="152"/>
      <c r="BV208" s="152"/>
      <c r="BW208" s="128"/>
      <c r="BX208" s="151"/>
      <c r="BY208" s="150"/>
      <c r="BZ208" s="150"/>
      <c r="CA208" s="152"/>
      <c r="CB208" s="152"/>
      <c r="CC208" s="152"/>
      <c r="CD208" s="152"/>
      <c r="CE208" s="152"/>
      <c r="CF208" s="128"/>
      <c r="CG208" s="151"/>
      <c r="CH208" s="150"/>
      <c r="CI208" s="150"/>
      <c r="CJ208" s="152"/>
      <c r="CK208" s="152"/>
      <c r="CL208" s="152"/>
      <c r="CM208" s="152"/>
      <c r="CN208" s="152"/>
      <c r="CO208" s="128"/>
      <c r="CP208" s="151"/>
      <c r="CQ208" s="150"/>
      <c r="CR208" s="150"/>
      <c r="CS208" s="152"/>
      <c r="CT208" s="152"/>
      <c r="CU208" s="152"/>
      <c r="CV208" s="152"/>
      <c r="CW208" s="152"/>
      <c r="CX208" s="128"/>
      <c r="CY208" s="151"/>
      <c r="CZ208" s="150"/>
      <c r="DA208" s="150"/>
      <c r="DB208" s="152"/>
      <c r="DC208" s="152"/>
      <c r="DD208" s="152"/>
      <c r="DE208" s="152"/>
      <c r="DF208" s="152"/>
      <c r="DG208" s="128"/>
      <c r="DH208" s="151"/>
      <c r="DI208" s="150"/>
      <c r="DJ208" s="150"/>
      <c r="DK208" s="152"/>
      <c r="DL208" s="152"/>
      <c r="DM208" s="152"/>
      <c r="DN208" s="152"/>
      <c r="DO208" s="152"/>
      <c r="DP208" s="128"/>
      <c r="DQ208" s="151"/>
      <c r="DR208" s="150"/>
      <c r="DS208" s="150"/>
      <c r="DT208" s="152"/>
      <c r="DU208" s="152"/>
      <c r="DV208" s="152"/>
      <c r="DW208" s="152"/>
      <c r="DX208" s="152"/>
      <c r="DY208" s="128"/>
      <c r="DZ208" s="151"/>
      <c r="EA208" s="150"/>
      <c r="EB208" s="150"/>
      <c r="EC208" s="152"/>
      <c r="ED208" s="152"/>
      <c r="EE208" s="152"/>
      <c r="EF208" s="152"/>
      <c r="EG208" s="152"/>
      <c r="EH208" s="128"/>
      <c r="EI208" s="151"/>
      <c r="EJ208" s="150"/>
      <c r="EK208" s="150"/>
      <c r="EL208" s="152"/>
      <c r="EM208" s="152"/>
      <c r="EN208" s="152"/>
      <c r="EO208" s="152"/>
      <c r="EP208" s="152"/>
      <c r="EQ208" s="128"/>
      <c r="ER208" s="151"/>
      <c r="ES208" s="150"/>
      <c r="ET208" s="150"/>
      <c r="EU208" s="152"/>
      <c r="EV208" s="152"/>
      <c r="EW208" s="152"/>
      <c r="EX208" s="152"/>
      <c r="EY208" s="152"/>
      <c r="EZ208" s="128"/>
      <c r="FA208" s="151"/>
      <c r="FB208" s="150"/>
      <c r="FC208" s="150"/>
      <c r="FD208" s="152"/>
      <c r="FE208" s="152"/>
      <c r="FF208" s="152"/>
      <c r="FG208" s="152"/>
      <c r="FH208" s="152"/>
      <c r="FI208" s="128"/>
      <c r="FJ208" s="151"/>
      <c r="FK208" s="150"/>
      <c r="FL208" s="150"/>
      <c r="FM208" s="152"/>
      <c r="FN208" s="152"/>
      <c r="FO208" s="152"/>
      <c r="FP208" s="152"/>
      <c r="FQ208" s="152"/>
      <c r="FR208" s="152"/>
      <c r="FS208" s="128"/>
      <c r="FT208" s="131"/>
      <c r="FU208" s="131"/>
      <c r="FV208" s="131"/>
      <c r="FW208" s="132"/>
      <c r="FX208" s="131"/>
      <c r="FY208" s="152"/>
      <c r="FZ208" s="152"/>
      <c r="GA208" s="131"/>
      <c r="GB208" s="131"/>
      <c r="GC208" s="131"/>
      <c r="GD208" s="131"/>
      <c r="GE208" s="131"/>
      <c r="GF208" s="128"/>
      <c r="GG208" s="131"/>
      <c r="GH208" s="131"/>
      <c r="GI208" s="131"/>
      <c r="GJ208" s="132"/>
      <c r="GK208" s="131"/>
      <c r="GL208" s="152"/>
      <c r="GM208" s="152"/>
      <c r="GN208" s="131"/>
      <c r="GO208" s="131"/>
      <c r="GP208" s="131"/>
      <c r="GQ208" s="131"/>
      <c r="GR208" s="131"/>
      <c r="GS208" s="128"/>
      <c r="GT208" s="131"/>
      <c r="GU208" s="131"/>
      <c r="GV208" s="131"/>
      <c r="GW208" s="132"/>
      <c r="GX208" s="131"/>
      <c r="GY208" s="152"/>
      <c r="GZ208" s="152"/>
      <c r="HA208" s="131"/>
      <c r="HB208" s="131"/>
      <c r="HC208" s="131"/>
      <c r="HD208" s="131"/>
    </row>
    <row r="209" spans="1:223" ht="17.25" customHeight="1" x14ac:dyDescent="0.2">
      <c r="A209" s="312"/>
      <c r="B209" s="395"/>
      <c r="C209" s="399"/>
      <c r="D209" s="399"/>
      <c r="E209" s="400"/>
      <c r="F209" s="395"/>
      <c r="G209" s="395"/>
      <c r="H209" s="396"/>
      <c r="I209" s="395"/>
      <c r="J209" s="397"/>
      <c r="K209" s="322"/>
      <c r="L209" s="398"/>
      <c r="M209" s="326"/>
      <c r="N209" s="327"/>
      <c r="O209" s="327"/>
      <c r="P209" s="361"/>
      <c r="Q209" s="360"/>
      <c r="R209" s="53"/>
      <c r="S209" s="50"/>
      <c r="T209" s="201" t="str">
        <f t="shared" si="113"/>
        <v>Tipo Control</v>
      </c>
      <c r="U209" s="54" t="s">
        <v>158</v>
      </c>
      <c r="V209" s="55">
        <f>+IF(U209='[12]Tabla Valoración controles'!$D$4,'[12]Tabla Valoración controles'!$F$4,IF('[12]208-PLA-Ft-78 Mapa Gestión'!U209='[12]Tabla Valoración controles'!$D$5,'[12]Tabla Valoración controles'!$F$5,IF(U209=[12]FORMULAS!$A$10,0,'[12]Tabla Valoración controles'!$F$6)))</f>
        <v>0</v>
      </c>
      <c r="W209" s="54"/>
      <c r="X209" s="56">
        <f>+IF(W209='[12]Tabla Valoración controles'!$D$7,'[12]Tabla Valoración controles'!$F$7,IF(U209=[12]FORMULAS!$A$10,0,'[12]Tabla Valoración controles'!$F$8))</f>
        <v>0</v>
      </c>
      <c r="Y209" s="54"/>
      <c r="Z209" s="55">
        <f>+IF(Y209='[12]Tabla Valoración controles'!$D$9,'[12]Tabla Valoración controles'!$F$9,IF(U209=[12]FORMULAS!$A$10,0,'[12]Tabla Valoración controles'!$F$10))</f>
        <v>0</v>
      </c>
      <c r="AA209" s="54"/>
      <c r="AB209" s="55">
        <f>+IF(AA209='[12]Tabla Valoración controles'!$D$9,'[12]Tabla Valoración controles'!$F$9,IF(W209=[12]FORMULAS!$A$10,0,'[12]Tabla Valoración controles'!$F$10))</f>
        <v>0</v>
      </c>
      <c r="AC209" s="54"/>
      <c r="AD209" s="55">
        <f>+IF(AC209='[12]Tabla Valoración controles'!$D$13,'[12]Tabla Valoración controles'!$F$13,'[12]Tabla Valoración controles'!$F$14)</f>
        <v>0</v>
      </c>
      <c r="AE209" s="100">
        <f t="shared" si="78"/>
        <v>0</v>
      </c>
      <c r="AF209" s="100">
        <f t="shared" ref="AF209" si="118">+AE209*AG208</f>
        <v>0</v>
      </c>
      <c r="AG209" s="100">
        <f t="shared" ref="AG209" si="119">+AG208-AF209</f>
        <v>0</v>
      </c>
      <c r="AH209" s="54"/>
      <c r="AI209" s="50">
        <f>+IF(AH209=[12]CONTROLES!$C$50,[12]CONTROLES!$D$50,[12]CONTROLES!$D$51)</f>
        <v>0</v>
      </c>
      <c r="AJ209" s="50"/>
      <c r="AK209" s="50">
        <f>+IF(AJ209=[12]CONTROLES!$C$52,[12]CONTROLES!$D$52,[12]CONTROLES!$D$53)</f>
        <v>0</v>
      </c>
      <c r="AL209" s="50"/>
      <c r="AM209" s="50">
        <f>+IF(AL209=[12]CONTROLES!$C$54,[12]CONTROLES!$D$54,[12]CONTROLES!$D$55)</f>
        <v>0</v>
      </c>
      <c r="AN209" s="50"/>
      <c r="AO209" s="50">
        <f>+IF(AN209=[12]CONTROLES!$C$56,[12]CONTROLES!$D$56,IF(AN209=[12]CONTROLES!$C$57,[12]CONTROLES!$D$57,[12]CONTROLES!$D$58))</f>
        <v>0</v>
      </c>
      <c r="AP209" s="50"/>
      <c r="AQ209" s="50">
        <f>+IF(AP209=[12]CONTROLES!$C$59,[12]CONTROLES!$D$59,[12]CONTROLES!$D$60)</f>
        <v>0</v>
      </c>
      <c r="AR209" s="50"/>
      <c r="AS209" s="50">
        <f>+IF(AR209=[12]CONTROLES!$C$61,[12]CONTROLES!$D$61,[12]CONTROLES!$D$62)</f>
        <v>0</v>
      </c>
      <c r="AT209" s="50"/>
      <c r="AU209" s="50">
        <f>+IF(AT209=[12]CONTROLES!$C$63,[12]CONTROLES!$D$63,IF(AT209=[12]CONTROLES!$C$64,[12]CONTROLES!$D$64,[12]CONTROLES!$D$65))</f>
        <v>0</v>
      </c>
      <c r="AV209" s="50">
        <f t="shared" si="86"/>
        <v>0</v>
      </c>
      <c r="AW209" s="50" t="str">
        <f t="shared" si="87"/>
        <v>Débil</v>
      </c>
      <c r="AX209" s="305"/>
      <c r="AY209" s="305"/>
      <c r="AZ209" s="305"/>
      <c r="BA209" s="305"/>
      <c r="BB209" s="307"/>
      <c r="BC209" s="306"/>
      <c r="BD209" s="335"/>
      <c r="BE209" s="134"/>
      <c r="BF209" s="134"/>
      <c r="BG209" s="216"/>
      <c r="BH209" s="224"/>
      <c r="BI209" s="224"/>
      <c r="BJ209" s="134"/>
      <c r="BK209" s="134"/>
      <c r="BL209" s="134"/>
      <c r="BM209" s="335"/>
      <c r="BN209" s="128"/>
      <c r="BO209" s="134"/>
      <c r="BP209" s="134"/>
      <c r="BQ209" s="134"/>
      <c r="BR209" s="137"/>
      <c r="BS209" s="137"/>
      <c r="BT209" s="137"/>
      <c r="BU209" s="137"/>
      <c r="BV209" s="137"/>
      <c r="BW209" s="128"/>
      <c r="BX209" s="134"/>
      <c r="BY209" s="134"/>
      <c r="BZ209" s="134"/>
      <c r="CA209" s="137"/>
      <c r="CB209" s="137"/>
      <c r="CC209" s="137"/>
      <c r="CD209" s="137"/>
      <c r="CE209" s="137"/>
      <c r="CF209" s="128"/>
      <c r="CG209" s="134"/>
      <c r="CH209" s="134"/>
      <c r="CI209" s="134"/>
      <c r="CJ209" s="137"/>
      <c r="CK209" s="137"/>
      <c r="CL209" s="137"/>
      <c r="CM209" s="137"/>
      <c r="CN209" s="137"/>
      <c r="CO209" s="128"/>
      <c r="CP209" s="134"/>
      <c r="CQ209" s="134"/>
      <c r="CR209" s="134"/>
      <c r="CS209" s="137"/>
      <c r="CT209" s="137"/>
      <c r="CU209" s="137"/>
      <c r="CV209" s="137"/>
      <c r="CW209" s="137"/>
      <c r="CX209" s="128"/>
      <c r="CY209" s="134"/>
      <c r="CZ209" s="134"/>
      <c r="DA209" s="134"/>
      <c r="DB209" s="137"/>
      <c r="DC209" s="137"/>
      <c r="DD209" s="137"/>
      <c r="DE209" s="137"/>
      <c r="DF209" s="137"/>
      <c r="DG209" s="128"/>
      <c r="DH209" s="134"/>
      <c r="DI209" s="134"/>
      <c r="DJ209" s="134"/>
      <c r="DK209" s="137"/>
      <c r="DL209" s="137"/>
      <c r="DM209" s="137"/>
      <c r="DN209" s="137"/>
      <c r="DO209" s="137"/>
      <c r="DP209" s="128"/>
      <c r="DQ209" s="134"/>
      <c r="DR209" s="134"/>
      <c r="DS209" s="134"/>
      <c r="DT209" s="137"/>
      <c r="DU209" s="137"/>
      <c r="DV209" s="137"/>
      <c r="DW209" s="137"/>
      <c r="DX209" s="137"/>
      <c r="DY209" s="128"/>
      <c r="DZ209" s="134"/>
      <c r="EA209" s="134"/>
      <c r="EB209" s="134"/>
      <c r="EC209" s="137"/>
      <c r="ED209" s="137"/>
      <c r="EE209" s="137"/>
      <c r="EF209" s="137"/>
      <c r="EG209" s="137"/>
      <c r="EH209" s="128"/>
      <c r="EI209" s="134"/>
      <c r="EJ209" s="134"/>
      <c r="EK209" s="134"/>
      <c r="EL209" s="137"/>
      <c r="EM209" s="137"/>
      <c r="EN209" s="137"/>
      <c r="EO209" s="137"/>
      <c r="EP209" s="137"/>
      <c r="EQ209" s="128"/>
      <c r="ER209" s="134"/>
      <c r="ES209" s="134"/>
      <c r="ET209" s="134"/>
      <c r="EU209" s="137"/>
      <c r="EV209" s="137"/>
      <c r="EW209" s="137"/>
      <c r="EX209" s="137"/>
      <c r="EY209" s="137"/>
      <c r="EZ209" s="128"/>
      <c r="FA209" s="134"/>
      <c r="FB209" s="134"/>
      <c r="FC209" s="134"/>
      <c r="FD209" s="137"/>
      <c r="FE209" s="137"/>
      <c r="FF209" s="137"/>
      <c r="FG209" s="137"/>
      <c r="FH209" s="137"/>
      <c r="FI209" s="128"/>
      <c r="FJ209" s="134"/>
      <c r="FK209" s="134"/>
      <c r="FL209" s="134"/>
      <c r="FM209" s="137"/>
      <c r="FN209" s="137"/>
      <c r="FO209" s="137"/>
      <c r="FP209" s="137"/>
      <c r="FQ209" s="137"/>
      <c r="FR209" s="137"/>
      <c r="FS209" s="128"/>
      <c r="FT209" s="131"/>
      <c r="FU209" s="131"/>
      <c r="FV209" s="131"/>
      <c r="FW209" s="132"/>
      <c r="FX209" s="131"/>
      <c r="FY209" s="137"/>
      <c r="FZ209" s="137"/>
      <c r="GA209" s="131"/>
      <c r="GB209" s="131"/>
      <c r="GC209" s="131"/>
      <c r="GD209" s="131"/>
      <c r="GE209" s="131"/>
      <c r="GF209" s="128"/>
      <c r="GG209" s="131"/>
      <c r="GH209" s="131"/>
      <c r="GI209" s="131"/>
      <c r="GJ209" s="132"/>
      <c r="GK209" s="131"/>
      <c r="GL209" s="137"/>
      <c r="GM209" s="137"/>
      <c r="GN209" s="131"/>
      <c r="GO209" s="131"/>
      <c r="GP209" s="131"/>
      <c r="GQ209" s="131"/>
      <c r="GR209" s="131"/>
      <c r="GS209" s="128"/>
      <c r="GT209" s="131"/>
      <c r="GU209" s="131"/>
      <c r="GV209" s="131"/>
      <c r="GW209" s="132"/>
      <c r="GX209" s="131"/>
      <c r="GY209" s="137"/>
      <c r="GZ209" s="137"/>
      <c r="HA209" s="131"/>
      <c r="HB209" s="131"/>
      <c r="HC209" s="131"/>
      <c r="HD209" s="131"/>
    </row>
    <row r="210" spans="1:223" ht="17.25" customHeight="1" x14ac:dyDescent="0.2">
      <c r="A210" s="312"/>
      <c r="B210" s="395"/>
      <c r="C210" s="399"/>
      <c r="D210" s="399"/>
      <c r="E210" s="400"/>
      <c r="F210" s="395"/>
      <c r="G210" s="395"/>
      <c r="H210" s="396"/>
      <c r="I210" s="395"/>
      <c r="J210" s="397"/>
      <c r="K210" s="322"/>
      <c r="L210" s="398"/>
      <c r="M210" s="326"/>
      <c r="N210" s="327"/>
      <c r="O210" s="327"/>
      <c r="P210" s="361"/>
      <c r="Q210" s="360"/>
      <c r="R210" s="53"/>
      <c r="S210" s="50"/>
      <c r="T210" s="201" t="str">
        <f t="shared" si="113"/>
        <v>Tipo Control</v>
      </c>
      <c r="U210" s="54" t="s">
        <v>158</v>
      </c>
      <c r="V210" s="55">
        <f>+IF(U210='[12]Tabla Valoración controles'!$D$4,'[12]Tabla Valoración controles'!$F$4,IF('[12]208-PLA-Ft-78 Mapa Gestión'!U210='[12]Tabla Valoración controles'!$D$5,'[12]Tabla Valoración controles'!$F$5,IF(U210=[12]FORMULAS!$A$10,0,'[12]Tabla Valoración controles'!$F$6)))</f>
        <v>0</v>
      </c>
      <c r="W210" s="54"/>
      <c r="X210" s="56">
        <f>+IF(W210='[12]Tabla Valoración controles'!$D$7,'[12]Tabla Valoración controles'!$F$7,IF(U210=[12]FORMULAS!$A$10,0,'[12]Tabla Valoración controles'!$F$8))</f>
        <v>0</v>
      </c>
      <c r="Y210" s="54"/>
      <c r="Z210" s="55">
        <f>+IF(Y210='[12]Tabla Valoración controles'!$D$9,'[12]Tabla Valoración controles'!$F$9,IF(U210=[12]FORMULAS!$A$10,0,'[12]Tabla Valoración controles'!$F$10))</f>
        <v>0</v>
      </c>
      <c r="AA210" s="54"/>
      <c r="AB210" s="55">
        <f>+IF(AA210='[12]Tabla Valoración controles'!$D$9,'[12]Tabla Valoración controles'!$F$9,IF(W210=[12]FORMULAS!$A$10,0,'[12]Tabla Valoración controles'!$F$10))</f>
        <v>0</v>
      </c>
      <c r="AC210" s="54"/>
      <c r="AD210" s="55">
        <f>+IF(AC210='[12]Tabla Valoración controles'!$D$13,'[12]Tabla Valoración controles'!$F$13,'[12]Tabla Valoración controles'!$F$14)</f>
        <v>0</v>
      </c>
      <c r="AE210" s="100">
        <f t="shared" si="78"/>
        <v>0</v>
      </c>
      <c r="AF210" s="100">
        <f t="shared" ref="AF210:AF213" si="120">+AF209*AE210</f>
        <v>0</v>
      </c>
      <c r="AG210" s="100">
        <f t="shared" si="98"/>
        <v>0</v>
      </c>
      <c r="AH210" s="54"/>
      <c r="AI210" s="50">
        <f>+IF(AH210=[12]CONTROLES!$C$50,[12]CONTROLES!$D$50,[12]CONTROLES!$D$51)</f>
        <v>0</v>
      </c>
      <c r="AJ210" s="50"/>
      <c r="AK210" s="50">
        <f>+IF(AJ210=[12]CONTROLES!$C$52,[12]CONTROLES!$D$52,[12]CONTROLES!$D$53)</f>
        <v>0</v>
      </c>
      <c r="AL210" s="50"/>
      <c r="AM210" s="50">
        <f>+IF(AL210=[12]CONTROLES!$C$54,[12]CONTROLES!$D$54,[12]CONTROLES!$D$55)</f>
        <v>0</v>
      </c>
      <c r="AN210" s="50"/>
      <c r="AO210" s="50">
        <f>+IF(AN210=[12]CONTROLES!$C$56,[12]CONTROLES!$D$56,IF(AN210=[12]CONTROLES!$C$57,[12]CONTROLES!$D$57,[12]CONTROLES!$D$58))</f>
        <v>0</v>
      </c>
      <c r="AP210" s="50"/>
      <c r="AQ210" s="50">
        <f>+IF(AP210=[12]CONTROLES!$C$59,[12]CONTROLES!$D$59,[12]CONTROLES!$D$60)</f>
        <v>0</v>
      </c>
      <c r="AR210" s="50"/>
      <c r="AS210" s="50">
        <f>+IF(AR210=[12]CONTROLES!$C$61,[12]CONTROLES!$D$61,[12]CONTROLES!$D$62)</f>
        <v>0</v>
      </c>
      <c r="AT210" s="50"/>
      <c r="AU210" s="50">
        <f>+IF(AT210=[12]CONTROLES!$C$63,[12]CONTROLES!$D$63,IF(AT210=[12]CONTROLES!$C$64,[12]CONTROLES!$D$64,[12]CONTROLES!$D$65))</f>
        <v>0</v>
      </c>
      <c r="AV210" s="50">
        <f t="shared" si="86"/>
        <v>0</v>
      </c>
      <c r="AW210" s="50" t="str">
        <f t="shared" si="87"/>
        <v>Débil</v>
      </c>
      <c r="AX210" s="305"/>
      <c r="AY210" s="305"/>
      <c r="AZ210" s="305"/>
      <c r="BA210" s="305"/>
      <c r="BB210" s="307"/>
      <c r="BC210" s="306"/>
      <c r="BD210" s="335"/>
      <c r="BE210" s="134"/>
      <c r="BF210" s="134"/>
      <c r="BG210" s="216"/>
      <c r="BH210" s="224"/>
      <c r="BI210" s="224"/>
      <c r="BJ210" s="134"/>
      <c r="BK210" s="134"/>
      <c r="BL210" s="134"/>
      <c r="BM210" s="335"/>
      <c r="BN210" s="128"/>
      <c r="BO210" s="134"/>
      <c r="BP210" s="134"/>
      <c r="BQ210" s="134"/>
      <c r="BR210" s="137"/>
      <c r="BS210" s="137"/>
      <c r="BT210" s="137"/>
      <c r="BU210" s="137"/>
      <c r="BV210" s="137"/>
      <c r="BW210" s="128"/>
      <c r="BX210" s="134"/>
      <c r="BY210" s="134"/>
      <c r="BZ210" s="134"/>
      <c r="CA210" s="137"/>
      <c r="CB210" s="137"/>
      <c r="CC210" s="137"/>
      <c r="CD210" s="137"/>
      <c r="CE210" s="137"/>
      <c r="CF210" s="128"/>
      <c r="CG210" s="134"/>
      <c r="CH210" s="134"/>
      <c r="CI210" s="134"/>
      <c r="CJ210" s="137"/>
      <c r="CK210" s="137"/>
      <c r="CL210" s="137"/>
      <c r="CM210" s="137"/>
      <c r="CN210" s="137"/>
      <c r="CO210" s="128"/>
      <c r="CP210" s="134"/>
      <c r="CQ210" s="134"/>
      <c r="CR210" s="134"/>
      <c r="CS210" s="137"/>
      <c r="CT210" s="137"/>
      <c r="CU210" s="137"/>
      <c r="CV210" s="137"/>
      <c r="CW210" s="137"/>
      <c r="CX210" s="128"/>
      <c r="CY210" s="134"/>
      <c r="CZ210" s="134"/>
      <c r="DA210" s="134"/>
      <c r="DB210" s="137"/>
      <c r="DC210" s="137"/>
      <c r="DD210" s="137"/>
      <c r="DE210" s="137"/>
      <c r="DF210" s="137"/>
      <c r="DG210" s="128"/>
      <c r="DH210" s="134"/>
      <c r="DI210" s="134"/>
      <c r="DJ210" s="134"/>
      <c r="DK210" s="137"/>
      <c r="DL210" s="137"/>
      <c r="DM210" s="137"/>
      <c r="DN210" s="137"/>
      <c r="DO210" s="137"/>
      <c r="DP210" s="128"/>
      <c r="DQ210" s="134"/>
      <c r="DR210" s="134"/>
      <c r="DS210" s="134"/>
      <c r="DT210" s="137"/>
      <c r="DU210" s="137"/>
      <c r="DV210" s="137"/>
      <c r="DW210" s="137"/>
      <c r="DX210" s="137"/>
      <c r="DY210" s="128"/>
      <c r="DZ210" s="134"/>
      <c r="EA210" s="134"/>
      <c r="EB210" s="134"/>
      <c r="EC210" s="137"/>
      <c r="ED210" s="137"/>
      <c r="EE210" s="137"/>
      <c r="EF210" s="137"/>
      <c r="EG210" s="137"/>
      <c r="EH210" s="128"/>
      <c r="EI210" s="134"/>
      <c r="EJ210" s="134"/>
      <c r="EK210" s="134"/>
      <c r="EL210" s="137"/>
      <c r="EM210" s="137"/>
      <c r="EN210" s="137"/>
      <c r="EO210" s="137"/>
      <c r="EP210" s="137"/>
      <c r="EQ210" s="128"/>
      <c r="ER210" s="134"/>
      <c r="ES210" s="134"/>
      <c r="ET210" s="134"/>
      <c r="EU210" s="137"/>
      <c r="EV210" s="137"/>
      <c r="EW210" s="137"/>
      <c r="EX210" s="137"/>
      <c r="EY210" s="137"/>
      <c r="EZ210" s="128"/>
      <c r="FA210" s="134"/>
      <c r="FB210" s="134"/>
      <c r="FC210" s="134"/>
      <c r="FD210" s="137"/>
      <c r="FE210" s="137"/>
      <c r="FF210" s="137"/>
      <c r="FG210" s="137"/>
      <c r="FH210" s="137"/>
      <c r="FI210" s="128"/>
      <c r="FJ210" s="134"/>
      <c r="FK210" s="134"/>
      <c r="FL210" s="134"/>
      <c r="FM210" s="137"/>
      <c r="FN210" s="137"/>
      <c r="FO210" s="137"/>
      <c r="FP210" s="137"/>
      <c r="FQ210" s="137"/>
      <c r="FR210" s="137"/>
      <c r="FS210" s="128"/>
      <c r="FT210" s="131"/>
      <c r="FU210" s="131"/>
      <c r="FV210" s="131"/>
      <c r="FW210" s="132"/>
      <c r="FX210" s="131"/>
      <c r="FY210" s="137"/>
      <c r="FZ210" s="137"/>
      <c r="GA210" s="131"/>
      <c r="GB210" s="131"/>
      <c r="GC210" s="131"/>
      <c r="GD210" s="131"/>
      <c r="GE210" s="131"/>
      <c r="GF210" s="128"/>
      <c r="GG210" s="131"/>
      <c r="GH210" s="131"/>
      <c r="GI210" s="131"/>
      <c r="GJ210" s="132"/>
      <c r="GK210" s="131"/>
      <c r="GL210" s="137"/>
      <c r="GM210" s="137"/>
      <c r="GN210" s="131"/>
      <c r="GO210" s="131"/>
      <c r="GP210" s="131"/>
      <c r="GQ210" s="131"/>
      <c r="GR210" s="131"/>
      <c r="GS210" s="128"/>
      <c r="GT210" s="131"/>
      <c r="GU210" s="131"/>
      <c r="GV210" s="131"/>
      <c r="GW210" s="132"/>
      <c r="GX210" s="131"/>
      <c r="GY210" s="137"/>
      <c r="GZ210" s="137"/>
      <c r="HA210" s="131"/>
      <c r="HB210" s="131"/>
      <c r="HC210" s="131"/>
      <c r="HD210" s="131"/>
    </row>
    <row r="211" spans="1:223" ht="17.25" customHeight="1" x14ac:dyDescent="0.2">
      <c r="A211" s="312"/>
      <c r="B211" s="395"/>
      <c r="C211" s="399"/>
      <c r="D211" s="399"/>
      <c r="E211" s="400"/>
      <c r="F211" s="395"/>
      <c r="G211" s="395"/>
      <c r="H211" s="396"/>
      <c r="I211" s="395"/>
      <c r="J211" s="397"/>
      <c r="K211" s="322"/>
      <c r="L211" s="398"/>
      <c r="M211" s="326"/>
      <c r="N211" s="327"/>
      <c r="O211" s="327"/>
      <c r="P211" s="361"/>
      <c r="Q211" s="360"/>
      <c r="R211" s="53"/>
      <c r="S211" s="50"/>
      <c r="T211" s="201" t="str">
        <f t="shared" si="113"/>
        <v>Tipo Control</v>
      </c>
      <c r="U211" s="54" t="s">
        <v>158</v>
      </c>
      <c r="V211" s="55">
        <f>+IF(U211='[12]Tabla Valoración controles'!$D$4,'[12]Tabla Valoración controles'!$F$4,IF('[12]208-PLA-Ft-78 Mapa Gestión'!U211='[12]Tabla Valoración controles'!$D$5,'[12]Tabla Valoración controles'!$F$5,IF(U211=[12]FORMULAS!$A$10,0,'[12]Tabla Valoración controles'!$F$6)))</f>
        <v>0</v>
      </c>
      <c r="W211" s="54"/>
      <c r="X211" s="56">
        <f>+IF(W211='[12]Tabla Valoración controles'!$D$7,'[12]Tabla Valoración controles'!$F$7,IF(U211=[12]FORMULAS!$A$10,0,'[12]Tabla Valoración controles'!$F$8))</f>
        <v>0</v>
      </c>
      <c r="Y211" s="54"/>
      <c r="Z211" s="55">
        <f>+IF(Y211='[12]Tabla Valoración controles'!$D$9,'[12]Tabla Valoración controles'!$F$9,IF(U211=[12]FORMULAS!$A$10,0,'[12]Tabla Valoración controles'!$F$10))</f>
        <v>0</v>
      </c>
      <c r="AA211" s="54"/>
      <c r="AB211" s="55">
        <f>+IF(AA211='[12]Tabla Valoración controles'!$D$9,'[12]Tabla Valoración controles'!$F$9,IF(W211=[12]FORMULAS!$A$10,0,'[12]Tabla Valoración controles'!$F$10))</f>
        <v>0</v>
      </c>
      <c r="AC211" s="54"/>
      <c r="AD211" s="55">
        <f>+IF(AC211='[12]Tabla Valoración controles'!$D$13,'[12]Tabla Valoración controles'!$F$13,'[12]Tabla Valoración controles'!$F$14)</f>
        <v>0</v>
      </c>
      <c r="AE211" s="100">
        <f t="shared" si="78"/>
        <v>0</v>
      </c>
      <c r="AF211" s="100">
        <f t="shared" si="120"/>
        <v>0</v>
      </c>
      <c r="AG211" s="100">
        <f t="shared" si="98"/>
        <v>0</v>
      </c>
      <c r="AH211" s="54"/>
      <c r="AI211" s="50">
        <f>+IF(AH211=[12]CONTROLES!$C$50,[12]CONTROLES!$D$50,[12]CONTROLES!$D$51)</f>
        <v>0</v>
      </c>
      <c r="AJ211" s="50"/>
      <c r="AK211" s="50">
        <f>+IF(AJ211=[12]CONTROLES!$C$52,[12]CONTROLES!$D$52,[12]CONTROLES!$D$53)</f>
        <v>0</v>
      </c>
      <c r="AL211" s="50"/>
      <c r="AM211" s="50">
        <f>+IF(AL211=[12]CONTROLES!$C$54,[12]CONTROLES!$D$54,[12]CONTROLES!$D$55)</f>
        <v>0</v>
      </c>
      <c r="AN211" s="50"/>
      <c r="AO211" s="50">
        <f>+IF(AN211=[12]CONTROLES!$C$56,[12]CONTROLES!$D$56,IF(AN211=[12]CONTROLES!$C$57,[12]CONTROLES!$D$57,[12]CONTROLES!$D$58))</f>
        <v>0</v>
      </c>
      <c r="AP211" s="50"/>
      <c r="AQ211" s="50">
        <f>+IF(AP211=[12]CONTROLES!$C$59,[12]CONTROLES!$D$59,[12]CONTROLES!$D$60)</f>
        <v>0</v>
      </c>
      <c r="AR211" s="50"/>
      <c r="AS211" s="50">
        <f>+IF(AR211=[12]CONTROLES!$C$61,[12]CONTROLES!$D$61,[12]CONTROLES!$D$62)</f>
        <v>0</v>
      </c>
      <c r="AT211" s="50"/>
      <c r="AU211" s="50">
        <f>+IF(AT211=[12]CONTROLES!$C$63,[12]CONTROLES!$D$63,IF(AT211=[12]CONTROLES!$C$64,[12]CONTROLES!$D$64,[12]CONTROLES!$D$65))</f>
        <v>0</v>
      </c>
      <c r="AV211" s="50">
        <f t="shared" si="86"/>
        <v>0</v>
      </c>
      <c r="AW211" s="50" t="str">
        <f t="shared" si="87"/>
        <v>Débil</v>
      </c>
      <c r="AX211" s="305"/>
      <c r="AY211" s="305"/>
      <c r="AZ211" s="305"/>
      <c r="BA211" s="305"/>
      <c r="BB211" s="307"/>
      <c r="BC211" s="306"/>
      <c r="BD211" s="335"/>
      <c r="BE211" s="134"/>
      <c r="BF211" s="134"/>
      <c r="BG211" s="216"/>
      <c r="BH211" s="224"/>
      <c r="BI211" s="224"/>
      <c r="BJ211" s="134"/>
      <c r="BK211" s="134"/>
      <c r="BL211" s="134"/>
      <c r="BM211" s="335"/>
      <c r="BN211" s="128"/>
      <c r="BO211" s="134"/>
      <c r="BP211" s="134"/>
      <c r="BQ211" s="134"/>
      <c r="BR211" s="137"/>
      <c r="BS211" s="137"/>
      <c r="BT211" s="137"/>
      <c r="BU211" s="137"/>
      <c r="BV211" s="137"/>
      <c r="BW211" s="128"/>
      <c r="BX211" s="134"/>
      <c r="BY211" s="134"/>
      <c r="BZ211" s="134"/>
      <c r="CA211" s="137"/>
      <c r="CB211" s="137"/>
      <c r="CC211" s="137"/>
      <c r="CD211" s="137"/>
      <c r="CE211" s="137"/>
      <c r="CF211" s="128"/>
      <c r="CG211" s="134"/>
      <c r="CH211" s="134"/>
      <c r="CI211" s="134"/>
      <c r="CJ211" s="137"/>
      <c r="CK211" s="137"/>
      <c r="CL211" s="137"/>
      <c r="CM211" s="137"/>
      <c r="CN211" s="137"/>
      <c r="CO211" s="128"/>
      <c r="CP211" s="134"/>
      <c r="CQ211" s="134"/>
      <c r="CR211" s="134"/>
      <c r="CS211" s="137"/>
      <c r="CT211" s="137"/>
      <c r="CU211" s="137"/>
      <c r="CV211" s="137"/>
      <c r="CW211" s="137"/>
      <c r="CX211" s="128"/>
      <c r="CY211" s="134"/>
      <c r="CZ211" s="134"/>
      <c r="DA211" s="134"/>
      <c r="DB211" s="137"/>
      <c r="DC211" s="137"/>
      <c r="DD211" s="137"/>
      <c r="DE211" s="137"/>
      <c r="DF211" s="137"/>
      <c r="DG211" s="128"/>
      <c r="DH211" s="134"/>
      <c r="DI211" s="134"/>
      <c r="DJ211" s="134"/>
      <c r="DK211" s="137"/>
      <c r="DL211" s="137"/>
      <c r="DM211" s="137"/>
      <c r="DN211" s="137"/>
      <c r="DO211" s="137"/>
      <c r="DP211" s="128"/>
      <c r="DQ211" s="134"/>
      <c r="DR211" s="134"/>
      <c r="DS211" s="134"/>
      <c r="DT211" s="137"/>
      <c r="DU211" s="137"/>
      <c r="DV211" s="137"/>
      <c r="DW211" s="137"/>
      <c r="DX211" s="137"/>
      <c r="DY211" s="128"/>
      <c r="DZ211" s="134"/>
      <c r="EA211" s="134"/>
      <c r="EB211" s="134"/>
      <c r="EC211" s="137"/>
      <c r="ED211" s="137"/>
      <c r="EE211" s="137"/>
      <c r="EF211" s="137"/>
      <c r="EG211" s="137"/>
      <c r="EH211" s="128"/>
      <c r="EI211" s="134"/>
      <c r="EJ211" s="134"/>
      <c r="EK211" s="134"/>
      <c r="EL211" s="137"/>
      <c r="EM211" s="137"/>
      <c r="EN211" s="137"/>
      <c r="EO211" s="137"/>
      <c r="EP211" s="137"/>
      <c r="EQ211" s="128"/>
      <c r="ER211" s="134"/>
      <c r="ES211" s="134"/>
      <c r="ET211" s="134"/>
      <c r="EU211" s="137"/>
      <c r="EV211" s="137"/>
      <c r="EW211" s="137"/>
      <c r="EX211" s="137"/>
      <c r="EY211" s="137"/>
      <c r="EZ211" s="128"/>
      <c r="FA211" s="134"/>
      <c r="FB211" s="134"/>
      <c r="FC211" s="134"/>
      <c r="FD211" s="137"/>
      <c r="FE211" s="137"/>
      <c r="FF211" s="137"/>
      <c r="FG211" s="137"/>
      <c r="FH211" s="137"/>
      <c r="FI211" s="128"/>
      <c r="FJ211" s="134"/>
      <c r="FK211" s="134"/>
      <c r="FL211" s="134"/>
      <c r="FM211" s="137"/>
      <c r="FN211" s="137"/>
      <c r="FO211" s="137"/>
      <c r="FP211" s="137"/>
      <c r="FQ211" s="137"/>
      <c r="FR211" s="137"/>
      <c r="FS211" s="128"/>
      <c r="FT211" s="131"/>
      <c r="FU211" s="131"/>
      <c r="FV211" s="131"/>
      <c r="FW211" s="132"/>
      <c r="FX211" s="131"/>
      <c r="FY211" s="137"/>
      <c r="FZ211" s="137"/>
      <c r="GA211" s="131"/>
      <c r="GB211" s="131"/>
      <c r="GC211" s="131"/>
      <c r="GD211" s="131"/>
      <c r="GE211" s="131"/>
      <c r="GF211" s="128"/>
      <c r="GG211" s="131"/>
      <c r="GH211" s="131"/>
      <c r="GI211" s="131"/>
      <c r="GJ211" s="132"/>
      <c r="GK211" s="131"/>
      <c r="GL211" s="137"/>
      <c r="GM211" s="137"/>
      <c r="GN211" s="131"/>
      <c r="GO211" s="131"/>
      <c r="GP211" s="131"/>
      <c r="GQ211" s="131"/>
      <c r="GR211" s="131"/>
      <c r="GS211" s="128"/>
      <c r="GT211" s="131"/>
      <c r="GU211" s="131"/>
      <c r="GV211" s="131"/>
      <c r="GW211" s="132"/>
      <c r="GX211" s="131"/>
      <c r="GY211" s="137"/>
      <c r="GZ211" s="137"/>
      <c r="HA211" s="131"/>
      <c r="HB211" s="131"/>
      <c r="HC211" s="131"/>
      <c r="HD211" s="131"/>
    </row>
    <row r="212" spans="1:223" ht="17.25" customHeight="1" x14ac:dyDescent="0.2">
      <c r="A212" s="312"/>
      <c r="B212" s="395"/>
      <c r="C212" s="399"/>
      <c r="D212" s="399"/>
      <c r="E212" s="400"/>
      <c r="F212" s="395"/>
      <c r="G212" s="395"/>
      <c r="H212" s="396"/>
      <c r="I212" s="395"/>
      <c r="J212" s="397"/>
      <c r="K212" s="322"/>
      <c r="L212" s="398"/>
      <c r="M212" s="326"/>
      <c r="N212" s="327"/>
      <c r="O212" s="327"/>
      <c r="P212" s="361"/>
      <c r="Q212" s="360"/>
      <c r="R212" s="53"/>
      <c r="S212" s="50"/>
      <c r="T212" s="201" t="str">
        <f t="shared" si="113"/>
        <v>Tipo Control</v>
      </c>
      <c r="U212" s="54" t="s">
        <v>158</v>
      </c>
      <c r="V212" s="55">
        <f>+IF(U212='[12]Tabla Valoración controles'!$D$4,'[12]Tabla Valoración controles'!$F$4,IF('[12]208-PLA-Ft-78 Mapa Gestión'!U212='[12]Tabla Valoración controles'!$D$5,'[12]Tabla Valoración controles'!$F$5,IF(U212=[12]FORMULAS!$A$10,0,'[12]Tabla Valoración controles'!$F$6)))</f>
        <v>0</v>
      </c>
      <c r="W212" s="54"/>
      <c r="X212" s="56">
        <f>+IF(W212='[12]Tabla Valoración controles'!$D$7,'[12]Tabla Valoración controles'!$F$7,IF(U212=[12]FORMULAS!$A$10,0,'[12]Tabla Valoración controles'!$F$8))</f>
        <v>0</v>
      </c>
      <c r="Y212" s="54"/>
      <c r="Z212" s="55">
        <f>+IF(Y212='[12]Tabla Valoración controles'!$D$9,'[12]Tabla Valoración controles'!$F$9,IF(U212=[12]FORMULAS!$A$10,0,'[12]Tabla Valoración controles'!$F$10))</f>
        <v>0</v>
      </c>
      <c r="AA212" s="54"/>
      <c r="AB212" s="55">
        <f>+IF(AA212='[12]Tabla Valoración controles'!$D$9,'[12]Tabla Valoración controles'!$F$9,IF(W212=[12]FORMULAS!$A$10,0,'[12]Tabla Valoración controles'!$F$10))</f>
        <v>0</v>
      </c>
      <c r="AC212" s="54"/>
      <c r="AD212" s="55">
        <f>+IF(AC212='[12]Tabla Valoración controles'!$D$13,'[12]Tabla Valoración controles'!$F$13,'[12]Tabla Valoración controles'!$F$14)</f>
        <v>0</v>
      </c>
      <c r="AE212" s="100">
        <f t="shared" ref="AE212:AE237" si="121">+V212+X212+Z212</f>
        <v>0</v>
      </c>
      <c r="AF212" s="100">
        <f t="shared" si="120"/>
        <v>0</v>
      </c>
      <c r="AG212" s="100">
        <f t="shared" si="98"/>
        <v>0</v>
      </c>
      <c r="AH212" s="54"/>
      <c r="AI212" s="50">
        <f>+IF(AH212=[12]CONTROLES!$C$50,[12]CONTROLES!$D$50,[12]CONTROLES!$D$51)</f>
        <v>0</v>
      </c>
      <c r="AJ212" s="50"/>
      <c r="AK212" s="50">
        <f>+IF(AJ212=[12]CONTROLES!$C$52,[12]CONTROLES!$D$52,[12]CONTROLES!$D$53)</f>
        <v>0</v>
      </c>
      <c r="AL212" s="50"/>
      <c r="AM212" s="50">
        <f>+IF(AL212=[12]CONTROLES!$C$54,[12]CONTROLES!$D$54,[12]CONTROLES!$D$55)</f>
        <v>0</v>
      </c>
      <c r="AN212" s="50"/>
      <c r="AO212" s="50">
        <f>+IF(AN212=[12]CONTROLES!$C$56,[12]CONTROLES!$D$56,IF(AN212=[12]CONTROLES!$C$57,[12]CONTROLES!$D$57,[12]CONTROLES!$D$58))</f>
        <v>0</v>
      </c>
      <c r="AP212" s="50"/>
      <c r="AQ212" s="50">
        <f>+IF(AP212=[12]CONTROLES!$C$59,[12]CONTROLES!$D$59,[12]CONTROLES!$D$60)</f>
        <v>0</v>
      </c>
      <c r="AR212" s="50"/>
      <c r="AS212" s="50">
        <f>+IF(AR212=[12]CONTROLES!$C$61,[12]CONTROLES!$D$61,[12]CONTROLES!$D$62)</f>
        <v>0</v>
      </c>
      <c r="AT212" s="50"/>
      <c r="AU212" s="50">
        <f>+IF(AT212=[12]CONTROLES!$C$63,[12]CONTROLES!$D$63,IF(AT212=[12]CONTROLES!$C$64,[12]CONTROLES!$D$64,[12]CONTROLES!$D$65))</f>
        <v>0</v>
      </c>
      <c r="AV212" s="50">
        <f t="shared" si="86"/>
        <v>0</v>
      </c>
      <c r="AW212" s="50" t="str">
        <f t="shared" si="87"/>
        <v>Débil</v>
      </c>
      <c r="AX212" s="305"/>
      <c r="AY212" s="305"/>
      <c r="AZ212" s="305"/>
      <c r="BA212" s="305"/>
      <c r="BB212" s="307"/>
      <c r="BC212" s="306"/>
      <c r="BD212" s="335"/>
      <c r="BE212" s="134"/>
      <c r="BF212" s="134"/>
      <c r="BG212" s="216"/>
      <c r="BH212" s="224"/>
      <c r="BI212" s="224"/>
      <c r="BJ212" s="134"/>
      <c r="BK212" s="134"/>
      <c r="BL212" s="134"/>
      <c r="BM212" s="335"/>
      <c r="BN212" s="128"/>
      <c r="BO212" s="134"/>
      <c r="BP212" s="134"/>
      <c r="BQ212" s="134"/>
      <c r="BR212" s="137"/>
      <c r="BS212" s="137"/>
      <c r="BT212" s="137"/>
      <c r="BU212" s="137"/>
      <c r="BV212" s="137"/>
      <c r="BW212" s="128"/>
      <c r="BX212" s="134"/>
      <c r="BY212" s="134"/>
      <c r="BZ212" s="134"/>
      <c r="CA212" s="137"/>
      <c r="CB212" s="137"/>
      <c r="CC212" s="137"/>
      <c r="CD212" s="137"/>
      <c r="CE212" s="137"/>
      <c r="CF212" s="128"/>
      <c r="CG212" s="134"/>
      <c r="CH212" s="134"/>
      <c r="CI212" s="134"/>
      <c r="CJ212" s="137"/>
      <c r="CK212" s="137"/>
      <c r="CL212" s="137"/>
      <c r="CM212" s="137"/>
      <c r="CN212" s="137"/>
      <c r="CO212" s="128"/>
      <c r="CP212" s="134"/>
      <c r="CQ212" s="134"/>
      <c r="CR212" s="134"/>
      <c r="CS212" s="137"/>
      <c r="CT212" s="137"/>
      <c r="CU212" s="137"/>
      <c r="CV212" s="137"/>
      <c r="CW212" s="137"/>
      <c r="CX212" s="128"/>
      <c r="CY212" s="134"/>
      <c r="CZ212" s="134"/>
      <c r="DA212" s="134"/>
      <c r="DB212" s="137"/>
      <c r="DC212" s="137"/>
      <c r="DD212" s="137"/>
      <c r="DE212" s="137"/>
      <c r="DF212" s="137"/>
      <c r="DG212" s="128"/>
      <c r="DH212" s="134"/>
      <c r="DI212" s="134"/>
      <c r="DJ212" s="134"/>
      <c r="DK212" s="137"/>
      <c r="DL212" s="137"/>
      <c r="DM212" s="137"/>
      <c r="DN212" s="137"/>
      <c r="DO212" s="137"/>
      <c r="DP212" s="128"/>
      <c r="DQ212" s="134"/>
      <c r="DR212" s="134"/>
      <c r="DS212" s="134"/>
      <c r="DT212" s="137"/>
      <c r="DU212" s="137"/>
      <c r="DV212" s="137"/>
      <c r="DW212" s="137"/>
      <c r="DX212" s="137"/>
      <c r="DY212" s="128"/>
      <c r="DZ212" s="134"/>
      <c r="EA212" s="134"/>
      <c r="EB212" s="134"/>
      <c r="EC212" s="137"/>
      <c r="ED212" s="137"/>
      <c r="EE212" s="137"/>
      <c r="EF212" s="137"/>
      <c r="EG212" s="137"/>
      <c r="EH212" s="128"/>
      <c r="EI212" s="134"/>
      <c r="EJ212" s="134"/>
      <c r="EK212" s="134"/>
      <c r="EL212" s="137"/>
      <c r="EM212" s="137"/>
      <c r="EN212" s="137"/>
      <c r="EO212" s="137"/>
      <c r="EP212" s="137"/>
      <c r="EQ212" s="128"/>
      <c r="ER212" s="134"/>
      <c r="ES212" s="134"/>
      <c r="ET212" s="134"/>
      <c r="EU212" s="137"/>
      <c r="EV212" s="137"/>
      <c r="EW212" s="137"/>
      <c r="EX212" s="137"/>
      <c r="EY212" s="137"/>
      <c r="EZ212" s="128"/>
      <c r="FA212" s="134"/>
      <c r="FB212" s="134"/>
      <c r="FC212" s="134"/>
      <c r="FD212" s="137"/>
      <c r="FE212" s="137"/>
      <c r="FF212" s="137"/>
      <c r="FG212" s="137"/>
      <c r="FH212" s="137"/>
      <c r="FI212" s="128"/>
      <c r="FJ212" s="134"/>
      <c r="FK212" s="134"/>
      <c r="FL212" s="134"/>
      <c r="FM212" s="137"/>
      <c r="FN212" s="137"/>
      <c r="FO212" s="137"/>
      <c r="FP212" s="137"/>
      <c r="FQ212" s="137"/>
      <c r="FR212" s="137"/>
      <c r="FS212" s="128"/>
      <c r="FT212" s="131"/>
      <c r="FU212" s="131"/>
      <c r="FV212" s="131"/>
      <c r="FW212" s="132"/>
      <c r="FX212" s="131"/>
      <c r="FY212" s="137"/>
      <c r="FZ212" s="137"/>
      <c r="GA212" s="131"/>
      <c r="GB212" s="131"/>
      <c r="GC212" s="131"/>
      <c r="GD212" s="131"/>
      <c r="GE212" s="131"/>
      <c r="GF212" s="128"/>
      <c r="GG212" s="131"/>
      <c r="GH212" s="131"/>
      <c r="GI212" s="131"/>
      <c r="GJ212" s="132"/>
      <c r="GK212" s="131"/>
      <c r="GL212" s="137"/>
      <c r="GM212" s="137"/>
      <c r="GN212" s="131"/>
      <c r="GO212" s="131"/>
      <c r="GP212" s="131"/>
      <c r="GQ212" s="131"/>
      <c r="GR212" s="131"/>
      <c r="GS212" s="128"/>
      <c r="GT212" s="131"/>
      <c r="GU212" s="131"/>
      <c r="GV212" s="131"/>
      <c r="GW212" s="132"/>
      <c r="GX212" s="131"/>
      <c r="GY212" s="137"/>
      <c r="GZ212" s="137"/>
      <c r="HA212" s="131"/>
      <c r="HB212" s="131"/>
      <c r="HC212" s="131"/>
      <c r="HD212" s="131"/>
    </row>
    <row r="213" spans="1:223" ht="17.25" customHeight="1" x14ac:dyDescent="0.2">
      <c r="A213" s="312"/>
      <c r="B213" s="395"/>
      <c r="C213" s="399"/>
      <c r="D213" s="399"/>
      <c r="E213" s="400"/>
      <c r="F213" s="395"/>
      <c r="G213" s="395"/>
      <c r="H213" s="396"/>
      <c r="I213" s="395"/>
      <c r="J213" s="397"/>
      <c r="K213" s="322"/>
      <c r="L213" s="398"/>
      <c r="M213" s="326"/>
      <c r="N213" s="327"/>
      <c r="O213" s="327"/>
      <c r="P213" s="361"/>
      <c r="Q213" s="360"/>
      <c r="R213" s="53"/>
      <c r="S213" s="50"/>
      <c r="T213" s="201" t="str">
        <f t="shared" si="113"/>
        <v>Tipo Control</v>
      </c>
      <c r="U213" s="54" t="s">
        <v>158</v>
      </c>
      <c r="V213" s="55">
        <f>+IF(U213='[12]Tabla Valoración controles'!$D$4,'[12]Tabla Valoración controles'!$F$4,IF('[12]208-PLA-Ft-78 Mapa Gestión'!U213='[12]Tabla Valoración controles'!$D$5,'[12]Tabla Valoración controles'!$F$5,IF(U213=[12]FORMULAS!$A$10,0,'[12]Tabla Valoración controles'!$F$6)))</f>
        <v>0</v>
      </c>
      <c r="W213" s="54"/>
      <c r="X213" s="56">
        <f>+IF(W213='[12]Tabla Valoración controles'!$D$7,'[12]Tabla Valoración controles'!$F$7,IF(U213=[12]FORMULAS!$A$10,0,'[12]Tabla Valoración controles'!$F$8))</f>
        <v>0</v>
      </c>
      <c r="Y213" s="54"/>
      <c r="Z213" s="55">
        <f>+IF(Y213='[12]Tabla Valoración controles'!$D$9,'[12]Tabla Valoración controles'!$F$9,IF(U213=[12]FORMULAS!$A$10,0,'[12]Tabla Valoración controles'!$F$10))</f>
        <v>0</v>
      </c>
      <c r="AA213" s="54"/>
      <c r="AB213" s="55">
        <f>+IF(AA213='[12]Tabla Valoración controles'!$D$9,'[12]Tabla Valoración controles'!$F$9,IF(W213=[12]FORMULAS!$A$10,0,'[12]Tabla Valoración controles'!$F$10))</f>
        <v>0</v>
      </c>
      <c r="AC213" s="54"/>
      <c r="AD213" s="55">
        <f>+IF(AC213='[12]Tabla Valoración controles'!$D$13,'[12]Tabla Valoración controles'!$F$13,'[12]Tabla Valoración controles'!$F$14)</f>
        <v>0</v>
      </c>
      <c r="AE213" s="100">
        <f t="shared" si="121"/>
        <v>0</v>
      </c>
      <c r="AF213" s="100">
        <f t="shared" si="120"/>
        <v>0</v>
      </c>
      <c r="AG213" s="100">
        <f t="shared" si="98"/>
        <v>0</v>
      </c>
      <c r="AH213" s="54"/>
      <c r="AI213" s="50">
        <f>+IF(AH213=[12]CONTROLES!$C$50,[12]CONTROLES!$D$50,[12]CONTROLES!$D$51)</f>
        <v>0</v>
      </c>
      <c r="AJ213" s="50"/>
      <c r="AK213" s="50">
        <f>+IF(AJ213=[12]CONTROLES!$C$52,[12]CONTROLES!$D$52,[12]CONTROLES!$D$53)</f>
        <v>0</v>
      </c>
      <c r="AL213" s="50"/>
      <c r="AM213" s="50">
        <f>+IF(AL213=[12]CONTROLES!$C$54,[12]CONTROLES!$D$54,[12]CONTROLES!$D$55)</f>
        <v>0</v>
      </c>
      <c r="AN213" s="50"/>
      <c r="AO213" s="50">
        <f>+IF(AN213=[12]CONTROLES!$C$56,[12]CONTROLES!$D$56,IF(AN213=[12]CONTROLES!$C$57,[12]CONTROLES!$D$57,[12]CONTROLES!$D$58))</f>
        <v>0</v>
      </c>
      <c r="AP213" s="50"/>
      <c r="AQ213" s="50">
        <f>+IF(AP213=[12]CONTROLES!$C$59,[12]CONTROLES!$D$59,[12]CONTROLES!$D$60)</f>
        <v>0</v>
      </c>
      <c r="AR213" s="50"/>
      <c r="AS213" s="50">
        <f>+IF(AR213=[12]CONTROLES!$C$61,[12]CONTROLES!$D$61,[12]CONTROLES!$D$62)</f>
        <v>0</v>
      </c>
      <c r="AT213" s="50"/>
      <c r="AU213" s="50">
        <f>+IF(AT213=[12]CONTROLES!$C$63,[12]CONTROLES!$D$63,IF(AT213=[12]CONTROLES!$C$64,[12]CONTROLES!$D$64,[12]CONTROLES!$D$65))</f>
        <v>0</v>
      </c>
      <c r="AV213" s="50">
        <f t="shared" si="86"/>
        <v>0</v>
      </c>
      <c r="AW213" s="50" t="str">
        <f t="shared" si="87"/>
        <v>Débil</v>
      </c>
      <c r="AX213" s="305"/>
      <c r="AY213" s="305"/>
      <c r="AZ213" s="305"/>
      <c r="BA213" s="305"/>
      <c r="BB213" s="307"/>
      <c r="BC213" s="306"/>
      <c r="BD213" s="335"/>
      <c r="BE213" s="134"/>
      <c r="BF213" s="134"/>
      <c r="BG213" s="216"/>
      <c r="BH213" s="224"/>
      <c r="BI213" s="224"/>
      <c r="BJ213" s="134"/>
      <c r="BK213" s="134"/>
      <c r="BL213" s="134"/>
      <c r="BM213" s="335"/>
      <c r="BN213" s="128"/>
      <c r="BO213" s="134"/>
      <c r="BP213" s="134"/>
      <c r="BQ213" s="134"/>
      <c r="BR213" s="137"/>
      <c r="BS213" s="137"/>
      <c r="BT213" s="137"/>
      <c r="BU213" s="137"/>
      <c r="BV213" s="137"/>
      <c r="BW213" s="128"/>
      <c r="BX213" s="134"/>
      <c r="BY213" s="134"/>
      <c r="BZ213" s="134"/>
      <c r="CA213" s="137"/>
      <c r="CB213" s="137"/>
      <c r="CC213" s="137"/>
      <c r="CD213" s="137"/>
      <c r="CE213" s="137"/>
      <c r="CF213" s="128"/>
      <c r="CG213" s="134"/>
      <c r="CH213" s="134"/>
      <c r="CI213" s="134"/>
      <c r="CJ213" s="137"/>
      <c r="CK213" s="137"/>
      <c r="CL213" s="137"/>
      <c r="CM213" s="137"/>
      <c r="CN213" s="137"/>
      <c r="CO213" s="128"/>
      <c r="CP213" s="134"/>
      <c r="CQ213" s="134"/>
      <c r="CR213" s="134"/>
      <c r="CS213" s="137"/>
      <c r="CT213" s="137"/>
      <c r="CU213" s="137"/>
      <c r="CV213" s="137"/>
      <c r="CW213" s="137"/>
      <c r="CX213" s="128"/>
      <c r="CY213" s="134"/>
      <c r="CZ213" s="134"/>
      <c r="DA213" s="134"/>
      <c r="DB213" s="137"/>
      <c r="DC213" s="137"/>
      <c r="DD213" s="137"/>
      <c r="DE213" s="137"/>
      <c r="DF213" s="137"/>
      <c r="DG213" s="128"/>
      <c r="DH213" s="134"/>
      <c r="DI213" s="134"/>
      <c r="DJ213" s="134"/>
      <c r="DK213" s="137"/>
      <c r="DL213" s="137"/>
      <c r="DM213" s="137"/>
      <c r="DN213" s="137"/>
      <c r="DO213" s="137"/>
      <c r="DP213" s="128"/>
      <c r="DQ213" s="134"/>
      <c r="DR213" s="134"/>
      <c r="DS213" s="134"/>
      <c r="DT213" s="137"/>
      <c r="DU213" s="137"/>
      <c r="DV213" s="137"/>
      <c r="DW213" s="137"/>
      <c r="DX213" s="137"/>
      <c r="DY213" s="128"/>
      <c r="DZ213" s="134"/>
      <c r="EA213" s="134"/>
      <c r="EB213" s="134"/>
      <c r="EC213" s="137"/>
      <c r="ED213" s="137"/>
      <c r="EE213" s="137"/>
      <c r="EF213" s="137"/>
      <c r="EG213" s="137"/>
      <c r="EH213" s="128"/>
      <c r="EI213" s="134"/>
      <c r="EJ213" s="134"/>
      <c r="EK213" s="134"/>
      <c r="EL213" s="137"/>
      <c r="EM213" s="137"/>
      <c r="EN213" s="137"/>
      <c r="EO213" s="137"/>
      <c r="EP213" s="137"/>
      <c r="EQ213" s="128"/>
      <c r="ER213" s="134"/>
      <c r="ES213" s="134"/>
      <c r="ET213" s="134"/>
      <c r="EU213" s="137"/>
      <c r="EV213" s="137"/>
      <c r="EW213" s="137"/>
      <c r="EX213" s="137"/>
      <c r="EY213" s="137"/>
      <c r="EZ213" s="128"/>
      <c r="FA213" s="134"/>
      <c r="FB213" s="134"/>
      <c r="FC213" s="134"/>
      <c r="FD213" s="137"/>
      <c r="FE213" s="137"/>
      <c r="FF213" s="137"/>
      <c r="FG213" s="137"/>
      <c r="FH213" s="137"/>
      <c r="FI213" s="128"/>
      <c r="FJ213" s="134"/>
      <c r="FK213" s="134"/>
      <c r="FL213" s="134"/>
      <c r="FM213" s="137"/>
      <c r="FN213" s="137"/>
      <c r="FO213" s="137"/>
      <c r="FP213" s="137"/>
      <c r="FQ213" s="137"/>
      <c r="FR213" s="137"/>
      <c r="FS213" s="128"/>
      <c r="FT213" s="131"/>
      <c r="FU213" s="131"/>
      <c r="FV213" s="131"/>
      <c r="FW213" s="132"/>
      <c r="FX213" s="131"/>
      <c r="FY213" s="137"/>
      <c r="FZ213" s="137"/>
      <c r="GA213" s="131"/>
      <c r="GB213" s="131"/>
      <c r="GC213" s="131"/>
      <c r="GD213" s="131"/>
      <c r="GE213" s="131"/>
      <c r="GF213" s="128"/>
      <c r="GG213" s="131"/>
      <c r="GH213" s="131"/>
      <c r="GI213" s="131"/>
      <c r="GJ213" s="132"/>
      <c r="GK213" s="131"/>
      <c r="GL213" s="137"/>
      <c r="GM213" s="137"/>
      <c r="GN213" s="131"/>
      <c r="GO213" s="131"/>
      <c r="GP213" s="131"/>
      <c r="GQ213" s="131"/>
      <c r="GR213" s="131"/>
      <c r="GS213" s="128"/>
      <c r="GT213" s="131"/>
      <c r="GU213" s="131"/>
      <c r="GV213" s="131"/>
      <c r="GW213" s="132"/>
      <c r="GX213" s="131"/>
      <c r="GY213" s="137"/>
      <c r="GZ213" s="137"/>
      <c r="HA213" s="131"/>
      <c r="HB213" s="131"/>
      <c r="HC213" s="131"/>
      <c r="HD213" s="131"/>
    </row>
    <row r="214" spans="1:223" ht="67.5" customHeight="1" x14ac:dyDescent="0.2">
      <c r="A214" s="312">
        <v>35</v>
      </c>
      <c r="B214" s="395" t="s">
        <v>176</v>
      </c>
      <c r="C214" s="399" t="str">
        <f>VLOOKUP(B214,[12]FORMULAS!$A$30:$B$46,2,0)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214" s="399" t="str">
        <f>VLOOKUP(B214,[12]FORMULAS!$A$30:$C$46,3,0)</f>
        <v xml:space="preserve">Subdirector Administrativo </v>
      </c>
      <c r="E214" s="395" t="s">
        <v>151</v>
      </c>
      <c r="F214" s="395" t="s">
        <v>700</v>
      </c>
      <c r="G214" s="395" t="s">
        <v>701</v>
      </c>
      <c r="H214" s="396" t="s">
        <v>702</v>
      </c>
      <c r="I214" s="395" t="s">
        <v>261</v>
      </c>
      <c r="J214" s="397">
        <v>220</v>
      </c>
      <c r="K214" s="322" t="str">
        <f>VLOOKUP(L214,'Tabla probabilidad'!$D$3:$E$8,2,0)</f>
        <v>Media</v>
      </c>
      <c r="L214" s="398">
        <v>0.6</v>
      </c>
      <c r="M214" s="326" t="s">
        <v>89</v>
      </c>
      <c r="N214" s="327" t="str">
        <f>VLOOKUP(M214,'Tabla Impacto'!$D$3:$F$8,3,0)</f>
        <v>Menor</v>
      </c>
      <c r="O214" s="327">
        <f>VLOOKUP(M214,'Tabla Impacto'!$D$3:$F$8,2,0)</f>
        <v>0.4</v>
      </c>
      <c r="P214" s="361" t="str">
        <f t="shared" ref="P214" si="122">CONCATENATE(N214,K214)</f>
        <v>MenorMedia</v>
      </c>
      <c r="Q214" s="360" t="str">
        <f>VLOOKUP(P214,[12]FORMULAS!$K$17:$L$42,2,0)</f>
        <v>Moderado</v>
      </c>
      <c r="R214" s="53">
        <v>1</v>
      </c>
      <c r="S214" s="50" t="s">
        <v>703</v>
      </c>
      <c r="T214" s="201" t="str">
        <f t="shared" si="113"/>
        <v>Preventivo</v>
      </c>
      <c r="U214" s="54" t="s">
        <v>13</v>
      </c>
      <c r="V214" s="55">
        <f>+IF(U214='[12]Tabla Valoración controles'!$D$4,'[12]Tabla Valoración controles'!$F$4,IF('[12]208-PLA-Ft-78 Mapa Gestión'!U214='[12]Tabla Valoración controles'!$D$5,'[12]Tabla Valoración controles'!$F$5,IF(U214=[12]FORMULAS!$A$10,0,'[12]Tabla Valoración controles'!$F$6)))</f>
        <v>0.25</v>
      </c>
      <c r="W214" s="54" t="s">
        <v>9</v>
      </c>
      <c r="X214" s="56">
        <f>+IF(W214='[12]Tabla Valoración controles'!$D$7,'[12]Tabla Valoración controles'!$F$7,IF(U214=[12]FORMULAS!$A$10,0,'[12]Tabla Valoración controles'!$F$8))</f>
        <v>0.25</v>
      </c>
      <c r="Y214" s="54" t="s">
        <v>18</v>
      </c>
      <c r="Z214" s="55">
        <f>+IF(Y214='[12]Tabla Valoración controles'!$D$9,'[12]Tabla Valoración controles'!$F$9,IF(U214=[12]FORMULAS!$A$10,0,'[12]Tabla Valoración controles'!$F$10))</f>
        <v>0</v>
      </c>
      <c r="AA214" s="54" t="s">
        <v>21</v>
      </c>
      <c r="AB214" s="55">
        <f>+IF(AA214='[12]Tabla Valoración controles'!$D$9,'[12]Tabla Valoración controles'!$F$9,IF(W214=[12]FORMULAS!$A$10,0,'[12]Tabla Valoración controles'!$F$10))</f>
        <v>0</v>
      </c>
      <c r="AC214" s="54" t="s">
        <v>100</v>
      </c>
      <c r="AD214" s="55">
        <f>+IF(AC214='[12]Tabla Valoración controles'!$D$13,'[12]Tabla Valoración controles'!$F$13,'[12]Tabla Valoración controles'!$F$14)</f>
        <v>0</v>
      </c>
      <c r="AE214" s="100">
        <f t="shared" si="121"/>
        <v>0.5</v>
      </c>
      <c r="AF214" s="100" t="e">
        <f>+IF(T214=[12]FORMULAS!$A$8,'[12]208-PLA-Ft-78 Mapa Gestión'!AE214*'[12]208-PLA-Ft-78 Mapa Gestión'!L214:L219,'[12]208-PLA-Ft-78 Mapa Gestión'!AE214*'[12]208-PLA-Ft-78 Mapa Gestión'!O214:O219)</f>
        <v>#N/A</v>
      </c>
      <c r="AG214" s="100">
        <f>+IF(T214=[12]FORMULAS!$A$8,'[12]208-PLA-Ft-78 Mapa Gestión'!L214:L219-'[12]208-PLA-Ft-78 Mapa Gestión'!AF214,0)</f>
        <v>0</v>
      </c>
      <c r="AH214" s="54" t="s">
        <v>351</v>
      </c>
      <c r="AI214" s="50">
        <f>+IF(AH214=[12]CONTROLES!$C$50,[12]CONTROLES!$D$50,[12]CONTROLES!$D$51)</f>
        <v>15</v>
      </c>
      <c r="AJ214" s="50" t="s">
        <v>357</v>
      </c>
      <c r="AK214" s="50">
        <f>+IF(AJ214=[12]CONTROLES!$C$52,[12]CONTROLES!$D$52,[12]CONTROLES!$D$53)</f>
        <v>15</v>
      </c>
      <c r="AL214" s="50" t="s">
        <v>360</v>
      </c>
      <c r="AM214" s="50">
        <f>+IF(AL214=[12]CONTROLES!$C$54,[12]CONTROLES!$D$54,[12]CONTROLES!$D$55)</f>
        <v>15</v>
      </c>
      <c r="AN214" s="50" t="s">
        <v>363</v>
      </c>
      <c r="AO214" s="50">
        <f>+IF(AN214=[12]CONTROLES!$C$56,[12]CONTROLES!$D$56,IF(AN214=[12]CONTROLES!$C$57,[12]CONTROLES!$D$57,[12]CONTROLES!$D$58))</f>
        <v>15</v>
      </c>
      <c r="AP214" s="50" t="s">
        <v>367</v>
      </c>
      <c r="AQ214" s="50">
        <f>+IF(AP214=[12]CONTROLES!$C$59,[12]CONTROLES!$D$59,[12]CONTROLES!$D$60)</f>
        <v>15</v>
      </c>
      <c r="AR214" s="50" t="s">
        <v>370</v>
      </c>
      <c r="AS214" s="50">
        <f>+IF(AR214=[12]CONTROLES!$C$61,[12]CONTROLES!$D$61,[12]CONTROLES!$D$62)</f>
        <v>15</v>
      </c>
      <c r="AT214" s="50" t="s">
        <v>373</v>
      </c>
      <c r="AU214" s="50">
        <f>+IF(AT214=[12]CONTROLES!$C$63,[12]CONTROLES!$D$63,IF(AT214=[12]CONTROLES!$C$64,[12]CONTROLES!$D$64,[12]CONTROLES!$D$65))</f>
        <v>10</v>
      </c>
      <c r="AV214" s="50">
        <f t="shared" si="86"/>
        <v>100</v>
      </c>
      <c r="AW214" s="50" t="str">
        <f t="shared" si="87"/>
        <v>Fuerte</v>
      </c>
      <c r="AX214" s="304">
        <f>+AG219</f>
        <v>0</v>
      </c>
      <c r="AY214" s="304" t="s">
        <v>98</v>
      </c>
      <c r="AZ214" s="304" t="s">
        <v>74</v>
      </c>
      <c r="BA214" s="304" t="e">
        <f>+IF(T214=[8]FORMULAS!B213,'[8]208-PLA-Ft-78 Mapa Gestión'!AG219,'[8]208-PLA-Ft-78 Mapa Gestión'!O214:O219)</f>
        <v>#N/A</v>
      </c>
      <c r="BB214" s="307" t="str">
        <f>CONCATENATE(AZ214,AY214)</f>
        <v>ModeradoMedia</v>
      </c>
      <c r="BC214" s="306" t="str">
        <f>VLOOKUP(BB214,[8]FORMULAS!$K$17:$L$42,2,0)</f>
        <v>Moderado</v>
      </c>
      <c r="BD214" s="335" t="s">
        <v>164</v>
      </c>
      <c r="BE214" s="134" t="s">
        <v>704</v>
      </c>
      <c r="BF214" s="134" t="s">
        <v>643</v>
      </c>
      <c r="BG214" s="216" t="s">
        <v>327</v>
      </c>
      <c r="BH214" s="224">
        <v>45383</v>
      </c>
      <c r="BI214" s="224">
        <v>45657</v>
      </c>
      <c r="BJ214" s="134" t="s">
        <v>705</v>
      </c>
      <c r="BK214" s="134" t="s">
        <v>706</v>
      </c>
      <c r="BL214" s="134" t="s">
        <v>236</v>
      </c>
      <c r="BM214" s="335"/>
      <c r="BN214" s="128"/>
      <c r="BO214" s="134"/>
      <c r="BP214" s="134"/>
      <c r="BQ214" s="134"/>
      <c r="BR214" s="134"/>
      <c r="BS214" s="134"/>
      <c r="BT214" s="134"/>
      <c r="BU214" s="134"/>
      <c r="BV214" s="134"/>
      <c r="BW214" s="128"/>
      <c r="BX214" s="134"/>
      <c r="BY214" s="134"/>
      <c r="BZ214" s="134"/>
      <c r="CA214" s="134"/>
      <c r="CB214" s="134"/>
      <c r="CC214" s="134"/>
      <c r="CD214" s="134"/>
      <c r="CE214" s="134"/>
      <c r="CF214" s="128"/>
      <c r="CG214" s="134"/>
      <c r="CH214" s="134"/>
      <c r="CI214" s="134"/>
      <c r="CJ214" s="134"/>
      <c r="CK214" s="134"/>
      <c r="CL214" s="134"/>
      <c r="CM214" s="134"/>
      <c r="CN214" s="134"/>
      <c r="CO214" s="128"/>
      <c r="CP214" s="134"/>
      <c r="CQ214" s="134"/>
      <c r="CR214" s="134"/>
      <c r="CS214" s="134"/>
      <c r="CT214" s="134"/>
      <c r="CU214" s="134"/>
      <c r="CV214" s="134"/>
      <c r="CW214" s="134"/>
      <c r="CX214" s="128"/>
      <c r="CY214" s="134"/>
      <c r="CZ214" s="134"/>
      <c r="DA214" s="134"/>
      <c r="DB214" s="134"/>
      <c r="DC214" s="134"/>
      <c r="DD214" s="134"/>
      <c r="DE214" s="134"/>
      <c r="DF214" s="134"/>
      <c r="DG214" s="128"/>
      <c r="DH214" s="134"/>
      <c r="DI214" s="134"/>
      <c r="DJ214" s="134"/>
      <c r="DK214" s="134"/>
      <c r="DL214" s="134"/>
      <c r="DM214" s="134"/>
      <c r="DN214" s="134"/>
      <c r="DO214" s="134"/>
      <c r="DP214" s="128"/>
      <c r="DQ214" s="134"/>
      <c r="DR214" s="134"/>
      <c r="DS214" s="134"/>
      <c r="DT214" s="134"/>
      <c r="DU214" s="134"/>
      <c r="DV214" s="134"/>
      <c r="DW214" s="134"/>
      <c r="DX214" s="134"/>
      <c r="DY214" s="128"/>
      <c r="DZ214" s="134"/>
      <c r="EA214" s="134"/>
      <c r="EB214" s="134"/>
      <c r="EC214" s="134"/>
      <c r="ED214" s="134"/>
      <c r="EE214" s="134"/>
      <c r="EF214" s="134"/>
      <c r="EG214" s="134"/>
      <c r="EH214" s="128"/>
      <c r="EI214" s="134"/>
      <c r="EJ214" s="134"/>
      <c r="EK214" s="134"/>
      <c r="EL214" s="134"/>
      <c r="EM214" s="134"/>
      <c r="EN214" s="134"/>
      <c r="EO214" s="134"/>
      <c r="EP214" s="134"/>
      <c r="EQ214" s="128"/>
      <c r="ER214" s="134"/>
      <c r="ES214" s="134"/>
      <c r="ET214" s="134"/>
      <c r="EU214" s="134"/>
      <c r="EV214" s="134"/>
      <c r="EW214" s="134"/>
      <c r="EX214" s="134"/>
      <c r="EY214" s="134"/>
      <c r="EZ214" s="128"/>
      <c r="FA214" s="134"/>
      <c r="FB214" s="134"/>
      <c r="FC214" s="134"/>
      <c r="FD214" s="134"/>
      <c r="FE214" s="134"/>
      <c r="FF214" s="134"/>
      <c r="FG214" s="134"/>
      <c r="FH214" s="134"/>
      <c r="FI214" s="128"/>
      <c r="FJ214" s="134"/>
      <c r="FK214" s="134"/>
      <c r="FL214" s="134"/>
      <c r="FM214" s="134"/>
      <c r="FN214" s="134"/>
      <c r="FO214" s="134"/>
      <c r="FP214" s="134"/>
      <c r="FQ214" s="134"/>
      <c r="FR214" s="134"/>
      <c r="FS214" s="128"/>
      <c r="FT214" s="131"/>
      <c r="FU214" s="131"/>
      <c r="FV214" s="131"/>
      <c r="FW214" s="132"/>
      <c r="FX214" s="131"/>
      <c r="FY214" s="134"/>
      <c r="FZ214" s="134"/>
      <c r="GA214" s="131"/>
      <c r="GB214" s="131"/>
      <c r="GC214" s="131"/>
      <c r="GD214" s="131"/>
      <c r="GE214" s="131"/>
      <c r="GF214" s="128"/>
      <c r="GG214" s="131"/>
      <c r="GH214" s="131"/>
      <c r="GI214" s="131"/>
      <c r="GJ214" s="132"/>
      <c r="GK214" s="131"/>
      <c r="GL214" s="134"/>
      <c r="GM214" s="134"/>
      <c r="GN214" s="131"/>
      <c r="GO214" s="131"/>
      <c r="GP214" s="131"/>
      <c r="GQ214" s="131"/>
      <c r="GR214" s="131"/>
      <c r="GS214" s="128"/>
      <c r="GT214" s="131"/>
      <c r="GU214" s="131"/>
      <c r="GV214" s="131"/>
      <c r="GW214" s="132"/>
      <c r="GX214" s="131"/>
      <c r="GY214" s="134"/>
      <c r="GZ214" s="134"/>
      <c r="HA214" s="131"/>
      <c r="HB214" s="131"/>
      <c r="HC214" s="131"/>
      <c r="HD214" s="131"/>
    </row>
    <row r="215" spans="1:223" ht="17.25" customHeight="1" x14ac:dyDescent="0.2">
      <c r="A215" s="312"/>
      <c r="B215" s="395"/>
      <c r="C215" s="399"/>
      <c r="D215" s="399"/>
      <c r="E215" s="395"/>
      <c r="F215" s="395"/>
      <c r="G215" s="395"/>
      <c r="H215" s="396"/>
      <c r="I215" s="395"/>
      <c r="J215" s="397"/>
      <c r="K215" s="322"/>
      <c r="L215" s="398"/>
      <c r="M215" s="326"/>
      <c r="N215" s="327"/>
      <c r="O215" s="327"/>
      <c r="P215" s="361"/>
      <c r="Q215" s="360"/>
      <c r="R215" s="53"/>
      <c r="S215" s="50"/>
      <c r="T215" s="201" t="str">
        <f t="shared" si="113"/>
        <v>Tipo Control</v>
      </c>
      <c r="U215" s="54" t="s">
        <v>158</v>
      </c>
      <c r="V215" s="55">
        <f>+IF(U215='[12]Tabla Valoración controles'!$D$4,'[12]Tabla Valoración controles'!$F$4,IF('[12]208-PLA-Ft-78 Mapa Gestión'!U215='[12]Tabla Valoración controles'!$D$5,'[12]Tabla Valoración controles'!$F$5,IF(U215=[12]FORMULAS!$A$10,0,'[12]Tabla Valoración controles'!$F$6)))</f>
        <v>0</v>
      </c>
      <c r="W215" s="54"/>
      <c r="X215" s="56">
        <f>+IF(W215='[12]Tabla Valoración controles'!$D$7,'[12]Tabla Valoración controles'!$F$7,IF(U215=[12]FORMULAS!$A$10,0,'[12]Tabla Valoración controles'!$F$8))</f>
        <v>0</v>
      </c>
      <c r="Y215" s="54"/>
      <c r="Z215" s="55">
        <f>+IF(Y215='[12]Tabla Valoración controles'!$D$9,'[12]Tabla Valoración controles'!$F$9,IF(U215=[12]FORMULAS!$A$10,0,'[12]Tabla Valoración controles'!$F$10))</f>
        <v>0</v>
      </c>
      <c r="AA215" s="54"/>
      <c r="AB215" s="55">
        <f>+IF(AA215='[12]Tabla Valoración controles'!$D$9,'[12]Tabla Valoración controles'!$F$9,IF(W215=[12]FORMULAS!$A$10,0,'[12]Tabla Valoración controles'!$F$10))</f>
        <v>0</v>
      </c>
      <c r="AC215" s="54"/>
      <c r="AD215" s="55">
        <f>+IF(AC215='[12]Tabla Valoración controles'!$D$13,'[12]Tabla Valoración controles'!$F$13,'[12]Tabla Valoración controles'!$F$14)</f>
        <v>0</v>
      </c>
      <c r="AE215" s="100">
        <f t="shared" si="121"/>
        <v>0</v>
      </c>
      <c r="AF215" s="100">
        <f t="shared" ref="AF215" si="123">+AE215*AG214</f>
        <v>0</v>
      </c>
      <c r="AG215" s="100">
        <f t="shared" ref="AG215" si="124">+AG214-AF215</f>
        <v>0</v>
      </c>
      <c r="AH215" s="54"/>
      <c r="AI215" s="50">
        <f>+IF(AH215=[12]CONTROLES!$C$50,[12]CONTROLES!$D$50,[12]CONTROLES!$D$51)</f>
        <v>0</v>
      </c>
      <c r="AJ215" s="50"/>
      <c r="AK215" s="50">
        <f>+IF(AJ215=[12]CONTROLES!$C$52,[12]CONTROLES!$D$52,[12]CONTROLES!$D$53)</f>
        <v>0</v>
      </c>
      <c r="AL215" s="50"/>
      <c r="AM215" s="50">
        <f>+IF(AL215=[12]CONTROLES!$C$54,[12]CONTROLES!$D$54,[12]CONTROLES!$D$55)</f>
        <v>0</v>
      </c>
      <c r="AN215" s="50"/>
      <c r="AO215" s="50">
        <f>+IF(AN215=[12]CONTROLES!$C$56,[12]CONTROLES!$D$56,IF(AN215=[12]CONTROLES!$C$57,[12]CONTROLES!$D$57,[12]CONTROLES!$D$58))</f>
        <v>0</v>
      </c>
      <c r="AP215" s="50"/>
      <c r="AQ215" s="50">
        <f>+IF(AP215=[12]CONTROLES!$C$59,[12]CONTROLES!$D$59,[12]CONTROLES!$D$60)</f>
        <v>0</v>
      </c>
      <c r="AR215" s="50"/>
      <c r="AS215" s="50">
        <f>+IF(AR215=[12]CONTROLES!$C$61,[12]CONTROLES!$D$61,[12]CONTROLES!$D$62)</f>
        <v>0</v>
      </c>
      <c r="AT215" s="50"/>
      <c r="AU215" s="50">
        <f>+IF(AT215=[12]CONTROLES!$C$63,[12]CONTROLES!$D$63,IF(AT215=[12]CONTROLES!$C$64,[12]CONTROLES!$D$64,[12]CONTROLES!$D$65))</f>
        <v>0</v>
      </c>
      <c r="AV215" s="50">
        <f t="shared" si="86"/>
        <v>0</v>
      </c>
      <c r="AW215" s="50" t="str">
        <f t="shared" si="87"/>
        <v>Débil</v>
      </c>
      <c r="AX215" s="305"/>
      <c r="AY215" s="305"/>
      <c r="AZ215" s="305"/>
      <c r="BA215" s="305"/>
      <c r="BB215" s="307"/>
      <c r="BC215" s="306"/>
      <c r="BD215" s="335"/>
      <c r="BE215" s="134"/>
      <c r="BF215" s="134"/>
      <c r="BG215" s="216"/>
      <c r="BH215" s="224"/>
      <c r="BI215" s="224"/>
      <c r="BJ215" s="134"/>
      <c r="BK215" s="134"/>
      <c r="BL215" s="134"/>
      <c r="BM215" s="335"/>
      <c r="BN215" s="128"/>
      <c r="BO215" s="134"/>
      <c r="BP215" s="134"/>
      <c r="BQ215" s="134"/>
      <c r="BR215" s="132"/>
      <c r="BS215" s="132"/>
      <c r="BT215" s="132"/>
      <c r="BU215" s="132"/>
      <c r="BV215" s="132"/>
      <c r="BW215" s="128"/>
      <c r="BX215" s="134"/>
      <c r="BY215" s="134"/>
      <c r="BZ215" s="134"/>
      <c r="CA215" s="132"/>
      <c r="CB215" s="132"/>
      <c r="CC215" s="132"/>
      <c r="CD215" s="132"/>
      <c r="CE215" s="132"/>
      <c r="CF215" s="128"/>
      <c r="CG215" s="134"/>
      <c r="CH215" s="134"/>
      <c r="CI215" s="134"/>
      <c r="CJ215" s="132"/>
      <c r="CK215" s="132"/>
      <c r="CL215" s="132"/>
      <c r="CM215" s="132"/>
      <c r="CN215" s="132"/>
      <c r="CO215" s="128"/>
      <c r="CP215" s="134"/>
      <c r="CQ215" s="134"/>
      <c r="CR215" s="134"/>
      <c r="CS215" s="132"/>
      <c r="CT215" s="132"/>
      <c r="CU215" s="132"/>
      <c r="CV215" s="132"/>
      <c r="CW215" s="132"/>
      <c r="CX215" s="128"/>
      <c r="CY215" s="134"/>
      <c r="CZ215" s="134"/>
      <c r="DA215" s="134"/>
      <c r="DB215" s="132"/>
      <c r="DC215" s="132"/>
      <c r="DD215" s="132"/>
      <c r="DE215" s="132"/>
      <c r="DF215" s="132"/>
      <c r="DG215" s="128"/>
      <c r="DH215" s="134"/>
      <c r="DI215" s="134"/>
      <c r="DJ215" s="134"/>
      <c r="DK215" s="132"/>
      <c r="DL215" s="132"/>
      <c r="DM215" s="132"/>
      <c r="DN215" s="132"/>
      <c r="DO215" s="132"/>
      <c r="DP215" s="128"/>
      <c r="DQ215" s="134"/>
      <c r="DR215" s="134"/>
      <c r="DS215" s="134"/>
      <c r="DT215" s="132"/>
      <c r="DU215" s="132"/>
      <c r="DV215" s="132"/>
      <c r="DW215" s="132"/>
      <c r="DX215" s="132"/>
      <c r="DY215" s="128"/>
      <c r="DZ215" s="134"/>
      <c r="EA215" s="134"/>
      <c r="EB215" s="134"/>
      <c r="EC215" s="132"/>
      <c r="ED215" s="132"/>
      <c r="EE215" s="132"/>
      <c r="EF215" s="132"/>
      <c r="EG215" s="132"/>
      <c r="EH215" s="128"/>
      <c r="EI215" s="134"/>
      <c r="EJ215" s="134"/>
      <c r="EK215" s="134"/>
      <c r="EL215" s="132"/>
      <c r="EM215" s="132"/>
      <c r="EN215" s="132"/>
      <c r="EO215" s="132"/>
      <c r="EP215" s="132"/>
      <c r="EQ215" s="128"/>
      <c r="ER215" s="134"/>
      <c r="ES215" s="134"/>
      <c r="ET215" s="134"/>
      <c r="EU215" s="132"/>
      <c r="EV215" s="132"/>
      <c r="EW215" s="132"/>
      <c r="EX215" s="132"/>
      <c r="EY215" s="132"/>
      <c r="EZ215" s="128"/>
      <c r="FA215" s="134"/>
      <c r="FB215" s="134"/>
      <c r="FC215" s="134"/>
      <c r="FD215" s="132"/>
      <c r="FE215" s="132"/>
      <c r="FF215" s="132"/>
      <c r="FG215" s="132"/>
      <c r="FH215" s="132"/>
      <c r="FI215" s="128"/>
      <c r="FJ215" s="134"/>
      <c r="FK215" s="134"/>
      <c r="FL215" s="134"/>
      <c r="FM215" s="132"/>
      <c r="FN215" s="132"/>
      <c r="FO215" s="132"/>
      <c r="FP215" s="132"/>
      <c r="FQ215" s="132"/>
      <c r="FR215" s="132"/>
      <c r="FS215" s="128"/>
      <c r="FT215" s="131"/>
      <c r="FU215" s="131"/>
      <c r="FV215" s="131"/>
      <c r="FW215" s="132"/>
      <c r="FX215" s="131"/>
      <c r="FY215" s="132"/>
      <c r="FZ215" s="132"/>
      <c r="GA215" s="131"/>
      <c r="GB215" s="131"/>
      <c r="GC215" s="131"/>
      <c r="GD215" s="131"/>
      <c r="GE215" s="131"/>
      <c r="GF215" s="128"/>
      <c r="GG215" s="131"/>
      <c r="GH215" s="131"/>
      <c r="GI215" s="131"/>
      <c r="GJ215" s="132"/>
      <c r="GK215" s="131"/>
      <c r="GL215" s="132"/>
      <c r="GM215" s="132"/>
      <c r="GN215" s="131"/>
      <c r="GO215" s="131"/>
      <c r="GP215" s="131"/>
      <c r="GQ215" s="131"/>
      <c r="GR215" s="131"/>
      <c r="GS215" s="128"/>
      <c r="GT215" s="131"/>
      <c r="GU215" s="131"/>
      <c r="GV215" s="131"/>
      <c r="GW215" s="132"/>
      <c r="GX215" s="131"/>
      <c r="GY215" s="132"/>
      <c r="GZ215" s="132"/>
      <c r="HA215" s="131"/>
      <c r="HB215" s="131"/>
      <c r="HC215" s="131"/>
      <c r="HD215" s="131"/>
    </row>
    <row r="216" spans="1:223" ht="17.25" customHeight="1" x14ac:dyDescent="0.2">
      <c r="A216" s="312"/>
      <c r="B216" s="395"/>
      <c r="C216" s="399"/>
      <c r="D216" s="399"/>
      <c r="E216" s="395"/>
      <c r="F216" s="395"/>
      <c r="G216" s="395"/>
      <c r="H216" s="396"/>
      <c r="I216" s="395"/>
      <c r="J216" s="397"/>
      <c r="K216" s="322"/>
      <c r="L216" s="398"/>
      <c r="M216" s="326"/>
      <c r="N216" s="327"/>
      <c r="O216" s="327"/>
      <c r="P216" s="361"/>
      <c r="Q216" s="360"/>
      <c r="R216" s="53"/>
      <c r="S216" s="50"/>
      <c r="T216" s="201" t="str">
        <f t="shared" si="113"/>
        <v>Tipo Control</v>
      </c>
      <c r="U216" s="54" t="s">
        <v>158</v>
      </c>
      <c r="V216" s="55">
        <f>+IF(U216='[12]Tabla Valoración controles'!$D$4,'[12]Tabla Valoración controles'!$F$4,IF('[12]208-PLA-Ft-78 Mapa Gestión'!U216='[12]Tabla Valoración controles'!$D$5,'[12]Tabla Valoración controles'!$F$5,IF(U216=[12]FORMULAS!$A$10,0,'[12]Tabla Valoración controles'!$F$6)))</f>
        <v>0</v>
      </c>
      <c r="W216" s="54"/>
      <c r="X216" s="56">
        <f>+IF(W216='[12]Tabla Valoración controles'!$D$7,'[12]Tabla Valoración controles'!$F$7,IF(U216=[12]FORMULAS!$A$10,0,'[12]Tabla Valoración controles'!$F$8))</f>
        <v>0</v>
      </c>
      <c r="Y216" s="54"/>
      <c r="Z216" s="55">
        <f>+IF(Y216='[12]Tabla Valoración controles'!$D$9,'[12]Tabla Valoración controles'!$F$9,IF(U216=[12]FORMULAS!$A$10,0,'[12]Tabla Valoración controles'!$F$10))</f>
        <v>0</v>
      </c>
      <c r="AA216" s="54"/>
      <c r="AB216" s="55">
        <f>+IF(AA216='[12]Tabla Valoración controles'!$D$9,'[12]Tabla Valoración controles'!$F$9,IF(W216=[12]FORMULAS!$A$10,0,'[12]Tabla Valoración controles'!$F$10))</f>
        <v>0</v>
      </c>
      <c r="AC216" s="54"/>
      <c r="AD216" s="55">
        <f>+IF(AC216='[12]Tabla Valoración controles'!$D$13,'[12]Tabla Valoración controles'!$F$13,'[12]Tabla Valoración controles'!$F$14)</f>
        <v>0</v>
      </c>
      <c r="AE216" s="100">
        <f t="shared" si="121"/>
        <v>0</v>
      </c>
      <c r="AF216" s="100">
        <f t="shared" ref="AF216:AF219" si="125">+AF215*AE216</f>
        <v>0</v>
      </c>
      <c r="AG216" s="100">
        <f t="shared" si="98"/>
        <v>0</v>
      </c>
      <c r="AH216" s="54"/>
      <c r="AI216" s="50">
        <f>+IF(AH216=[12]CONTROLES!$C$50,[12]CONTROLES!$D$50,[12]CONTROLES!$D$51)</f>
        <v>0</v>
      </c>
      <c r="AJ216" s="50"/>
      <c r="AK216" s="50">
        <f>+IF(AJ216=[12]CONTROLES!$C$52,[12]CONTROLES!$D$52,[12]CONTROLES!$D$53)</f>
        <v>0</v>
      </c>
      <c r="AL216" s="50"/>
      <c r="AM216" s="50">
        <f>+IF(AL216=[12]CONTROLES!$C$54,[12]CONTROLES!$D$54,[12]CONTROLES!$D$55)</f>
        <v>0</v>
      </c>
      <c r="AN216" s="50"/>
      <c r="AO216" s="50">
        <f>+IF(AN216=[12]CONTROLES!$C$56,[12]CONTROLES!$D$56,IF(AN216=[12]CONTROLES!$C$57,[12]CONTROLES!$D$57,[12]CONTROLES!$D$58))</f>
        <v>0</v>
      </c>
      <c r="AP216" s="50"/>
      <c r="AQ216" s="50">
        <f>+IF(AP216=[12]CONTROLES!$C$59,[12]CONTROLES!$D$59,[12]CONTROLES!$D$60)</f>
        <v>0</v>
      </c>
      <c r="AR216" s="50"/>
      <c r="AS216" s="50">
        <f>+IF(AR216=[12]CONTROLES!$C$61,[12]CONTROLES!$D$61,[12]CONTROLES!$D$62)</f>
        <v>0</v>
      </c>
      <c r="AT216" s="50"/>
      <c r="AU216" s="50">
        <f>+IF(AT216=[12]CONTROLES!$C$63,[12]CONTROLES!$D$63,IF(AT216=[12]CONTROLES!$C$64,[12]CONTROLES!$D$64,[12]CONTROLES!$D$65))</f>
        <v>0</v>
      </c>
      <c r="AV216" s="50">
        <f t="shared" si="86"/>
        <v>0</v>
      </c>
      <c r="AW216" s="50" t="str">
        <f t="shared" si="87"/>
        <v>Débil</v>
      </c>
      <c r="AX216" s="305"/>
      <c r="AY216" s="305"/>
      <c r="AZ216" s="305"/>
      <c r="BA216" s="305"/>
      <c r="BB216" s="307"/>
      <c r="BC216" s="306"/>
      <c r="BD216" s="335"/>
      <c r="BE216" s="134"/>
      <c r="BF216" s="134"/>
      <c r="BG216" s="216"/>
      <c r="BH216" s="224"/>
      <c r="BI216" s="224"/>
      <c r="BJ216" s="134"/>
      <c r="BK216" s="134"/>
      <c r="BL216" s="134"/>
      <c r="BM216" s="335"/>
      <c r="BN216" s="128"/>
      <c r="BO216" s="134"/>
      <c r="BP216" s="134"/>
      <c r="BQ216" s="134"/>
      <c r="BR216" s="132"/>
      <c r="BS216" s="132"/>
      <c r="BT216" s="132"/>
      <c r="BU216" s="132"/>
      <c r="BV216" s="132"/>
      <c r="BW216" s="128"/>
      <c r="BX216" s="134"/>
      <c r="BY216" s="134"/>
      <c r="BZ216" s="134"/>
      <c r="CA216" s="132"/>
      <c r="CB216" s="132"/>
      <c r="CC216" s="132"/>
      <c r="CD216" s="132"/>
      <c r="CE216" s="132"/>
      <c r="CF216" s="128"/>
      <c r="CG216" s="134"/>
      <c r="CH216" s="134"/>
      <c r="CI216" s="134"/>
      <c r="CJ216" s="132"/>
      <c r="CK216" s="132"/>
      <c r="CL216" s="132"/>
      <c r="CM216" s="132"/>
      <c r="CN216" s="132"/>
      <c r="CO216" s="128"/>
      <c r="CP216" s="134"/>
      <c r="CQ216" s="134"/>
      <c r="CR216" s="134"/>
      <c r="CS216" s="132"/>
      <c r="CT216" s="132"/>
      <c r="CU216" s="132"/>
      <c r="CV216" s="132"/>
      <c r="CW216" s="132"/>
      <c r="CX216" s="128"/>
      <c r="CY216" s="134"/>
      <c r="CZ216" s="134"/>
      <c r="DA216" s="134"/>
      <c r="DB216" s="132"/>
      <c r="DC216" s="132"/>
      <c r="DD216" s="132"/>
      <c r="DE216" s="132"/>
      <c r="DF216" s="132"/>
      <c r="DG216" s="128"/>
      <c r="DH216" s="134"/>
      <c r="DI216" s="134"/>
      <c r="DJ216" s="134"/>
      <c r="DK216" s="132"/>
      <c r="DL216" s="132"/>
      <c r="DM216" s="132"/>
      <c r="DN216" s="132"/>
      <c r="DO216" s="132"/>
      <c r="DP216" s="128"/>
      <c r="DQ216" s="134"/>
      <c r="DR216" s="134"/>
      <c r="DS216" s="134"/>
      <c r="DT216" s="132"/>
      <c r="DU216" s="132"/>
      <c r="DV216" s="132"/>
      <c r="DW216" s="132"/>
      <c r="DX216" s="132"/>
      <c r="DY216" s="128"/>
      <c r="DZ216" s="134"/>
      <c r="EA216" s="134"/>
      <c r="EB216" s="134"/>
      <c r="EC216" s="132"/>
      <c r="ED216" s="132"/>
      <c r="EE216" s="132"/>
      <c r="EF216" s="132"/>
      <c r="EG216" s="132"/>
      <c r="EH216" s="128"/>
      <c r="EI216" s="134"/>
      <c r="EJ216" s="134"/>
      <c r="EK216" s="134"/>
      <c r="EL216" s="132"/>
      <c r="EM216" s="132"/>
      <c r="EN216" s="132"/>
      <c r="EO216" s="132"/>
      <c r="EP216" s="132"/>
      <c r="EQ216" s="128"/>
      <c r="ER216" s="134"/>
      <c r="ES216" s="134"/>
      <c r="ET216" s="134"/>
      <c r="EU216" s="132"/>
      <c r="EV216" s="132"/>
      <c r="EW216" s="132"/>
      <c r="EX216" s="132"/>
      <c r="EY216" s="132"/>
      <c r="EZ216" s="128"/>
      <c r="FA216" s="134"/>
      <c r="FB216" s="134"/>
      <c r="FC216" s="134"/>
      <c r="FD216" s="132"/>
      <c r="FE216" s="132"/>
      <c r="FF216" s="132"/>
      <c r="FG216" s="132"/>
      <c r="FH216" s="132"/>
      <c r="FI216" s="128"/>
      <c r="FJ216" s="134"/>
      <c r="FK216" s="134"/>
      <c r="FL216" s="134"/>
      <c r="FM216" s="132"/>
      <c r="FN216" s="132"/>
      <c r="FO216" s="132"/>
      <c r="FP216" s="132"/>
      <c r="FQ216" s="132"/>
      <c r="FR216" s="132"/>
      <c r="FS216" s="128"/>
      <c r="FT216" s="131"/>
      <c r="FU216" s="131"/>
      <c r="FV216" s="131"/>
      <c r="FW216" s="132"/>
      <c r="FX216" s="131"/>
      <c r="FY216" s="132"/>
      <c r="FZ216" s="132"/>
      <c r="GA216" s="131"/>
      <c r="GB216" s="131"/>
      <c r="GC216" s="131"/>
      <c r="GD216" s="131"/>
      <c r="GE216" s="131"/>
      <c r="GF216" s="128"/>
      <c r="GG216" s="131"/>
      <c r="GH216" s="131"/>
      <c r="GI216" s="131"/>
      <c r="GJ216" s="132"/>
      <c r="GK216" s="131"/>
      <c r="GL216" s="132"/>
      <c r="GM216" s="132"/>
      <c r="GN216" s="131"/>
      <c r="GO216" s="131"/>
      <c r="GP216" s="131"/>
      <c r="GQ216" s="131"/>
      <c r="GR216" s="131"/>
      <c r="GS216" s="128"/>
      <c r="GT216" s="131"/>
      <c r="GU216" s="131"/>
      <c r="GV216" s="131"/>
      <c r="GW216" s="132"/>
      <c r="GX216" s="131"/>
      <c r="GY216" s="132"/>
      <c r="GZ216" s="132"/>
      <c r="HA216" s="131"/>
      <c r="HB216" s="131"/>
      <c r="HC216" s="131"/>
      <c r="HD216" s="131"/>
    </row>
    <row r="217" spans="1:223" ht="17.25" customHeight="1" x14ac:dyDescent="0.2">
      <c r="A217" s="312"/>
      <c r="B217" s="395"/>
      <c r="C217" s="399"/>
      <c r="D217" s="399"/>
      <c r="E217" s="395"/>
      <c r="F217" s="395"/>
      <c r="G217" s="395"/>
      <c r="H217" s="396"/>
      <c r="I217" s="395"/>
      <c r="J217" s="397"/>
      <c r="K217" s="322"/>
      <c r="L217" s="398"/>
      <c r="M217" s="326"/>
      <c r="N217" s="327"/>
      <c r="O217" s="327"/>
      <c r="P217" s="361"/>
      <c r="Q217" s="360"/>
      <c r="R217" s="53"/>
      <c r="S217" s="50"/>
      <c r="T217" s="201" t="str">
        <f t="shared" si="113"/>
        <v>Tipo Control</v>
      </c>
      <c r="U217" s="54" t="s">
        <v>158</v>
      </c>
      <c r="V217" s="55">
        <f>+IF(U217='[12]Tabla Valoración controles'!$D$4,'[12]Tabla Valoración controles'!$F$4,IF('[12]208-PLA-Ft-78 Mapa Gestión'!U217='[12]Tabla Valoración controles'!$D$5,'[12]Tabla Valoración controles'!$F$5,IF(U217=[12]FORMULAS!$A$10,0,'[12]Tabla Valoración controles'!$F$6)))</f>
        <v>0</v>
      </c>
      <c r="W217" s="54"/>
      <c r="X217" s="56">
        <f>+IF(W217='[12]Tabla Valoración controles'!$D$7,'[12]Tabla Valoración controles'!$F$7,IF(U217=[12]FORMULAS!$A$10,0,'[12]Tabla Valoración controles'!$F$8))</f>
        <v>0</v>
      </c>
      <c r="Y217" s="54"/>
      <c r="Z217" s="55">
        <f>+IF(Y217='[12]Tabla Valoración controles'!$D$9,'[12]Tabla Valoración controles'!$F$9,IF(U217=[12]FORMULAS!$A$10,0,'[12]Tabla Valoración controles'!$F$10))</f>
        <v>0</v>
      </c>
      <c r="AA217" s="54"/>
      <c r="AB217" s="55">
        <f>+IF(AA217='[12]Tabla Valoración controles'!$D$9,'[12]Tabla Valoración controles'!$F$9,IF(W217=[12]FORMULAS!$A$10,0,'[12]Tabla Valoración controles'!$F$10))</f>
        <v>0</v>
      </c>
      <c r="AC217" s="54"/>
      <c r="AD217" s="55">
        <f>+IF(AC217='[12]Tabla Valoración controles'!$D$13,'[12]Tabla Valoración controles'!$F$13,'[12]Tabla Valoración controles'!$F$14)</f>
        <v>0</v>
      </c>
      <c r="AE217" s="100">
        <f t="shared" si="121"/>
        <v>0</v>
      </c>
      <c r="AF217" s="100">
        <f t="shared" si="125"/>
        <v>0</v>
      </c>
      <c r="AG217" s="100">
        <f t="shared" si="98"/>
        <v>0</v>
      </c>
      <c r="AH217" s="54"/>
      <c r="AI217" s="50">
        <f>+IF(AH217=[12]CONTROLES!$C$50,[12]CONTROLES!$D$50,[12]CONTROLES!$D$51)</f>
        <v>0</v>
      </c>
      <c r="AJ217" s="50"/>
      <c r="AK217" s="50">
        <f>+IF(AJ217=[12]CONTROLES!$C$52,[12]CONTROLES!$D$52,[12]CONTROLES!$D$53)</f>
        <v>0</v>
      </c>
      <c r="AL217" s="50"/>
      <c r="AM217" s="50">
        <f>+IF(AL217=[12]CONTROLES!$C$54,[12]CONTROLES!$D$54,[12]CONTROLES!$D$55)</f>
        <v>0</v>
      </c>
      <c r="AN217" s="50"/>
      <c r="AO217" s="50">
        <f>+IF(AN217=[12]CONTROLES!$C$56,[12]CONTROLES!$D$56,IF(AN217=[12]CONTROLES!$C$57,[12]CONTROLES!$D$57,[12]CONTROLES!$D$58))</f>
        <v>0</v>
      </c>
      <c r="AP217" s="50"/>
      <c r="AQ217" s="50">
        <f>+IF(AP217=[12]CONTROLES!$C$59,[12]CONTROLES!$D$59,[12]CONTROLES!$D$60)</f>
        <v>0</v>
      </c>
      <c r="AR217" s="50"/>
      <c r="AS217" s="50">
        <f>+IF(AR217=[12]CONTROLES!$C$61,[12]CONTROLES!$D$61,[12]CONTROLES!$D$62)</f>
        <v>0</v>
      </c>
      <c r="AT217" s="50"/>
      <c r="AU217" s="50">
        <f>+IF(AT217=[12]CONTROLES!$C$63,[12]CONTROLES!$D$63,IF(AT217=[12]CONTROLES!$C$64,[12]CONTROLES!$D$64,[12]CONTROLES!$D$65))</f>
        <v>0</v>
      </c>
      <c r="AV217" s="50">
        <f t="shared" si="86"/>
        <v>0</v>
      </c>
      <c r="AW217" s="50" t="str">
        <f t="shared" si="87"/>
        <v>Débil</v>
      </c>
      <c r="AX217" s="305"/>
      <c r="AY217" s="305"/>
      <c r="AZ217" s="305"/>
      <c r="BA217" s="305"/>
      <c r="BB217" s="307"/>
      <c r="BC217" s="306"/>
      <c r="BD217" s="335"/>
      <c r="BE217" s="134"/>
      <c r="BF217" s="134"/>
      <c r="BG217" s="216"/>
      <c r="BH217" s="224"/>
      <c r="BI217" s="224"/>
      <c r="BJ217" s="134"/>
      <c r="BK217" s="134"/>
      <c r="BL217" s="134"/>
      <c r="BM217" s="335"/>
      <c r="BN217" s="128"/>
      <c r="BO217" s="134"/>
      <c r="BP217" s="134"/>
      <c r="BQ217" s="134"/>
      <c r="BR217" s="132"/>
      <c r="BS217" s="132"/>
      <c r="BT217" s="132"/>
      <c r="BU217" s="132"/>
      <c r="BV217" s="132"/>
      <c r="BW217" s="128"/>
      <c r="BX217" s="134"/>
      <c r="BY217" s="134"/>
      <c r="BZ217" s="134"/>
      <c r="CA217" s="132"/>
      <c r="CB217" s="132"/>
      <c r="CC217" s="132"/>
      <c r="CD217" s="132"/>
      <c r="CE217" s="132"/>
      <c r="CF217" s="128"/>
      <c r="CG217" s="134"/>
      <c r="CH217" s="134"/>
      <c r="CI217" s="134"/>
      <c r="CJ217" s="132"/>
      <c r="CK217" s="132"/>
      <c r="CL217" s="132"/>
      <c r="CM217" s="132"/>
      <c r="CN217" s="132"/>
      <c r="CO217" s="128"/>
      <c r="CP217" s="134"/>
      <c r="CQ217" s="134"/>
      <c r="CR217" s="134"/>
      <c r="CS217" s="132"/>
      <c r="CT217" s="132"/>
      <c r="CU217" s="132"/>
      <c r="CV217" s="132"/>
      <c r="CW217" s="132"/>
      <c r="CX217" s="128"/>
      <c r="CY217" s="134"/>
      <c r="CZ217" s="134"/>
      <c r="DA217" s="134"/>
      <c r="DB217" s="132"/>
      <c r="DC217" s="132"/>
      <c r="DD217" s="132"/>
      <c r="DE217" s="132"/>
      <c r="DF217" s="132"/>
      <c r="DG217" s="128"/>
      <c r="DH217" s="134"/>
      <c r="DI217" s="134"/>
      <c r="DJ217" s="134"/>
      <c r="DK217" s="132"/>
      <c r="DL217" s="132"/>
      <c r="DM217" s="132"/>
      <c r="DN217" s="132"/>
      <c r="DO217" s="132"/>
      <c r="DP217" s="128"/>
      <c r="DQ217" s="134"/>
      <c r="DR217" s="134"/>
      <c r="DS217" s="134"/>
      <c r="DT217" s="132"/>
      <c r="DU217" s="132"/>
      <c r="DV217" s="132"/>
      <c r="DW217" s="132"/>
      <c r="DX217" s="132"/>
      <c r="DY217" s="128"/>
      <c r="DZ217" s="134"/>
      <c r="EA217" s="134"/>
      <c r="EB217" s="134"/>
      <c r="EC217" s="132"/>
      <c r="ED217" s="132"/>
      <c r="EE217" s="132"/>
      <c r="EF217" s="132"/>
      <c r="EG217" s="132"/>
      <c r="EH217" s="128"/>
      <c r="EI217" s="134"/>
      <c r="EJ217" s="134"/>
      <c r="EK217" s="134"/>
      <c r="EL217" s="132"/>
      <c r="EM217" s="132"/>
      <c r="EN217" s="132"/>
      <c r="EO217" s="132"/>
      <c r="EP217" s="132"/>
      <c r="EQ217" s="128"/>
      <c r="ER217" s="134"/>
      <c r="ES217" s="134"/>
      <c r="ET217" s="134"/>
      <c r="EU217" s="132"/>
      <c r="EV217" s="132"/>
      <c r="EW217" s="132"/>
      <c r="EX217" s="132"/>
      <c r="EY217" s="132"/>
      <c r="EZ217" s="128"/>
      <c r="FA217" s="134"/>
      <c r="FB217" s="134"/>
      <c r="FC217" s="134"/>
      <c r="FD217" s="132"/>
      <c r="FE217" s="132"/>
      <c r="FF217" s="132"/>
      <c r="FG217" s="132"/>
      <c r="FH217" s="132"/>
      <c r="FI217" s="128"/>
      <c r="FJ217" s="134"/>
      <c r="FK217" s="134"/>
      <c r="FL217" s="134"/>
      <c r="FM217" s="132"/>
      <c r="FN217" s="132"/>
      <c r="FO217" s="132"/>
      <c r="FP217" s="132"/>
      <c r="FQ217" s="132"/>
      <c r="FR217" s="132"/>
      <c r="FS217" s="128"/>
      <c r="FT217" s="131"/>
      <c r="FU217" s="131"/>
      <c r="FV217" s="131"/>
      <c r="FW217" s="132"/>
      <c r="FX217" s="131"/>
      <c r="FY217" s="132"/>
      <c r="FZ217" s="132"/>
      <c r="GA217" s="131"/>
      <c r="GB217" s="131"/>
      <c r="GC217" s="131"/>
      <c r="GD217" s="131"/>
      <c r="GE217" s="131"/>
      <c r="GF217" s="128"/>
      <c r="GG217" s="131"/>
      <c r="GH217" s="131"/>
      <c r="GI217" s="131"/>
      <c r="GJ217" s="132"/>
      <c r="GK217" s="131"/>
      <c r="GL217" s="132"/>
      <c r="GM217" s="132"/>
      <c r="GN217" s="131"/>
      <c r="GO217" s="131"/>
      <c r="GP217" s="131"/>
      <c r="GQ217" s="131"/>
      <c r="GR217" s="131"/>
      <c r="GS217" s="128"/>
      <c r="GT217" s="131"/>
      <c r="GU217" s="131"/>
      <c r="GV217" s="131"/>
      <c r="GW217" s="132"/>
      <c r="GX217" s="131"/>
      <c r="GY217" s="132"/>
      <c r="GZ217" s="132"/>
      <c r="HA217" s="131"/>
      <c r="HB217" s="131"/>
      <c r="HC217" s="131"/>
      <c r="HD217" s="131"/>
    </row>
    <row r="218" spans="1:223" ht="17.25" customHeight="1" x14ac:dyDescent="0.2">
      <c r="A218" s="312"/>
      <c r="B218" s="395"/>
      <c r="C218" s="399"/>
      <c r="D218" s="399"/>
      <c r="E218" s="395"/>
      <c r="F218" s="395"/>
      <c r="G218" s="395"/>
      <c r="H218" s="396"/>
      <c r="I218" s="395"/>
      <c r="J218" s="397"/>
      <c r="K218" s="322"/>
      <c r="L218" s="398"/>
      <c r="M218" s="326"/>
      <c r="N218" s="327"/>
      <c r="O218" s="327"/>
      <c r="P218" s="361"/>
      <c r="Q218" s="360"/>
      <c r="R218" s="53"/>
      <c r="S218" s="50"/>
      <c r="T218" s="201" t="str">
        <f t="shared" si="113"/>
        <v>Tipo Control</v>
      </c>
      <c r="U218" s="54" t="s">
        <v>158</v>
      </c>
      <c r="V218" s="55">
        <f>+IF(U218='[12]Tabla Valoración controles'!$D$4,'[12]Tabla Valoración controles'!$F$4,IF('[12]208-PLA-Ft-78 Mapa Gestión'!U218='[12]Tabla Valoración controles'!$D$5,'[12]Tabla Valoración controles'!$F$5,IF(U218=[12]FORMULAS!$A$10,0,'[12]Tabla Valoración controles'!$F$6)))</f>
        <v>0</v>
      </c>
      <c r="W218" s="54"/>
      <c r="X218" s="56">
        <f>+IF(W218='[12]Tabla Valoración controles'!$D$7,'[12]Tabla Valoración controles'!$F$7,IF(U218=[12]FORMULAS!$A$10,0,'[12]Tabla Valoración controles'!$F$8))</f>
        <v>0</v>
      </c>
      <c r="Y218" s="54"/>
      <c r="Z218" s="55">
        <f>+IF(Y218='[12]Tabla Valoración controles'!$D$9,'[12]Tabla Valoración controles'!$F$9,IF(U218=[12]FORMULAS!$A$10,0,'[12]Tabla Valoración controles'!$F$10))</f>
        <v>0</v>
      </c>
      <c r="AA218" s="54"/>
      <c r="AB218" s="55">
        <f>+IF(AA218='[12]Tabla Valoración controles'!$D$9,'[12]Tabla Valoración controles'!$F$9,IF(W218=[12]FORMULAS!$A$10,0,'[12]Tabla Valoración controles'!$F$10))</f>
        <v>0</v>
      </c>
      <c r="AC218" s="54"/>
      <c r="AD218" s="55">
        <f>+IF(AC218='[12]Tabla Valoración controles'!$D$13,'[12]Tabla Valoración controles'!$F$13,'[12]Tabla Valoración controles'!$F$14)</f>
        <v>0</v>
      </c>
      <c r="AE218" s="100">
        <f t="shared" si="121"/>
        <v>0</v>
      </c>
      <c r="AF218" s="100">
        <f t="shared" si="125"/>
        <v>0</v>
      </c>
      <c r="AG218" s="100">
        <f t="shared" si="98"/>
        <v>0</v>
      </c>
      <c r="AH218" s="54"/>
      <c r="AI218" s="50">
        <f>+IF(AH218=[12]CONTROLES!$C$50,[12]CONTROLES!$D$50,[12]CONTROLES!$D$51)</f>
        <v>0</v>
      </c>
      <c r="AJ218" s="50"/>
      <c r="AK218" s="50">
        <f>+IF(AJ218=[12]CONTROLES!$C$52,[12]CONTROLES!$D$52,[12]CONTROLES!$D$53)</f>
        <v>0</v>
      </c>
      <c r="AL218" s="50"/>
      <c r="AM218" s="50">
        <f>+IF(AL218=[12]CONTROLES!$C$54,[12]CONTROLES!$D$54,[12]CONTROLES!$D$55)</f>
        <v>0</v>
      </c>
      <c r="AN218" s="50"/>
      <c r="AO218" s="50">
        <f>+IF(AN218=[12]CONTROLES!$C$56,[12]CONTROLES!$D$56,IF(AN218=[12]CONTROLES!$C$57,[12]CONTROLES!$D$57,[12]CONTROLES!$D$58))</f>
        <v>0</v>
      </c>
      <c r="AP218" s="50"/>
      <c r="AQ218" s="50">
        <f>+IF(AP218=[12]CONTROLES!$C$59,[12]CONTROLES!$D$59,[12]CONTROLES!$D$60)</f>
        <v>0</v>
      </c>
      <c r="AR218" s="50"/>
      <c r="AS218" s="50">
        <f>+IF(AR218=[12]CONTROLES!$C$61,[12]CONTROLES!$D$61,[12]CONTROLES!$D$62)</f>
        <v>0</v>
      </c>
      <c r="AT218" s="50"/>
      <c r="AU218" s="50">
        <f>+IF(AT218=[12]CONTROLES!$C$63,[12]CONTROLES!$D$63,IF(AT218=[12]CONTROLES!$C$64,[12]CONTROLES!$D$64,[12]CONTROLES!$D$65))</f>
        <v>0</v>
      </c>
      <c r="AV218" s="50">
        <f t="shared" si="86"/>
        <v>0</v>
      </c>
      <c r="AW218" s="50" t="str">
        <f t="shared" si="87"/>
        <v>Débil</v>
      </c>
      <c r="AX218" s="305"/>
      <c r="AY218" s="305"/>
      <c r="AZ218" s="305"/>
      <c r="BA218" s="305"/>
      <c r="BB218" s="307"/>
      <c r="BC218" s="306"/>
      <c r="BD218" s="335"/>
      <c r="BE218" s="134"/>
      <c r="BF218" s="134"/>
      <c r="BG218" s="216"/>
      <c r="BH218" s="224"/>
      <c r="BI218" s="224"/>
      <c r="BJ218" s="134"/>
      <c r="BK218" s="134"/>
      <c r="BL218" s="134"/>
      <c r="BM218" s="335"/>
      <c r="BN218" s="128"/>
      <c r="BO218" s="134"/>
      <c r="BP218" s="134"/>
      <c r="BQ218" s="134"/>
      <c r="BR218" s="132"/>
      <c r="BS218" s="132"/>
      <c r="BT218" s="132"/>
      <c r="BU218" s="132"/>
      <c r="BV218" s="132"/>
      <c r="BW218" s="128"/>
      <c r="BX218" s="134"/>
      <c r="BY218" s="134"/>
      <c r="BZ218" s="134"/>
      <c r="CA218" s="132"/>
      <c r="CB218" s="132"/>
      <c r="CC218" s="132"/>
      <c r="CD218" s="132"/>
      <c r="CE218" s="132"/>
      <c r="CF218" s="128"/>
      <c r="CG218" s="134"/>
      <c r="CH218" s="134"/>
      <c r="CI218" s="134"/>
      <c r="CJ218" s="132"/>
      <c r="CK218" s="132"/>
      <c r="CL218" s="132"/>
      <c r="CM218" s="132"/>
      <c r="CN218" s="132"/>
      <c r="CO218" s="128"/>
      <c r="CP218" s="134"/>
      <c r="CQ218" s="134"/>
      <c r="CR218" s="134"/>
      <c r="CS218" s="132"/>
      <c r="CT218" s="132"/>
      <c r="CU218" s="132"/>
      <c r="CV218" s="132"/>
      <c r="CW218" s="132"/>
      <c r="CX218" s="128"/>
      <c r="CY218" s="134"/>
      <c r="CZ218" s="134"/>
      <c r="DA218" s="134"/>
      <c r="DB218" s="132"/>
      <c r="DC218" s="132"/>
      <c r="DD218" s="132"/>
      <c r="DE218" s="132"/>
      <c r="DF218" s="132"/>
      <c r="DG218" s="128"/>
      <c r="DH218" s="134"/>
      <c r="DI218" s="134"/>
      <c r="DJ218" s="134"/>
      <c r="DK218" s="132"/>
      <c r="DL218" s="132"/>
      <c r="DM218" s="132"/>
      <c r="DN218" s="132"/>
      <c r="DO218" s="132"/>
      <c r="DP218" s="128"/>
      <c r="DQ218" s="134"/>
      <c r="DR218" s="134"/>
      <c r="DS218" s="134"/>
      <c r="DT218" s="132"/>
      <c r="DU218" s="132"/>
      <c r="DV218" s="132"/>
      <c r="DW218" s="132"/>
      <c r="DX218" s="132"/>
      <c r="DY218" s="128"/>
      <c r="DZ218" s="134"/>
      <c r="EA218" s="134"/>
      <c r="EB218" s="134"/>
      <c r="EC218" s="132"/>
      <c r="ED218" s="132"/>
      <c r="EE218" s="132"/>
      <c r="EF218" s="132"/>
      <c r="EG218" s="132"/>
      <c r="EH218" s="128"/>
      <c r="EI218" s="134"/>
      <c r="EJ218" s="134"/>
      <c r="EK218" s="134"/>
      <c r="EL218" s="132"/>
      <c r="EM218" s="132"/>
      <c r="EN218" s="132"/>
      <c r="EO218" s="132"/>
      <c r="EP218" s="132"/>
      <c r="EQ218" s="128"/>
      <c r="ER218" s="134"/>
      <c r="ES218" s="134"/>
      <c r="ET218" s="134"/>
      <c r="EU218" s="132"/>
      <c r="EV218" s="132"/>
      <c r="EW218" s="132"/>
      <c r="EX218" s="132"/>
      <c r="EY218" s="132"/>
      <c r="EZ218" s="128"/>
      <c r="FA218" s="134"/>
      <c r="FB218" s="134"/>
      <c r="FC218" s="134"/>
      <c r="FD218" s="132"/>
      <c r="FE218" s="132"/>
      <c r="FF218" s="132"/>
      <c r="FG218" s="132"/>
      <c r="FH218" s="132"/>
      <c r="FI218" s="128"/>
      <c r="FJ218" s="134"/>
      <c r="FK218" s="134"/>
      <c r="FL218" s="134"/>
      <c r="FM218" s="132"/>
      <c r="FN218" s="132"/>
      <c r="FO218" s="132"/>
      <c r="FP218" s="132"/>
      <c r="FQ218" s="132"/>
      <c r="FR218" s="132"/>
      <c r="FS218" s="128"/>
      <c r="FT218" s="131"/>
      <c r="FU218" s="131"/>
      <c r="FV218" s="131"/>
      <c r="FW218" s="132"/>
      <c r="FX218" s="131"/>
      <c r="FY218" s="132"/>
      <c r="FZ218" s="132"/>
      <c r="GA218" s="131"/>
      <c r="GB218" s="131"/>
      <c r="GC218" s="131"/>
      <c r="GD218" s="131"/>
      <c r="GE218" s="131"/>
      <c r="GF218" s="128"/>
      <c r="GG218" s="131"/>
      <c r="GH218" s="131"/>
      <c r="GI218" s="131"/>
      <c r="GJ218" s="132"/>
      <c r="GK218" s="131"/>
      <c r="GL218" s="132"/>
      <c r="GM218" s="132"/>
      <c r="GN218" s="131"/>
      <c r="GO218" s="131"/>
      <c r="GP218" s="131"/>
      <c r="GQ218" s="131"/>
      <c r="GR218" s="131"/>
      <c r="GS218" s="128"/>
      <c r="GT218" s="131"/>
      <c r="GU218" s="131"/>
      <c r="GV218" s="131"/>
      <c r="GW218" s="132"/>
      <c r="GX218" s="131"/>
      <c r="GY218" s="132"/>
      <c r="GZ218" s="132"/>
      <c r="HA218" s="131"/>
      <c r="HB218" s="131"/>
      <c r="HC218" s="131"/>
      <c r="HD218" s="131"/>
    </row>
    <row r="219" spans="1:223" ht="17.25" customHeight="1" x14ac:dyDescent="0.2">
      <c r="A219" s="312"/>
      <c r="B219" s="395"/>
      <c r="C219" s="399"/>
      <c r="D219" s="399"/>
      <c r="E219" s="395"/>
      <c r="F219" s="395"/>
      <c r="G219" s="395"/>
      <c r="H219" s="396"/>
      <c r="I219" s="395"/>
      <c r="J219" s="397"/>
      <c r="K219" s="322"/>
      <c r="L219" s="398"/>
      <c r="M219" s="326"/>
      <c r="N219" s="327"/>
      <c r="O219" s="327"/>
      <c r="P219" s="361"/>
      <c r="Q219" s="360"/>
      <c r="R219" s="53"/>
      <c r="S219" s="50"/>
      <c r="T219" s="201" t="str">
        <f t="shared" si="113"/>
        <v>Tipo Control</v>
      </c>
      <c r="U219" s="54" t="s">
        <v>158</v>
      </c>
      <c r="V219" s="55">
        <f>+IF(U219='[12]Tabla Valoración controles'!$D$4,'[12]Tabla Valoración controles'!$F$4,IF('[12]208-PLA-Ft-78 Mapa Gestión'!U219='[12]Tabla Valoración controles'!$D$5,'[12]Tabla Valoración controles'!$F$5,IF(U219=[12]FORMULAS!$A$10,0,'[12]Tabla Valoración controles'!$F$6)))</f>
        <v>0</v>
      </c>
      <c r="W219" s="54"/>
      <c r="X219" s="56">
        <f>+IF(W219='[12]Tabla Valoración controles'!$D$7,'[12]Tabla Valoración controles'!$F$7,IF(U219=[12]FORMULAS!$A$10,0,'[12]Tabla Valoración controles'!$F$8))</f>
        <v>0</v>
      </c>
      <c r="Y219" s="54"/>
      <c r="Z219" s="55">
        <f>+IF(Y219='[12]Tabla Valoración controles'!$D$9,'[12]Tabla Valoración controles'!$F$9,IF(U219=[12]FORMULAS!$A$10,0,'[12]Tabla Valoración controles'!$F$10))</f>
        <v>0</v>
      </c>
      <c r="AA219" s="54"/>
      <c r="AB219" s="55">
        <f>+IF(AA219='[12]Tabla Valoración controles'!$D$9,'[12]Tabla Valoración controles'!$F$9,IF(W219=[12]FORMULAS!$A$10,0,'[12]Tabla Valoración controles'!$F$10))</f>
        <v>0</v>
      </c>
      <c r="AC219" s="54"/>
      <c r="AD219" s="55">
        <f>+IF(AC219='[12]Tabla Valoración controles'!$D$13,'[12]Tabla Valoración controles'!$F$13,'[12]Tabla Valoración controles'!$F$14)</f>
        <v>0</v>
      </c>
      <c r="AE219" s="100">
        <f t="shared" si="121"/>
        <v>0</v>
      </c>
      <c r="AF219" s="100">
        <f t="shared" si="125"/>
        <v>0</v>
      </c>
      <c r="AG219" s="100">
        <f t="shared" si="98"/>
        <v>0</v>
      </c>
      <c r="AH219" s="54"/>
      <c r="AI219" s="50">
        <f>+IF(AH219=[12]CONTROLES!$C$50,[12]CONTROLES!$D$50,[12]CONTROLES!$D$51)</f>
        <v>0</v>
      </c>
      <c r="AJ219" s="50"/>
      <c r="AK219" s="50">
        <f>+IF(AJ219=[12]CONTROLES!$C$52,[12]CONTROLES!$D$52,[12]CONTROLES!$D$53)</f>
        <v>0</v>
      </c>
      <c r="AL219" s="50"/>
      <c r="AM219" s="50">
        <f>+IF(AL219=[12]CONTROLES!$C$54,[12]CONTROLES!$D$54,[12]CONTROLES!$D$55)</f>
        <v>0</v>
      </c>
      <c r="AN219" s="50"/>
      <c r="AO219" s="50">
        <f>+IF(AN219=[12]CONTROLES!$C$56,[12]CONTROLES!$D$56,IF(AN219=[12]CONTROLES!$C$57,[12]CONTROLES!$D$57,[12]CONTROLES!$D$58))</f>
        <v>0</v>
      </c>
      <c r="AP219" s="50"/>
      <c r="AQ219" s="50">
        <f>+IF(AP219=[12]CONTROLES!$C$59,[12]CONTROLES!$D$59,[12]CONTROLES!$D$60)</f>
        <v>0</v>
      </c>
      <c r="AR219" s="50"/>
      <c r="AS219" s="50">
        <f>+IF(AR219=[12]CONTROLES!$C$61,[12]CONTROLES!$D$61,[12]CONTROLES!$D$62)</f>
        <v>0</v>
      </c>
      <c r="AT219" s="50"/>
      <c r="AU219" s="50">
        <f>+IF(AT219=[12]CONTROLES!$C$63,[12]CONTROLES!$D$63,IF(AT219=[12]CONTROLES!$C$64,[12]CONTROLES!$D$64,[12]CONTROLES!$D$65))</f>
        <v>0</v>
      </c>
      <c r="AV219" s="50">
        <f t="shared" si="86"/>
        <v>0</v>
      </c>
      <c r="AW219" s="50" t="str">
        <f t="shared" si="87"/>
        <v>Débil</v>
      </c>
      <c r="AX219" s="305"/>
      <c r="AY219" s="305"/>
      <c r="AZ219" s="305"/>
      <c r="BA219" s="305"/>
      <c r="BB219" s="307"/>
      <c r="BC219" s="306"/>
      <c r="BD219" s="335"/>
      <c r="BE219" s="134"/>
      <c r="BF219" s="134"/>
      <c r="BG219" s="216"/>
      <c r="BH219" s="224"/>
      <c r="BI219" s="224"/>
      <c r="BJ219" s="134"/>
      <c r="BK219" s="134"/>
      <c r="BL219" s="134"/>
      <c r="BM219" s="335"/>
      <c r="BN219" s="128"/>
      <c r="BO219" s="134"/>
      <c r="BP219" s="134"/>
      <c r="BQ219" s="134"/>
      <c r="BR219" s="132"/>
      <c r="BS219" s="132"/>
      <c r="BT219" s="132"/>
      <c r="BU219" s="132"/>
      <c r="BV219" s="132"/>
      <c r="BW219" s="128"/>
      <c r="BX219" s="134"/>
      <c r="BY219" s="134"/>
      <c r="BZ219" s="134"/>
      <c r="CA219" s="132"/>
      <c r="CB219" s="132"/>
      <c r="CC219" s="132"/>
      <c r="CD219" s="132"/>
      <c r="CE219" s="132"/>
      <c r="CF219" s="128"/>
      <c r="CG219" s="134"/>
      <c r="CH219" s="134"/>
      <c r="CI219" s="134"/>
      <c r="CJ219" s="132"/>
      <c r="CK219" s="132"/>
      <c r="CL219" s="132"/>
      <c r="CM219" s="132"/>
      <c r="CN219" s="132"/>
      <c r="CO219" s="128"/>
      <c r="CP219" s="134"/>
      <c r="CQ219" s="134"/>
      <c r="CR219" s="134"/>
      <c r="CS219" s="132"/>
      <c r="CT219" s="132"/>
      <c r="CU219" s="132"/>
      <c r="CV219" s="132"/>
      <c r="CW219" s="132"/>
      <c r="CX219" s="128"/>
      <c r="CY219" s="134"/>
      <c r="CZ219" s="134"/>
      <c r="DA219" s="134"/>
      <c r="DB219" s="132"/>
      <c r="DC219" s="132"/>
      <c r="DD219" s="132"/>
      <c r="DE219" s="132"/>
      <c r="DF219" s="132"/>
      <c r="DG219" s="128"/>
      <c r="DH219" s="134"/>
      <c r="DI219" s="134"/>
      <c r="DJ219" s="134"/>
      <c r="DK219" s="132"/>
      <c r="DL219" s="132"/>
      <c r="DM219" s="132"/>
      <c r="DN219" s="132"/>
      <c r="DO219" s="132"/>
      <c r="DP219" s="128"/>
      <c r="DQ219" s="134"/>
      <c r="DR219" s="134"/>
      <c r="DS219" s="134"/>
      <c r="DT219" s="132"/>
      <c r="DU219" s="132"/>
      <c r="DV219" s="132"/>
      <c r="DW219" s="132"/>
      <c r="DX219" s="132"/>
      <c r="DY219" s="128"/>
      <c r="DZ219" s="134"/>
      <c r="EA219" s="134"/>
      <c r="EB219" s="134"/>
      <c r="EC219" s="132"/>
      <c r="ED219" s="132"/>
      <c r="EE219" s="132"/>
      <c r="EF219" s="132"/>
      <c r="EG219" s="132"/>
      <c r="EH219" s="128"/>
      <c r="EI219" s="134"/>
      <c r="EJ219" s="134"/>
      <c r="EK219" s="134"/>
      <c r="EL219" s="132"/>
      <c r="EM219" s="132"/>
      <c r="EN219" s="132"/>
      <c r="EO219" s="132"/>
      <c r="EP219" s="132"/>
      <c r="EQ219" s="128"/>
      <c r="ER219" s="134"/>
      <c r="ES219" s="134"/>
      <c r="ET219" s="134"/>
      <c r="EU219" s="132"/>
      <c r="EV219" s="132"/>
      <c r="EW219" s="132"/>
      <c r="EX219" s="132"/>
      <c r="EY219" s="132"/>
      <c r="EZ219" s="128"/>
      <c r="FA219" s="134"/>
      <c r="FB219" s="134"/>
      <c r="FC219" s="134"/>
      <c r="FD219" s="132"/>
      <c r="FE219" s="132"/>
      <c r="FF219" s="132"/>
      <c r="FG219" s="132"/>
      <c r="FH219" s="132"/>
      <c r="FI219" s="128"/>
      <c r="FJ219" s="134"/>
      <c r="FK219" s="134"/>
      <c r="FL219" s="134"/>
      <c r="FM219" s="132"/>
      <c r="FN219" s="132"/>
      <c r="FO219" s="132"/>
      <c r="FP219" s="132"/>
      <c r="FQ219" s="132"/>
      <c r="FR219" s="132"/>
      <c r="FS219" s="128"/>
      <c r="FT219" s="131"/>
      <c r="FU219" s="131"/>
      <c r="FV219" s="131"/>
      <c r="FW219" s="132"/>
      <c r="FX219" s="131"/>
      <c r="FY219" s="132"/>
      <c r="FZ219" s="132"/>
      <c r="GA219" s="131"/>
      <c r="GB219" s="131"/>
      <c r="GC219" s="131"/>
      <c r="GD219" s="131"/>
      <c r="GE219" s="131"/>
      <c r="GF219" s="128"/>
      <c r="GG219" s="131"/>
      <c r="GH219" s="131"/>
      <c r="GI219" s="131"/>
      <c r="GJ219" s="132"/>
      <c r="GK219" s="131"/>
      <c r="GL219" s="132"/>
      <c r="GM219" s="132"/>
      <c r="GN219" s="131"/>
      <c r="GO219" s="131"/>
      <c r="GP219" s="131"/>
      <c r="GQ219" s="131"/>
      <c r="GR219" s="131"/>
      <c r="GS219" s="128"/>
      <c r="GT219" s="131"/>
      <c r="GU219" s="131"/>
      <c r="GV219" s="131"/>
      <c r="GW219" s="132"/>
      <c r="GX219" s="131"/>
      <c r="GY219" s="132"/>
      <c r="GZ219" s="132"/>
      <c r="HA219" s="131"/>
      <c r="HB219" s="131"/>
      <c r="HC219" s="131"/>
      <c r="HD219" s="131"/>
    </row>
    <row r="220" spans="1:223" ht="66" customHeight="1" x14ac:dyDescent="0.2">
      <c r="A220" s="312">
        <v>36</v>
      </c>
      <c r="B220" s="313" t="s">
        <v>171</v>
      </c>
      <c r="C220" s="316" t="str">
        <f>VLOOKUP(B220,[13]FORMULAS!$A$30:$B$52,2,0)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220" s="316" t="str">
        <f>VLOOKUP(B220,[13]FORMULAS!$A$30:$C$52,3,0)</f>
        <v xml:space="preserve">Director Jurídico </v>
      </c>
      <c r="E220" s="313" t="s">
        <v>113</v>
      </c>
      <c r="F220" s="319" t="s">
        <v>712</v>
      </c>
      <c r="G220" s="319" t="s">
        <v>654</v>
      </c>
      <c r="H220" s="394" t="s">
        <v>713</v>
      </c>
      <c r="I220" s="313" t="s">
        <v>261</v>
      </c>
      <c r="J220" s="321">
        <v>12</v>
      </c>
      <c r="K220" s="322" t="str">
        <f>VLOOKUP(L220,'Tabla probabilidad'!$D$3:$E$8,2,0)</f>
        <v>Muy Baja</v>
      </c>
      <c r="L220" s="323">
        <v>0.2</v>
      </c>
      <c r="M220" s="326" t="s">
        <v>88</v>
      </c>
      <c r="N220" s="327" t="str">
        <f>VLOOKUP(M220,'Tabla Impacto'!$D$3:$F$8,3,0)</f>
        <v>Leve</v>
      </c>
      <c r="O220" s="328">
        <f>VLOOKUP(N220,[13]FORMULAS!$I$1:$J$6,2,0)</f>
        <v>0.2</v>
      </c>
      <c r="P220" s="328" t="str">
        <f t="shared" ref="P220" si="126">CONCATENATE(N220,K220)</f>
        <v>LeveMuy Baja</v>
      </c>
      <c r="Q220" s="332" t="str">
        <f>VLOOKUP(P220,[13]FORMULAS!$K$17:$L$42,2,0)</f>
        <v>Bajo</v>
      </c>
      <c r="R220" s="187">
        <v>1</v>
      </c>
      <c r="S220" s="187" t="s">
        <v>714</v>
      </c>
      <c r="T220" s="201" t="str">
        <f t="shared" si="113"/>
        <v>Preventivo</v>
      </c>
      <c r="U220" s="54" t="s">
        <v>13</v>
      </c>
      <c r="V220" s="248">
        <f>+IF(U220='[13]Tabla Valoración controles'!$D$4,'[13]Tabla Valoración controles'!$F$4,IF('[13]208-PLA-Ft-78 Mapa Gestión'!U220='[13]Tabla Valoración controles'!$D$5,'[13]Tabla Valoración controles'!$F$5,IF(U220=[13]FORMULAS!$A$10,0,'[13]Tabla Valoración controles'!$F$6)))</f>
        <v>0.25</v>
      </c>
      <c r="W220" s="54" t="s">
        <v>8</v>
      </c>
      <c r="X220" s="56">
        <f>+IF(W220='[13]Tabla Valoración controles'!$D$7,'[13]Tabla Valoración controles'!$F$7,IF(U220=[13]FORMULAS!$A$10,0,'[13]Tabla Valoración controles'!$F$8))</f>
        <v>0.15</v>
      </c>
      <c r="Y220" s="54" t="s">
        <v>18</v>
      </c>
      <c r="Z220" s="248" t="e">
        <f>+IF(Y220='[13]Tabla Valoración controles'!$D$9,'[13]Tabla Valoración controles'!$F$9,IF(U220=[13]FORMULAS!$A$10,0,'[13]Tabla Valoración controles'!$F$10))</f>
        <v>#REF!</v>
      </c>
      <c r="AA220" s="54" t="s">
        <v>21</v>
      </c>
      <c r="AB220" s="248" t="e">
        <f>+IF(AA220='[13]Tabla Valoración controles'!$D$9,'[13]Tabla Valoración controles'!$F$9,IF(W220=[13]FORMULAS!$A$10,0,'[13]Tabla Valoración controles'!$F$10))</f>
        <v>#REF!</v>
      </c>
      <c r="AC220" s="54" t="s">
        <v>100</v>
      </c>
      <c r="AD220" s="248" t="e">
        <f>+IF(AC220='[13]Tabla Valoración controles'!$D$13,'[13]Tabla Valoración controles'!$F$13,'[13]Tabla Valoración controles'!$F$14)</f>
        <v>#REF!</v>
      </c>
      <c r="AE220" s="249" t="e">
        <f t="shared" si="121"/>
        <v>#REF!</v>
      </c>
      <c r="AF220" s="249" t="e">
        <f>+IF(T220=[13]FORMULAS!$A$8,'[13]208-PLA-Ft-78 Mapa Gestión'!AE220*'[13]208-PLA-Ft-78 Mapa Gestión'!L220:L225,'[13]208-PLA-Ft-78 Mapa Gestión'!AE220*'[13]208-PLA-Ft-78 Mapa Gestión'!O220:O225)</f>
        <v>#REF!</v>
      </c>
      <c r="AG220" s="249">
        <f>+IF(T220=[13]FORMULAS!$A$8,'[13]208-PLA-Ft-78 Mapa Gestión'!L220:L225-'[13]208-PLA-Ft-78 Mapa Gestión'!AF220,0)</f>
        <v>0</v>
      </c>
      <c r="AH220" s="54" t="s">
        <v>351</v>
      </c>
      <c r="AI220" s="50">
        <f>+IF(AH220=[13]CONTROLES!$C$50,[13]CONTROLES!$D$50,[13]CONTROLES!$D$51)</f>
        <v>15</v>
      </c>
      <c r="AJ220" s="188" t="s">
        <v>357</v>
      </c>
      <c r="AK220" s="188">
        <f>+IF(AJ220=[13]CONTROLES!$C$52,[13]CONTROLES!$D$52,[13]CONTROLES!$D$53)</f>
        <v>15</v>
      </c>
      <c r="AL220" s="188" t="s">
        <v>360</v>
      </c>
      <c r="AM220" s="188">
        <f>+IF(AL220=[13]CONTROLES!$C$54,[13]CONTROLES!$D$54,[13]CONTROLES!$D$55)</f>
        <v>15</v>
      </c>
      <c r="AN220" s="50" t="s">
        <v>363</v>
      </c>
      <c r="AO220" s="50">
        <f>+IF(AN220=[12]CONTROLES!$C$56,[12]CONTROLES!$D$56,IF(AN220=[12]CONTROLES!$C$57,[12]CONTROLES!$D$57,[12]CONTROLES!$D$58))</f>
        <v>15</v>
      </c>
      <c r="AP220" s="50" t="s">
        <v>367</v>
      </c>
      <c r="AQ220" s="50">
        <f>+IF(AP220=[12]CONTROLES!$C$59,[12]CONTROLES!$D$59,[12]CONTROLES!$D$60)</f>
        <v>15</v>
      </c>
      <c r="AR220" s="50" t="s">
        <v>370</v>
      </c>
      <c r="AS220" s="50">
        <f>+IF(AR220=[12]CONTROLES!$C$61,[12]CONTROLES!$D$61,[12]CONTROLES!$D$62)</f>
        <v>15</v>
      </c>
      <c r="AT220" s="50" t="s">
        <v>373</v>
      </c>
      <c r="AU220" s="50">
        <f>+IF(AT220=[12]CONTROLES!$C$63,[12]CONTROLES!$D$63,IF(AT220=[12]CONTROLES!$C$64,[12]CONTROLES!$D$64,[12]CONTROLES!$D$65))</f>
        <v>10</v>
      </c>
      <c r="AV220" s="50">
        <f t="shared" si="86"/>
        <v>100</v>
      </c>
      <c r="AW220" s="50" t="str">
        <f t="shared" si="87"/>
        <v>Fuerte</v>
      </c>
      <c r="AX220" s="304">
        <f t="shared" ref="AX220" si="127">+AG225</f>
        <v>0</v>
      </c>
      <c r="AY220" s="304" t="s">
        <v>45</v>
      </c>
      <c r="AZ220" s="304" t="s">
        <v>153</v>
      </c>
      <c r="BA220" s="304" t="e">
        <f>+IF(T220=[8]FORMULAS!B219,'[8]208-PLA-Ft-78 Mapa Gestión'!AG225,'[8]208-PLA-Ft-78 Mapa Gestión'!O220:O225)</f>
        <v>#N/A</v>
      </c>
      <c r="BB220" s="307" t="str">
        <f t="shared" ref="BB220" si="128">CONCATENATE(AZ220,AY220)</f>
        <v>LeveMuy Baja</v>
      </c>
      <c r="BC220" s="306" t="str">
        <f>VLOOKUP(BB220,[8]FORMULAS!$K$17:$L$42,2,0)</f>
        <v>Bajo</v>
      </c>
      <c r="BD220" s="298" t="s">
        <v>306</v>
      </c>
      <c r="BE220" s="260"/>
      <c r="BF220" s="258"/>
      <c r="BG220" s="258"/>
      <c r="BH220" s="179"/>
      <c r="BI220" s="301"/>
      <c r="BJ220" s="301"/>
      <c r="BK220" s="298"/>
      <c r="BL220" s="298"/>
      <c r="BM220" s="336"/>
      <c r="BN220" s="298" t="s">
        <v>715</v>
      </c>
      <c r="BO220" s="134"/>
      <c r="BP220" s="134"/>
      <c r="BQ220" s="128"/>
      <c r="BR220" s="128"/>
      <c r="BS220" s="128"/>
      <c r="BT220" s="128"/>
      <c r="BU220" s="128"/>
      <c r="BV220" s="128"/>
      <c r="BW220" s="138"/>
      <c r="BX220" s="134"/>
      <c r="BY220" s="134"/>
      <c r="BZ220" s="128"/>
      <c r="CA220" s="128"/>
      <c r="CB220" s="128"/>
      <c r="CC220" s="128"/>
      <c r="CD220" s="128"/>
      <c r="CE220" s="128"/>
      <c r="CF220" s="138"/>
      <c r="CG220" s="134"/>
      <c r="CH220" s="134"/>
      <c r="CI220" s="128"/>
      <c r="CJ220" s="128"/>
      <c r="CK220" s="128"/>
      <c r="CL220" s="128"/>
      <c r="CM220" s="128"/>
      <c r="CN220" s="128"/>
      <c r="CO220" s="138"/>
      <c r="CP220" s="134"/>
      <c r="CQ220" s="134"/>
      <c r="CR220" s="128"/>
      <c r="CS220" s="128"/>
      <c r="CT220" s="128"/>
      <c r="CU220" s="128"/>
      <c r="CV220" s="128"/>
      <c r="CW220" s="128"/>
      <c r="CX220" s="138"/>
      <c r="CY220" s="134"/>
      <c r="CZ220" s="134"/>
      <c r="DA220" s="128"/>
      <c r="DB220" s="128"/>
      <c r="DC220" s="128"/>
      <c r="DD220" s="128"/>
      <c r="DE220" s="128"/>
      <c r="DF220" s="128"/>
      <c r="DG220" s="138"/>
      <c r="DH220" s="134"/>
      <c r="DI220" s="134"/>
      <c r="DJ220" s="128"/>
      <c r="DK220" s="128"/>
      <c r="DL220" s="128"/>
      <c r="DM220" s="128"/>
      <c r="DN220" s="128"/>
      <c r="DO220" s="128"/>
      <c r="DP220" s="138"/>
      <c r="DQ220" s="134"/>
      <c r="DR220" s="134"/>
      <c r="DS220" s="128"/>
      <c r="DT220" s="128"/>
      <c r="DU220" s="128"/>
      <c r="DV220" s="128"/>
      <c r="DW220" s="128"/>
      <c r="DX220" s="128"/>
      <c r="DY220" s="138"/>
      <c r="DZ220" s="134"/>
      <c r="EA220" s="134"/>
      <c r="EB220" s="128"/>
      <c r="EC220" s="128"/>
      <c r="ED220" s="128"/>
      <c r="EE220" s="128"/>
      <c r="EF220" s="128"/>
      <c r="EG220" s="128"/>
      <c r="EH220" s="138"/>
      <c r="EI220" s="134"/>
      <c r="EJ220" s="134"/>
      <c r="EK220" s="128"/>
      <c r="EL220" s="128"/>
      <c r="EM220" s="128"/>
      <c r="EN220" s="128"/>
      <c r="EO220" s="128"/>
      <c r="EP220" s="128"/>
      <c r="EQ220" s="138"/>
      <c r="ER220" s="134"/>
      <c r="ES220" s="134"/>
      <c r="ET220" s="128"/>
      <c r="EU220" s="128"/>
      <c r="EV220" s="128"/>
      <c r="EW220" s="128"/>
      <c r="EX220" s="128"/>
      <c r="EY220" s="128"/>
      <c r="EZ220" s="138"/>
      <c r="FA220" s="134"/>
      <c r="FB220" s="134"/>
      <c r="FC220" s="128"/>
      <c r="FD220" s="128"/>
      <c r="FE220" s="128"/>
      <c r="FF220" s="128"/>
      <c r="FG220" s="128"/>
      <c r="FH220" s="128"/>
      <c r="FI220" s="138"/>
      <c r="FJ220" s="134"/>
      <c r="FK220" s="134"/>
      <c r="FL220" s="128"/>
      <c r="FM220" s="128"/>
      <c r="FN220" s="128"/>
      <c r="FO220" s="128"/>
      <c r="FP220" s="128"/>
      <c r="FQ220" s="128"/>
      <c r="FR220" s="128"/>
      <c r="FS220" s="138"/>
      <c r="FT220" s="131"/>
      <c r="FU220" s="131"/>
      <c r="FV220" s="131"/>
      <c r="FW220" s="132"/>
      <c r="FX220" s="131"/>
      <c r="FY220" s="128"/>
      <c r="FZ220" s="128"/>
      <c r="GA220" s="131"/>
      <c r="GB220" s="131"/>
      <c r="GC220" s="131"/>
      <c r="GD220" s="131"/>
      <c r="GE220" s="131"/>
      <c r="GF220" s="138"/>
      <c r="GG220" s="131"/>
      <c r="GH220" s="131"/>
      <c r="GI220" s="131"/>
      <c r="GJ220" s="132"/>
      <c r="GK220" s="131"/>
      <c r="GL220" s="128"/>
      <c r="GM220" s="128"/>
      <c r="GN220" s="131"/>
      <c r="GO220" s="131"/>
      <c r="GP220" s="131"/>
      <c r="GQ220" s="131"/>
      <c r="GR220" s="131"/>
      <c r="GS220" s="138"/>
      <c r="GT220" s="131"/>
      <c r="GU220" s="131"/>
      <c r="GV220" s="131"/>
      <c r="GW220" s="132"/>
      <c r="GX220" s="131"/>
      <c r="GY220" s="128"/>
      <c r="GZ220" s="128"/>
      <c r="HA220" s="131"/>
      <c r="HB220" s="131"/>
      <c r="HC220" s="131"/>
      <c r="HD220" s="131"/>
      <c r="HE220" s="252"/>
      <c r="HF220" s="252"/>
      <c r="HG220" s="252"/>
      <c r="HH220" s="252"/>
      <c r="HI220" s="252"/>
      <c r="HJ220" s="252"/>
      <c r="HK220" s="252"/>
      <c r="HL220" s="252"/>
      <c r="HM220" s="252"/>
      <c r="HN220" s="252"/>
      <c r="HO220" s="252"/>
    </row>
    <row r="221" spans="1:223" ht="17.25" customHeight="1" x14ac:dyDescent="0.2">
      <c r="A221" s="312"/>
      <c r="B221" s="314"/>
      <c r="C221" s="317"/>
      <c r="D221" s="317"/>
      <c r="E221" s="314"/>
      <c r="F221" s="319"/>
      <c r="G221" s="319"/>
      <c r="H221" s="394"/>
      <c r="I221" s="314"/>
      <c r="J221" s="321"/>
      <c r="K221" s="322"/>
      <c r="L221" s="324"/>
      <c r="M221" s="326"/>
      <c r="N221" s="327"/>
      <c r="O221" s="329"/>
      <c r="P221" s="329"/>
      <c r="Q221" s="333"/>
      <c r="R221" s="187"/>
      <c r="S221" s="187"/>
      <c r="T221" s="201" t="str">
        <f t="shared" si="113"/>
        <v>Tipo Control</v>
      </c>
      <c r="U221" s="54" t="s">
        <v>158</v>
      </c>
      <c r="V221" s="248">
        <f>+IF(U221='[13]Tabla Valoración controles'!$D$4,'[13]Tabla Valoración controles'!$F$4,IF('[13]208-PLA-Ft-78 Mapa Gestión'!U221='[13]Tabla Valoración controles'!$D$5,'[13]Tabla Valoración controles'!$F$5,IF(U221=[13]FORMULAS!$A$10,0,'[13]Tabla Valoración controles'!$F$6)))</f>
        <v>0.15</v>
      </c>
      <c r="W221" s="54"/>
      <c r="X221" s="56">
        <f>+IF(W221='[13]Tabla Valoración controles'!$D$7,'[13]Tabla Valoración controles'!$F$7,IF(U221=[13]FORMULAS!$A$10,0,'[13]Tabla Valoración controles'!$F$8))</f>
        <v>0</v>
      </c>
      <c r="Y221" s="54"/>
      <c r="Z221" s="248">
        <f>+IF(Y221='[13]Tabla Valoración controles'!$D$9,'[13]Tabla Valoración controles'!$F$9,IF(U221=[13]FORMULAS!$A$10,0,'[13]Tabla Valoración controles'!$F$10))</f>
        <v>0</v>
      </c>
      <c r="AA221" s="54"/>
      <c r="AB221" s="248" t="e">
        <f>+IF(AA221='[13]Tabla Valoración controles'!$D$9,'[13]Tabla Valoración controles'!$F$9,IF(W221=[13]FORMULAS!$A$10,0,'[13]Tabla Valoración controles'!$F$10))</f>
        <v>#REF!</v>
      </c>
      <c r="AC221" s="54"/>
      <c r="AD221" s="248" t="e">
        <f>+IF(AC221='[13]Tabla Valoración controles'!$D$13,'[13]Tabla Valoración controles'!$F$13,'[13]Tabla Valoración controles'!$F$14)</f>
        <v>#REF!</v>
      </c>
      <c r="AE221" s="249">
        <f t="shared" si="121"/>
        <v>0.15</v>
      </c>
      <c r="AF221" s="249">
        <f t="shared" ref="AF221" si="129">+AE221*AG220</f>
        <v>0</v>
      </c>
      <c r="AG221" s="249">
        <f t="shared" ref="AG221:AG237" si="130">+AG220-AF221</f>
        <v>0</v>
      </c>
      <c r="AH221" s="54"/>
      <c r="AI221" s="50">
        <f>+IF(AH221=[13]CONTROLES!$C$50,[13]CONTROLES!$D$50,[13]CONTROLES!$D$51)</f>
        <v>0</v>
      </c>
      <c r="AJ221" s="188"/>
      <c r="AK221" s="188">
        <f>+IF(AJ221=[13]CONTROLES!$C$52,[13]CONTROLES!$D$52,[13]CONTROLES!$D$53)</f>
        <v>0</v>
      </c>
      <c r="AL221" s="188"/>
      <c r="AM221" s="188">
        <f>+IF(AL221=[13]CONTROLES!$C$54,[13]CONTROLES!$D$54,[13]CONTROLES!$D$55)</f>
        <v>0</v>
      </c>
      <c r="AN221" s="250" t="str">
        <f t="shared" ref="AN221:AN237" si="131">+U221</f>
        <v>Tipo Control</v>
      </c>
      <c r="AO221" s="250" t="str">
        <f>+IF(AN221=[13]CONTROLES!$F$54,[13]CONTROLES!$G$54,[13]CONTROLES!$G$55)</f>
        <v>Detectar</v>
      </c>
      <c r="AP221" s="188">
        <f>+IF(AO221=[13]CONTROLES!$C$56,[13]CONTROLES!$D$56,IF(AO221=[13]CONTROLES!$C$57,[13]CONTROLES!$D$57,[13]CONTROLES!$D$58))</f>
        <v>10</v>
      </c>
      <c r="AQ221" s="188"/>
      <c r="AR221" s="188">
        <f>+IF(AQ221=[13]CONTROLES!$C$59,[13]CONTROLES!$D$59,[13]CONTROLES!$D$60)</f>
        <v>0</v>
      </c>
      <c r="AS221" s="188"/>
      <c r="AT221" s="188">
        <f>+IF(AS221=[13]CONTROLES!$C$61,[13]CONTROLES!$D$61,[13]CONTROLES!$D$62)</f>
        <v>0</v>
      </c>
      <c r="AU221" s="188"/>
      <c r="AV221" s="50">
        <f>+IF(AU221=[13]CONTROLES!$C$63,[13]CONTROLES!$D$63,IF(AU221=[13]CONTROLES!$C$64,[13]CONTROLES!$D$64,[13]CONTROLES!$D$65))</f>
        <v>0</v>
      </c>
      <c r="AW221" s="50" t="str">
        <f t="shared" si="87"/>
        <v>Débil</v>
      </c>
      <c r="AX221" s="305"/>
      <c r="AY221" s="305"/>
      <c r="AZ221" s="305"/>
      <c r="BA221" s="305"/>
      <c r="BB221" s="307"/>
      <c r="BC221" s="306"/>
      <c r="BD221" s="299"/>
      <c r="BE221" s="261"/>
      <c r="BF221" s="259"/>
      <c r="BG221" s="259"/>
      <c r="BH221" s="179"/>
      <c r="BI221" s="302"/>
      <c r="BJ221" s="302"/>
      <c r="BK221" s="299"/>
      <c r="BL221" s="299"/>
      <c r="BM221" s="337"/>
      <c r="BN221" s="299"/>
      <c r="BO221" s="128"/>
      <c r="BP221" s="128"/>
      <c r="BQ221" s="134"/>
      <c r="BR221" s="128"/>
      <c r="BS221" s="128"/>
      <c r="BT221" s="128"/>
      <c r="BU221" s="128"/>
      <c r="BV221" s="128"/>
      <c r="BW221" s="138"/>
      <c r="BX221" s="128"/>
      <c r="BY221" s="128"/>
      <c r="BZ221" s="134"/>
      <c r="CA221" s="128"/>
      <c r="CB221" s="128"/>
      <c r="CC221" s="128"/>
      <c r="CD221" s="128"/>
      <c r="CE221" s="128"/>
      <c r="CF221" s="138"/>
      <c r="CG221" s="128"/>
      <c r="CH221" s="128"/>
      <c r="CI221" s="134"/>
      <c r="CJ221" s="128"/>
      <c r="CK221" s="128"/>
      <c r="CL221" s="128"/>
      <c r="CM221" s="128"/>
      <c r="CN221" s="128"/>
      <c r="CO221" s="138"/>
      <c r="CP221" s="128"/>
      <c r="CQ221" s="128"/>
      <c r="CR221" s="134"/>
      <c r="CS221" s="128"/>
      <c r="CT221" s="128"/>
      <c r="CU221" s="128"/>
      <c r="CV221" s="128"/>
      <c r="CW221" s="128"/>
      <c r="CX221" s="138"/>
      <c r="CY221" s="128"/>
      <c r="CZ221" s="128"/>
      <c r="DA221" s="134"/>
      <c r="DB221" s="128"/>
      <c r="DC221" s="128"/>
      <c r="DD221" s="128"/>
      <c r="DE221" s="128"/>
      <c r="DF221" s="128"/>
      <c r="DG221" s="138"/>
      <c r="DH221" s="128"/>
      <c r="DI221" s="128"/>
      <c r="DJ221" s="134"/>
      <c r="DK221" s="128"/>
      <c r="DL221" s="128"/>
      <c r="DM221" s="128"/>
      <c r="DN221" s="128"/>
      <c r="DO221" s="128"/>
      <c r="DP221" s="138"/>
      <c r="DQ221" s="128"/>
      <c r="DR221" s="128"/>
      <c r="DS221" s="134"/>
      <c r="DT221" s="128"/>
      <c r="DU221" s="128"/>
      <c r="DV221" s="128"/>
      <c r="DW221" s="128"/>
      <c r="DX221" s="128"/>
      <c r="DY221" s="138"/>
      <c r="DZ221" s="128"/>
      <c r="EA221" s="128"/>
      <c r="EB221" s="134"/>
      <c r="EC221" s="128"/>
      <c r="ED221" s="128"/>
      <c r="EE221" s="128"/>
      <c r="EF221" s="128"/>
      <c r="EG221" s="128"/>
      <c r="EH221" s="138"/>
      <c r="EI221" s="128"/>
      <c r="EJ221" s="128"/>
      <c r="EK221" s="134"/>
      <c r="EL221" s="128"/>
      <c r="EM221" s="128"/>
      <c r="EN221" s="128"/>
      <c r="EO221" s="128"/>
      <c r="EP221" s="128"/>
      <c r="EQ221" s="138"/>
      <c r="ER221" s="128"/>
      <c r="ES221" s="128"/>
      <c r="ET221" s="134"/>
      <c r="EU221" s="128"/>
      <c r="EV221" s="128"/>
      <c r="EW221" s="128"/>
      <c r="EX221" s="128"/>
      <c r="EY221" s="128"/>
      <c r="EZ221" s="138"/>
      <c r="FA221" s="128"/>
      <c r="FB221" s="128"/>
      <c r="FC221" s="134"/>
      <c r="FD221" s="128"/>
      <c r="FE221" s="128"/>
      <c r="FF221" s="128"/>
      <c r="FG221" s="128"/>
      <c r="FH221" s="128"/>
      <c r="FI221" s="138"/>
      <c r="FJ221" s="128"/>
      <c r="FK221" s="128"/>
      <c r="FL221" s="134"/>
      <c r="FM221" s="128"/>
      <c r="FN221" s="128"/>
      <c r="FO221" s="128"/>
      <c r="FP221" s="128"/>
      <c r="FQ221" s="128"/>
      <c r="FR221" s="128"/>
      <c r="FS221" s="138"/>
      <c r="FT221" s="131"/>
      <c r="FU221" s="131"/>
      <c r="FV221" s="131"/>
      <c r="FW221" s="132"/>
      <c r="FX221" s="131"/>
      <c r="FY221" s="128"/>
      <c r="FZ221" s="128"/>
      <c r="GA221" s="131"/>
      <c r="GB221" s="131"/>
      <c r="GC221" s="131"/>
      <c r="GD221" s="131"/>
      <c r="GE221" s="131"/>
      <c r="GF221" s="138"/>
      <c r="GG221" s="131"/>
      <c r="GH221" s="131"/>
      <c r="GI221" s="131"/>
      <c r="GJ221" s="132"/>
      <c r="GK221" s="131"/>
      <c r="GL221" s="128"/>
      <c r="GM221" s="128"/>
      <c r="GN221" s="131"/>
      <c r="GO221" s="131"/>
      <c r="GP221" s="131"/>
      <c r="GQ221" s="131"/>
      <c r="GR221" s="131"/>
      <c r="GS221" s="138"/>
      <c r="GT221" s="131"/>
      <c r="GU221" s="131"/>
      <c r="GV221" s="131"/>
      <c r="GW221" s="132"/>
      <c r="GX221" s="131"/>
      <c r="GY221" s="128"/>
      <c r="GZ221" s="128"/>
      <c r="HA221" s="131"/>
      <c r="HB221" s="131"/>
      <c r="HC221" s="131"/>
      <c r="HD221" s="131"/>
      <c r="HE221" s="252"/>
      <c r="HF221" s="252"/>
      <c r="HG221" s="252"/>
      <c r="HH221" s="252"/>
      <c r="HI221" s="252"/>
      <c r="HJ221" s="252"/>
      <c r="HK221" s="252"/>
      <c r="HL221" s="252"/>
      <c r="HM221" s="252"/>
      <c r="HN221" s="252"/>
      <c r="HO221" s="252"/>
    </row>
    <row r="222" spans="1:223" ht="17.25" customHeight="1" x14ac:dyDescent="0.2">
      <c r="A222" s="312"/>
      <c r="B222" s="314"/>
      <c r="C222" s="317"/>
      <c r="D222" s="317"/>
      <c r="E222" s="314"/>
      <c r="F222" s="319"/>
      <c r="G222" s="319"/>
      <c r="H222" s="394"/>
      <c r="I222" s="314"/>
      <c r="J222" s="321"/>
      <c r="K222" s="322"/>
      <c r="L222" s="324"/>
      <c r="M222" s="326"/>
      <c r="N222" s="327"/>
      <c r="O222" s="329"/>
      <c r="P222" s="329"/>
      <c r="Q222" s="333"/>
      <c r="R222" s="187"/>
      <c r="S222" s="187"/>
      <c r="T222" s="201" t="str">
        <f t="shared" si="113"/>
        <v>Tipo Control</v>
      </c>
      <c r="U222" s="54" t="s">
        <v>158</v>
      </c>
      <c r="V222" s="248">
        <f>+IF(U222='[13]Tabla Valoración controles'!$D$4,'[13]Tabla Valoración controles'!$F$4,IF('[13]208-PLA-Ft-78 Mapa Gestión'!U222='[13]Tabla Valoración controles'!$D$5,'[13]Tabla Valoración controles'!$F$5,IF(U222=[13]FORMULAS!$A$10,0,'[13]Tabla Valoración controles'!$F$6)))</f>
        <v>0</v>
      </c>
      <c r="W222" s="54"/>
      <c r="X222" s="56">
        <f>+IF(W222='[13]Tabla Valoración controles'!$D$7,'[13]Tabla Valoración controles'!$F$7,IF(U222=[13]FORMULAS!$A$10,0,'[13]Tabla Valoración controles'!$F$8))</f>
        <v>0</v>
      </c>
      <c r="Y222" s="54"/>
      <c r="Z222" s="248">
        <f>+IF(Y222='[13]Tabla Valoración controles'!$D$9,'[13]Tabla Valoración controles'!$F$9,IF(U222=[13]FORMULAS!$A$10,0,'[13]Tabla Valoración controles'!$F$10))</f>
        <v>0</v>
      </c>
      <c r="AA222" s="54"/>
      <c r="AB222" s="248" t="e">
        <f>+IF(AA222='[13]Tabla Valoración controles'!$D$9,'[13]Tabla Valoración controles'!$F$9,IF(W222=[13]FORMULAS!$A$10,0,'[13]Tabla Valoración controles'!$F$10))</f>
        <v>#REF!</v>
      </c>
      <c r="AC222" s="54"/>
      <c r="AD222" s="248" t="e">
        <f>+IF(AC222='[13]Tabla Valoración controles'!$D$13,'[13]Tabla Valoración controles'!$F$13,'[13]Tabla Valoración controles'!$F$14)</f>
        <v>#REF!</v>
      </c>
      <c r="AE222" s="249">
        <f t="shared" si="121"/>
        <v>0</v>
      </c>
      <c r="AF222" s="249">
        <f t="shared" ref="AF222:AF225" si="132">+AF221*AE222</f>
        <v>0</v>
      </c>
      <c r="AG222" s="249">
        <f t="shared" si="130"/>
        <v>0</v>
      </c>
      <c r="AH222" s="54"/>
      <c r="AI222" s="50">
        <f>+IF(AH222=[13]CONTROLES!$C$50,[13]CONTROLES!$D$50,[13]CONTROLES!$D$51)</f>
        <v>0</v>
      </c>
      <c r="AJ222" s="188"/>
      <c r="AK222" s="188">
        <f>+IF(AJ222=[13]CONTROLES!$C$52,[13]CONTROLES!$D$52,[13]CONTROLES!$D$53)</f>
        <v>0</v>
      </c>
      <c r="AL222" s="188"/>
      <c r="AM222" s="188">
        <f>+IF(AL222=[13]CONTROLES!$C$54,[13]CONTROLES!$D$54,[13]CONTROLES!$D$55)</f>
        <v>0</v>
      </c>
      <c r="AN222" s="250" t="str">
        <f t="shared" si="131"/>
        <v>Tipo Control</v>
      </c>
      <c r="AO222" s="250" t="str">
        <f>+IF(AN222=[13]CONTROLES!$F$54,[13]CONTROLES!$G$54,[13]CONTROLES!$G$55)</f>
        <v>Detectar</v>
      </c>
      <c r="AP222" s="188">
        <f>+IF(AO222=[13]CONTROLES!$C$56,[13]CONTROLES!$D$56,IF(AO222=[13]CONTROLES!$C$57,[13]CONTROLES!$D$57,[13]CONTROLES!$D$58))</f>
        <v>10</v>
      </c>
      <c r="AQ222" s="188"/>
      <c r="AR222" s="188">
        <f>+IF(AQ222=[13]CONTROLES!$C$59,[13]CONTROLES!$D$59,[13]CONTROLES!$D$60)</f>
        <v>0</v>
      </c>
      <c r="AS222" s="188"/>
      <c r="AT222" s="188">
        <f>+IF(AS222=[13]CONTROLES!$C$61,[13]CONTROLES!$D$61,[13]CONTROLES!$D$62)</f>
        <v>0</v>
      </c>
      <c r="AU222" s="188"/>
      <c r="AV222" s="50">
        <f>+IF(AU222=[13]CONTROLES!$C$63,[13]CONTROLES!$D$63,IF(AU222=[13]CONTROLES!$C$64,[13]CONTROLES!$D$64,[13]CONTROLES!$D$65))</f>
        <v>0</v>
      </c>
      <c r="AW222" s="50" t="str">
        <f t="shared" si="87"/>
        <v>Débil</v>
      </c>
      <c r="AX222" s="305"/>
      <c r="AY222" s="305"/>
      <c r="AZ222" s="305"/>
      <c r="BA222" s="305"/>
      <c r="BB222" s="307"/>
      <c r="BC222" s="306"/>
      <c r="BD222" s="299"/>
      <c r="BE222" s="261"/>
      <c r="BF222" s="259"/>
      <c r="BG222" s="259"/>
      <c r="BH222" s="179"/>
      <c r="BI222" s="302"/>
      <c r="BJ222" s="302"/>
      <c r="BK222" s="299"/>
      <c r="BL222" s="299"/>
      <c r="BM222" s="337"/>
      <c r="BN222" s="299"/>
      <c r="BO222" s="134"/>
      <c r="BP222" s="134"/>
      <c r="BQ222" s="134"/>
      <c r="BR222" s="132"/>
      <c r="BS222" s="132"/>
      <c r="BT222" s="132"/>
      <c r="BU222" s="132"/>
      <c r="BV222" s="132"/>
      <c r="BW222" s="138"/>
      <c r="BX222" s="134"/>
      <c r="BY222" s="134"/>
      <c r="BZ222" s="134"/>
      <c r="CA222" s="132"/>
      <c r="CB222" s="132"/>
      <c r="CC222" s="132"/>
      <c r="CD222" s="132"/>
      <c r="CE222" s="132"/>
      <c r="CF222" s="138"/>
      <c r="CG222" s="134"/>
      <c r="CH222" s="134"/>
      <c r="CI222" s="134"/>
      <c r="CJ222" s="132"/>
      <c r="CK222" s="132"/>
      <c r="CL222" s="132"/>
      <c r="CM222" s="132"/>
      <c r="CN222" s="132"/>
      <c r="CO222" s="138"/>
      <c r="CP222" s="134"/>
      <c r="CQ222" s="134"/>
      <c r="CR222" s="134"/>
      <c r="CS222" s="132"/>
      <c r="CT222" s="132"/>
      <c r="CU222" s="132"/>
      <c r="CV222" s="132"/>
      <c r="CW222" s="132"/>
      <c r="CX222" s="138"/>
      <c r="CY222" s="134"/>
      <c r="CZ222" s="134"/>
      <c r="DA222" s="134"/>
      <c r="DB222" s="132"/>
      <c r="DC222" s="132"/>
      <c r="DD222" s="132"/>
      <c r="DE222" s="132"/>
      <c r="DF222" s="132"/>
      <c r="DG222" s="138"/>
      <c r="DH222" s="134"/>
      <c r="DI222" s="134"/>
      <c r="DJ222" s="134"/>
      <c r="DK222" s="132"/>
      <c r="DL222" s="132"/>
      <c r="DM222" s="132"/>
      <c r="DN222" s="132"/>
      <c r="DO222" s="132"/>
      <c r="DP222" s="138"/>
      <c r="DQ222" s="134"/>
      <c r="DR222" s="134"/>
      <c r="DS222" s="134"/>
      <c r="DT222" s="132"/>
      <c r="DU222" s="132"/>
      <c r="DV222" s="132"/>
      <c r="DW222" s="132"/>
      <c r="DX222" s="132"/>
      <c r="DY222" s="138"/>
      <c r="DZ222" s="134"/>
      <c r="EA222" s="134"/>
      <c r="EB222" s="134"/>
      <c r="EC222" s="132"/>
      <c r="ED222" s="132"/>
      <c r="EE222" s="132"/>
      <c r="EF222" s="132"/>
      <c r="EG222" s="132"/>
      <c r="EH222" s="138"/>
      <c r="EI222" s="134"/>
      <c r="EJ222" s="134"/>
      <c r="EK222" s="134"/>
      <c r="EL222" s="132"/>
      <c r="EM222" s="132"/>
      <c r="EN222" s="132"/>
      <c r="EO222" s="132"/>
      <c r="EP222" s="132"/>
      <c r="EQ222" s="138"/>
      <c r="ER222" s="134"/>
      <c r="ES222" s="134"/>
      <c r="ET222" s="134"/>
      <c r="EU222" s="132"/>
      <c r="EV222" s="132"/>
      <c r="EW222" s="132"/>
      <c r="EX222" s="132"/>
      <c r="EY222" s="132"/>
      <c r="EZ222" s="138"/>
      <c r="FA222" s="134"/>
      <c r="FB222" s="134"/>
      <c r="FC222" s="134"/>
      <c r="FD222" s="132"/>
      <c r="FE222" s="132"/>
      <c r="FF222" s="132"/>
      <c r="FG222" s="132"/>
      <c r="FH222" s="132"/>
      <c r="FI222" s="138"/>
      <c r="FJ222" s="134"/>
      <c r="FK222" s="134"/>
      <c r="FL222" s="134"/>
      <c r="FM222" s="132"/>
      <c r="FN222" s="132"/>
      <c r="FO222" s="132"/>
      <c r="FP222" s="132"/>
      <c r="FQ222" s="132"/>
      <c r="FR222" s="132"/>
      <c r="FS222" s="138"/>
      <c r="FT222" s="131"/>
      <c r="FU222" s="131"/>
      <c r="FV222" s="131"/>
      <c r="FW222" s="132"/>
      <c r="FX222" s="131"/>
      <c r="FY222" s="132"/>
      <c r="FZ222" s="132"/>
      <c r="GA222" s="131"/>
      <c r="GB222" s="131"/>
      <c r="GC222" s="131"/>
      <c r="GD222" s="131"/>
      <c r="GE222" s="131"/>
      <c r="GF222" s="138"/>
      <c r="GG222" s="131"/>
      <c r="GH222" s="131"/>
      <c r="GI222" s="131"/>
      <c r="GJ222" s="132"/>
      <c r="GK222" s="131"/>
      <c r="GL222" s="132"/>
      <c r="GM222" s="132"/>
      <c r="GN222" s="131"/>
      <c r="GO222" s="131"/>
      <c r="GP222" s="131"/>
      <c r="GQ222" s="131"/>
      <c r="GR222" s="131"/>
      <c r="GS222" s="138"/>
      <c r="GT222" s="131"/>
      <c r="GU222" s="131"/>
      <c r="GV222" s="131"/>
      <c r="GW222" s="132"/>
      <c r="GX222" s="131"/>
      <c r="GY222" s="132"/>
      <c r="GZ222" s="132"/>
      <c r="HA222" s="131"/>
      <c r="HB222" s="131"/>
      <c r="HC222" s="131"/>
      <c r="HD222" s="131"/>
      <c r="HE222" s="252"/>
      <c r="HF222" s="252"/>
      <c r="HG222" s="252"/>
      <c r="HH222" s="252"/>
      <c r="HI222" s="252"/>
      <c r="HJ222" s="252"/>
      <c r="HK222" s="252"/>
      <c r="HL222" s="252"/>
      <c r="HM222" s="252"/>
      <c r="HN222" s="252"/>
      <c r="HO222" s="252"/>
    </row>
    <row r="223" spans="1:223" ht="17.25" customHeight="1" x14ac:dyDescent="0.2">
      <c r="A223" s="312"/>
      <c r="B223" s="314"/>
      <c r="C223" s="317"/>
      <c r="D223" s="317"/>
      <c r="E223" s="314"/>
      <c r="F223" s="319"/>
      <c r="G223" s="319"/>
      <c r="H223" s="394"/>
      <c r="I223" s="314"/>
      <c r="J223" s="321"/>
      <c r="K223" s="322"/>
      <c r="L223" s="324"/>
      <c r="M223" s="326"/>
      <c r="N223" s="327"/>
      <c r="O223" s="329"/>
      <c r="P223" s="329"/>
      <c r="Q223" s="333"/>
      <c r="R223" s="187"/>
      <c r="S223" s="187"/>
      <c r="T223" s="201" t="str">
        <f t="shared" si="113"/>
        <v>Tipo Control</v>
      </c>
      <c r="U223" s="54" t="s">
        <v>158</v>
      </c>
      <c r="V223" s="248">
        <f>+IF(U223='[13]Tabla Valoración controles'!$D$4,'[13]Tabla Valoración controles'!$F$4,IF('[13]208-PLA-Ft-78 Mapa Gestión'!U223='[13]Tabla Valoración controles'!$D$5,'[13]Tabla Valoración controles'!$F$5,IF(U223=[13]FORMULAS!$A$10,0,'[13]Tabla Valoración controles'!$F$6)))</f>
        <v>0</v>
      </c>
      <c r="W223" s="54"/>
      <c r="X223" s="56">
        <f>+IF(W223='[13]Tabla Valoración controles'!$D$7,'[13]Tabla Valoración controles'!$F$7,IF(U223=[13]FORMULAS!$A$10,0,'[13]Tabla Valoración controles'!$F$8))</f>
        <v>0</v>
      </c>
      <c r="Y223" s="54"/>
      <c r="Z223" s="248">
        <f>+IF(Y223='[13]Tabla Valoración controles'!$D$9,'[13]Tabla Valoración controles'!$F$9,IF(U223=[13]FORMULAS!$A$10,0,'[13]Tabla Valoración controles'!$F$10))</f>
        <v>0</v>
      </c>
      <c r="AA223" s="54"/>
      <c r="AB223" s="248" t="e">
        <f>+IF(AA223='[13]Tabla Valoración controles'!$D$9,'[13]Tabla Valoración controles'!$F$9,IF(W223=[13]FORMULAS!$A$10,0,'[13]Tabla Valoración controles'!$F$10))</f>
        <v>#REF!</v>
      </c>
      <c r="AC223" s="54"/>
      <c r="AD223" s="248" t="e">
        <f>+IF(AC223='[13]Tabla Valoración controles'!$D$13,'[13]Tabla Valoración controles'!$F$13,'[13]Tabla Valoración controles'!$F$14)</f>
        <v>#REF!</v>
      </c>
      <c r="AE223" s="249">
        <f t="shared" si="121"/>
        <v>0</v>
      </c>
      <c r="AF223" s="249">
        <f t="shared" si="132"/>
        <v>0</v>
      </c>
      <c r="AG223" s="249">
        <f t="shared" si="130"/>
        <v>0</v>
      </c>
      <c r="AH223" s="54"/>
      <c r="AI223" s="50">
        <f>+IF(AH223=[13]CONTROLES!$C$50,[13]CONTROLES!$D$50,[13]CONTROLES!$D$51)</f>
        <v>0</v>
      </c>
      <c r="AJ223" s="188"/>
      <c r="AK223" s="188">
        <f>+IF(AJ223=[13]CONTROLES!$C$52,[13]CONTROLES!$D$52,[13]CONTROLES!$D$53)</f>
        <v>0</v>
      </c>
      <c r="AL223" s="188"/>
      <c r="AM223" s="188">
        <f>+IF(AL223=[13]CONTROLES!$C$54,[13]CONTROLES!$D$54,[13]CONTROLES!$D$55)</f>
        <v>0</v>
      </c>
      <c r="AN223" s="250" t="str">
        <f t="shared" si="131"/>
        <v>Tipo Control</v>
      </c>
      <c r="AO223" s="250" t="str">
        <f>+IF(AN223=[13]CONTROLES!$F$54,[13]CONTROLES!$G$54,[13]CONTROLES!$G$55)</f>
        <v>Detectar</v>
      </c>
      <c r="AP223" s="188">
        <f>+IF(AO223=[13]CONTROLES!$C$56,[13]CONTROLES!$D$56,IF(AO223=[13]CONTROLES!$C$57,[13]CONTROLES!$D$57,[13]CONTROLES!$D$58))</f>
        <v>10</v>
      </c>
      <c r="AQ223" s="188"/>
      <c r="AR223" s="188">
        <f>+IF(AQ223=[13]CONTROLES!$C$59,[13]CONTROLES!$D$59,[13]CONTROLES!$D$60)</f>
        <v>0</v>
      </c>
      <c r="AS223" s="188"/>
      <c r="AT223" s="188">
        <f>+IF(AS223=[13]CONTROLES!$C$61,[13]CONTROLES!$D$61,[13]CONTROLES!$D$62)</f>
        <v>0</v>
      </c>
      <c r="AU223" s="188"/>
      <c r="AV223" s="50">
        <f>+IF(AU223=[13]CONTROLES!$C$63,[13]CONTROLES!$D$63,IF(AU223=[13]CONTROLES!$C$64,[13]CONTROLES!$D$64,[13]CONTROLES!$D$65))</f>
        <v>0</v>
      </c>
      <c r="AW223" s="50" t="str">
        <f t="shared" si="87"/>
        <v>Débil</v>
      </c>
      <c r="AX223" s="305"/>
      <c r="AY223" s="305"/>
      <c r="AZ223" s="305"/>
      <c r="BA223" s="305"/>
      <c r="BB223" s="307"/>
      <c r="BC223" s="306"/>
      <c r="BD223" s="299"/>
      <c r="BE223" s="261"/>
      <c r="BF223" s="259"/>
      <c r="BG223" s="259"/>
      <c r="BH223" s="179"/>
      <c r="BI223" s="302"/>
      <c r="BJ223" s="302"/>
      <c r="BK223" s="299"/>
      <c r="BL223" s="299"/>
      <c r="BM223" s="337"/>
      <c r="BN223" s="299"/>
      <c r="BO223" s="134"/>
      <c r="BP223" s="134"/>
      <c r="BQ223" s="134"/>
      <c r="BR223" s="132"/>
      <c r="BS223" s="132"/>
      <c r="BT223" s="132"/>
      <c r="BU223" s="132"/>
      <c r="BV223" s="132"/>
      <c r="BW223" s="138"/>
      <c r="BX223" s="134"/>
      <c r="BY223" s="134"/>
      <c r="BZ223" s="134"/>
      <c r="CA223" s="132"/>
      <c r="CB223" s="132"/>
      <c r="CC223" s="132"/>
      <c r="CD223" s="132"/>
      <c r="CE223" s="132"/>
      <c r="CF223" s="138"/>
      <c r="CG223" s="134"/>
      <c r="CH223" s="134"/>
      <c r="CI223" s="134"/>
      <c r="CJ223" s="132"/>
      <c r="CK223" s="132"/>
      <c r="CL223" s="132"/>
      <c r="CM223" s="132"/>
      <c r="CN223" s="132"/>
      <c r="CO223" s="138"/>
      <c r="CP223" s="134"/>
      <c r="CQ223" s="134"/>
      <c r="CR223" s="134"/>
      <c r="CS223" s="132"/>
      <c r="CT223" s="132"/>
      <c r="CU223" s="132"/>
      <c r="CV223" s="132"/>
      <c r="CW223" s="132"/>
      <c r="CX223" s="138"/>
      <c r="CY223" s="134"/>
      <c r="CZ223" s="134"/>
      <c r="DA223" s="134"/>
      <c r="DB223" s="132"/>
      <c r="DC223" s="132"/>
      <c r="DD223" s="132"/>
      <c r="DE223" s="132"/>
      <c r="DF223" s="132"/>
      <c r="DG223" s="138"/>
      <c r="DH223" s="134"/>
      <c r="DI223" s="134"/>
      <c r="DJ223" s="134"/>
      <c r="DK223" s="132"/>
      <c r="DL223" s="132"/>
      <c r="DM223" s="132"/>
      <c r="DN223" s="132"/>
      <c r="DO223" s="132"/>
      <c r="DP223" s="138"/>
      <c r="DQ223" s="134"/>
      <c r="DR223" s="134"/>
      <c r="DS223" s="134"/>
      <c r="DT223" s="132"/>
      <c r="DU223" s="132"/>
      <c r="DV223" s="132"/>
      <c r="DW223" s="132"/>
      <c r="DX223" s="132"/>
      <c r="DY223" s="138"/>
      <c r="DZ223" s="134"/>
      <c r="EA223" s="134"/>
      <c r="EB223" s="134"/>
      <c r="EC223" s="132"/>
      <c r="ED223" s="132"/>
      <c r="EE223" s="132"/>
      <c r="EF223" s="132"/>
      <c r="EG223" s="132"/>
      <c r="EH223" s="138"/>
      <c r="EI223" s="134"/>
      <c r="EJ223" s="134"/>
      <c r="EK223" s="134"/>
      <c r="EL223" s="132"/>
      <c r="EM223" s="132"/>
      <c r="EN223" s="132"/>
      <c r="EO223" s="132"/>
      <c r="EP223" s="132"/>
      <c r="EQ223" s="138"/>
      <c r="ER223" s="134"/>
      <c r="ES223" s="134"/>
      <c r="ET223" s="134"/>
      <c r="EU223" s="132"/>
      <c r="EV223" s="132"/>
      <c r="EW223" s="132"/>
      <c r="EX223" s="132"/>
      <c r="EY223" s="132"/>
      <c r="EZ223" s="138"/>
      <c r="FA223" s="134"/>
      <c r="FB223" s="134"/>
      <c r="FC223" s="134"/>
      <c r="FD223" s="132"/>
      <c r="FE223" s="132"/>
      <c r="FF223" s="132"/>
      <c r="FG223" s="132"/>
      <c r="FH223" s="132"/>
      <c r="FI223" s="138"/>
      <c r="FJ223" s="134"/>
      <c r="FK223" s="134"/>
      <c r="FL223" s="134"/>
      <c r="FM223" s="132"/>
      <c r="FN223" s="132"/>
      <c r="FO223" s="132"/>
      <c r="FP223" s="132"/>
      <c r="FQ223" s="132"/>
      <c r="FR223" s="132"/>
      <c r="FS223" s="138"/>
      <c r="FT223" s="131"/>
      <c r="FU223" s="131"/>
      <c r="FV223" s="131"/>
      <c r="FW223" s="132"/>
      <c r="FX223" s="131"/>
      <c r="FY223" s="132"/>
      <c r="FZ223" s="132"/>
      <c r="GA223" s="131"/>
      <c r="GB223" s="131"/>
      <c r="GC223" s="131"/>
      <c r="GD223" s="131"/>
      <c r="GE223" s="131"/>
      <c r="GF223" s="138"/>
      <c r="GG223" s="131"/>
      <c r="GH223" s="131"/>
      <c r="GI223" s="131"/>
      <c r="GJ223" s="132"/>
      <c r="GK223" s="131"/>
      <c r="GL223" s="132"/>
      <c r="GM223" s="132"/>
      <c r="GN223" s="131"/>
      <c r="GO223" s="131"/>
      <c r="GP223" s="131"/>
      <c r="GQ223" s="131"/>
      <c r="GR223" s="131"/>
      <c r="GS223" s="138"/>
      <c r="GT223" s="131"/>
      <c r="GU223" s="131"/>
      <c r="GV223" s="131"/>
      <c r="GW223" s="132"/>
      <c r="GX223" s="131"/>
      <c r="GY223" s="132"/>
      <c r="GZ223" s="132"/>
      <c r="HA223" s="131"/>
      <c r="HB223" s="131"/>
      <c r="HC223" s="131"/>
      <c r="HD223" s="131"/>
      <c r="HE223" s="252"/>
      <c r="HF223" s="252"/>
      <c r="HG223" s="252"/>
      <c r="HH223" s="252"/>
      <c r="HI223" s="252"/>
      <c r="HJ223" s="252"/>
      <c r="HK223" s="252"/>
      <c r="HL223" s="252"/>
      <c r="HM223" s="252"/>
      <c r="HN223" s="252"/>
      <c r="HO223" s="252"/>
    </row>
    <row r="224" spans="1:223" ht="17.25" customHeight="1" x14ac:dyDescent="0.2">
      <c r="A224" s="312"/>
      <c r="B224" s="314"/>
      <c r="C224" s="317"/>
      <c r="D224" s="317"/>
      <c r="E224" s="314"/>
      <c r="F224" s="319"/>
      <c r="G224" s="319"/>
      <c r="H224" s="394"/>
      <c r="I224" s="314"/>
      <c r="J224" s="321"/>
      <c r="K224" s="322"/>
      <c r="L224" s="324"/>
      <c r="M224" s="326"/>
      <c r="N224" s="327"/>
      <c r="O224" s="329"/>
      <c r="P224" s="329"/>
      <c r="Q224" s="333"/>
      <c r="R224" s="187"/>
      <c r="S224" s="187"/>
      <c r="T224" s="201" t="str">
        <f t="shared" si="113"/>
        <v>Tipo Control</v>
      </c>
      <c r="U224" s="54" t="s">
        <v>158</v>
      </c>
      <c r="V224" s="248">
        <f>+IF(U224='[13]Tabla Valoración controles'!$D$4,'[13]Tabla Valoración controles'!$F$4,IF('[13]208-PLA-Ft-78 Mapa Gestión'!U224='[13]Tabla Valoración controles'!$D$5,'[13]Tabla Valoración controles'!$F$5,IF(U224=[13]FORMULAS!$A$10,0,'[13]Tabla Valoración controles'!$F$6)))</f>
        <v>0</v>
      </c>
      <c r="W224" s="54"/>
      <c r="X224" s="56">
        <f>+IF(W224='[13]Tabla Valoración controles'!$D$7,'[13]Tabla Valoración controles'!$F$7,IF(U224=[13]FORMULAS!$A$10,0,'[13]Tabla Valoración controles'!$F$8))</f>
        <v>0</v>
      </c>
      <c r="Y224" s="54"/>
      <c r="Z224" s="248">
        <f>+IF(Y224='[13]Tabla Valoración controles'!$D$9,'[13]Tabla Valoración controles'!$F$9,IF(U224=[13]FORMULAS!$A$10,0,'[13]Tabla Valoración controles'!$F$10))</f>
        <v>0</v>
      </c>
      <c r="AA224" s="54"/>
      <c r="AB224" s="248" t="e">
        <f>+IF(AA224='[13]Tabla Valoración controles'!$D$9,'[13]Tabla Valoración controles'!$F$9,IF(W224=[13]FORMULAS!$A$10,0,'[13]Tabla Valoración controles'!$F$10))</f>
        <v>#REF!</v>
      </c>
      <c r="AC224" s="54"/>
      <c r="AD224" s="248" t="e">
        <f>+IF(AC224='[13]Tabla Valoración controles'!$D$13,'[13]Tabla Valoración controles'!$F$13,'[13]Tabla Valoración controles'!$F$14)</f>
        <v>#REF!</v>
      </c>
      <c r="AE224" s="249">
        <f t="shared" si="121"/>
        <v>0</v>
      </c>
      <c r="AF224" s="249">
        <f t="shared" si="132"/>
        <v>0</v>
      </c>
      <c r="AG224" s="249">
        <f t="shared" si="130"/>
        <v>0</v>
      </c>
      <c r="AH224" s="54"/>
      <c r="AI224" s="50">
        <f>+IF(AH224=[13]CONTROLES!$C$50,[13]CONTROLES!$D$50,[13]CONTROLES!$D$51)</f>
        <v>0</v>
      </c>
      <c r="AJ224" s="188"/>
      <c r="AK224" s="188">
        <f>+IF(AJ224=[13]CONTROLES!$C$52,[13]CONTROLES!$D$52,[13]CONTROLES!$D$53)</f>
        <v>0</v>
      </c>
      <c r="AL224" s="188"/>
      <c r="AM224" s="188">
        <f>+IF(AL224=[13]CONTROLES!$C$54,[13]CONTROLES!$D$54,[13]CONTROLES!$D$55)</f>
        <v>0</v>
      </c>
      <c r="AN224" s="250" t="str">
        <f t="shared" si="131"/>
        <v>Tipo Control</v>
      </c>
      <c r="AO224" s="250" t="str">
        <f>+IF(AN224=[13]CONTROLES!$F$54,[13]CONTROLES!$G$54,[13]CONTROLES!$G$55)</f>
        <v>Detectar</v>
      </c>
      <c r="AP224" s="188">
        <f>+IF(AO224=[13]CONTROLES!$C$56,[13]CONTROLES!$D$56,IF(AO224=[13]CONTROLES!$C$57,[13]CONTROLES!$D$57,[13]CONTROLES!$D$58))</f>
        <v>10</v>
      </c>
      <c r="AQ224" s="188"/>
      <c r="AR224" s="188">
        <f>+IF(AQ224=[13]CONTROLES!$C$59,[13]CONTROLES!$D$59,[13]CONTROLES!$D$60)</f>
        <v>0</v>
      </c>
      <c r="AS224" s="188"/>
      <c r="AT224" s="188">
        <f>+IF(AS224=[13]CONTROLES!$C$61,[13]CONTROLES!$D$61,[13]CONTROLES!$D$62)</f>
        <v>0</v>
      </c>
      <c r="AU224" s="188"/>
      <c r="AV224" s="50">
        <f>+IF(AU224=[13]CONTROLES!$C$63,[13]CONTROLES!$D$63,IF(AU224=[13]CONTROLES!$C$64,[13]CONTROLES!$D$64,[13]CONTROLES!$D$65))</f>
        <v>0</v>
      </c>
      <c r="AW224" s="50" t="str">
        <f t="shared" si="87"/>
        <v>Débil</v>
      </c>
      <c r="AX224" s="305"/>
      <c r="AY224" s="305"/>
      <c r="AZ224" s="305"/>
      <c r="BA224" s="305"/>
      <c r="BB224" s="307"/>
      <c r="BC224" s="306"/>
      <c r="BD224" s="299"/>
      <c r="BE224" s="261"/>
      <c r="BF224" s="259"/>
      <c r="BG224" s="259"/>
      <c r="BH224" s="179"/>
      <c r="BI224" s="302"/>
      <c r="BJ224" s="302"/>
      <c r="BK224" s="299"/>
      <c r="BL224" s="299"/>
      <c r="BM224" s="337"/>
      <c r="BN224" s="299"/>
      <c r="BO224" s="134"/>
      <c r="BP224" s="134"/>
      <c r="BQ224" s="134"/>
      <c r="BR224" s="132"/>
      <c r="BS224" s="132"/>
      <c r="BT224" s="132"/>
      <c r="BU224" s="132"/>
      <c r="BV224" s="132"/>
      <c r="BW224" s="138"/>
      <c r="BX224" s="134"/>
      <c r="BY224" s="134"/>
      <c r="BZ224" s="134"/>
      <c r="CA224" s="132"/>
      <c r="CB224" s="132"/>
      <c r="CC224" s="132"/>
      <c r="CD224" s="132"/>
      <c r="CE224" s="132"/>
      <c r="CF224" s="138"/>
      <c r="CG224" s="134"/>
      <c r="CH224" s="134"/>
      <c r="CI224" s="134"/>
      <c r="CJ224" s="132"/>
      <c r="CK224" s="132"/>
      <c r="CL224" s="132"/>
      <c r="CM224" s="132"/>
      <c r="CN224" s="132"/>
      <c r="CO224" s="138"/>
      <c r="CP224" s="134"/>
      <c r="CQ224" s="134"/>
      <c r="CR224" s="134"/>
      <c r="CS224" s="132"/>
      <c r="CT224" s="132"/>
      <c r="CU224" s="132"/>
      <c r="CV224" s="132"/>
      <c r="CW224" s="132"/>
      <c r="CX224" s="138"/>
      <c r="CY224" s="134"/>
      <c r="CZ224" s="134"/>
      <c r="DA224" s="134"/>
      <c r="DB224" s="132"/>
      <c r="DC224" s="132"/>
      <c r="DD224" s="132"/>
      <c r="DE224" s="132"/>
      <c r="DF224" s="132"/>
      <c r="DG224" s="138"/>
      <c r="DH224" s="134"/>
      <c r="DI224" s="134"/>
      <c r="DJ224" s="134"/>
      <c r="DK224" s="132"/>
      <c r="DL224" s="132"/>
      <c r="DM224" s="132"/>
      <c r="DN224" s="132"/>
      <c r="DO224" s="132"/>
      <c r="DP224" s="138"/>
      <c r="DQ224" s="134"/>
      <c r="DR224" s="134"/>
      <c r="DS224" s="134"/>
      <c r="DT224" s="132"/>
      <c r="DU224" s="132"/>
      <c r="DV224" s="132"/>
      <c r="DW224" s="132"/>
      <c r="DX224" s="132"/>
      <c r="DY224" s="138"/>
      <c r="DZ224" s="134"/>
      <c r="EA224" s="134"/>
      <c r="EB224" s="134"/>
      <c r="EC224" s="132"/>
      <c r="ED224" s="132"/>
      <c r="EE224" s="132"/>
      <c r="EF224" s="132"/>
      <c r="EG224" s="132"/>
      <c r="EH224" s="138"/>
      <c r="EI224" s="134"/>
      <c r="EJ224" s="134"/>
      <c r="EK224" s="134"/>
      <c r="EL224" s="132"/>
      <c r="EM224" s="132"/>
      <c r="EN224" s="132"/>
      <c r="EO224" s="132"/>
      <c r="EP224" s="132"/>
      <c r="EQ224" s="138"/>
      <c r="ER224" s="134"/>
      <c r="ES224" s="134"/>
      <c r="ET224" s="134"/>
      <c r="EU224" s="132"/>
      <c r="EV224" s="132"/>
      <c r="EW224" s="132"/>
      <c r="EX224" s="132"/>
      <c r="EY224" s="132"/>
      <c r="EZ224" s="138"/>
      <c r="FA224" s="134"/>
      <c r="FB224" s="134"/>
      <c r="FC224" s="134"/>
      <c r="FD224" s="132"/>
      <c r="FE224" s="132"/>
      <c r="FF224" s="132"/>
      <c r="FG224" s="132"/>
      <c r="FH224" s="132"/>
      <c r="FI224" s="138"/>
      <c r="FJ224" s="134"/>
      <c r="FK224" s="134"/>
      <c r="FL224" s="134"/>
      <c r="FM224" s="132"/>
      <c r="FN224" s="132"/>
      <c r="FO224" s="132"/>
      <c r="FP224" s="132"/>
      <c r="FQ224" s="132"/>
      <c r="FR224" s="132"/>
      <c r="FS224" s="138"/>
      <c r="FT224" s="131"/>
      <c r="FU224" s="131"/>
      <c r="FV224" s="131"/>
      <c r="FW224" s="132"/>
      <c r="FX224" s="131"/>
      <c r="FY224" s="132"/>
      <c r="FZ224" s="132"/>
      <c r="GA224" s="131"/>
      <c r="GB224" s="131"/>
      <c r="GC224" s="131"/>
      <c r="GD224" s="131"/>
      <c r="GE224" s="131"/>
      <c r="GF224" s="138"/>
      <c r="GG224" s="131"/>
      <c r="GH224" s="131"/>
      <c r="GI224" s="131"/>
      <c r="GJ224" s="132"/>
      <c r="GK224" s="131"/>
      <c r="GL224" s="132"/>
      <c r="GM224" s="132"/>
      <c r="GN224" s="131"/>
      <c r="GO224" s="131"/>
      <c r="GP224" s="131"/>
      <c r="GQ224" s="131"/>
      <c r="GR224" s="131"/>
      <c r="GS224" s="138"/>
      <c r="GT224" s="131"/>
      <c r="GU224" s="131"/>
      <c r="GV224" s="131"/>
      <c r="GW224" s="132"/>
      <c r="GX224" s="131"/>
      <c r="GY224" s="132"/>
      <c r="GZ224" s="132"/>
      <c r="HA224" s="131"/>
      <c r="HB224" s="131"/>
      <c r="HC224" s="131"/>
      <c r="HD224" s="131"/>
      <c r="HE224" s="252"/>
      <c r="HF224" s="252"/>
      <c r="HG224" s="252"/>
      <c r="HH224" s="252"/>
      <c r="HI224" s="252"/>
      <c r="HJ224" s="252"/>
      <c r="HK224" s="252"/>
      <c r="HL224" s="252"/>
      <c r="HM224" s="252"/>
      <c r="HN224" s="252"/>
      <c r="HO224" s="252"/>
    </row>
    <row r="225" spans="1:223" ht="17.25" customHeight="1" x14ac:dyDescent="0.2">
      <c r="A225" s="312"/>
      <c r="B225" s="315"/>
      <c r="C225" s="318"/>
      <c r="D225" s="318"/>
      <c r="E225" s="315"/>
      <c r="F225" s="319"/>
      <c r="G225" s="319"/>
      <c r="H225" s="394"/>
      <c r="I225" s="315"/>
      <c r="J225" s="321"/>
      <c r="K225" s="322"/>
      <c r="L225" s="325"/>
      <c r="M225" s="326"/>
      <c r="N225" s="327"/>
      <c r="O225" s="330"/>
      <c r="P225" s="330"/>
      <c r="Q225" s="334"/>
      <c r="R225" s="187"/>
      <c r="S225" s="187"/>
      <c r="T225" s="201" t="str">
        <f t="shared" si="113"/>
        <v>Tipo Control</v>
      </c>
      <c r="U225" s="54" t="s">
        <v>158</v>
      </c>
      <c r="V225" s="248">
        <f>+IF(U225='[13]Tabla Valoración controles'!$D$4,'[13]Tabla Valoración controles'!$F$4,IF('[13]208-PLA-Ft-78 Mapa Gestión'!U225='[13]Tabla Valoración controles'!$D$5,'[13]Tabla Valoración controles'!$F$5,IF(U225=[13]FORMULAS!$A$10,0,'[13]Tabla Valoración controles'!$F$6)))</f>
        <v>0</v>
      </c>
      <c r="W225" s="54"/>
      <c r="X225" s="56">
        <f>+IF(W225='[13]Tabla Valoración controles'!$D$7,'[13]Tabla Valoración controles'!$F$7,IF(U225=[13]FORMULAS!$A$10,0,'[13]Tabla Valoración controles'!$F$8))</f>
        <v>0</v>
      </c>
      <c r="Y225" s="54"/>
      <c r="Z225" s="248">
        <f>+IF(Y225='[13]Tabla Valoración controles'!$D$9,'[13]Tabla Valoración controles'!$F$9,IF(U225=[13]FORMULAS!$A$10,0,'[13]Tabla Valoración controles'!$F$10))</f>
        <v>0</v>
      </c>
      <c r="AA225" s="54"/>
      <c r="AB225" s="248" t="e">
        <f>+IF(AA225='[13]Tabla Valoración controles'!$D$9,'[13]Tabla Valoración controles'!$F$9,IF(W225=[13]FORMULAS!$A$10,0,'[13]Tabla Valoración controles'!$F$10))</f>
        <v>#REF!</v>
      </c>
      <c r="AC225" s="54"/>
      <c r="AD225" s="248" t="e">
        <f>+IF(AC225='[13]Tabla Valoración controles'!$D$13,'[13]Tabla Valoración controles'!$F$13,'[13]Tabla Valoración controles'!$F$14)</f>
        <v>#REF!</v>
      </c>
      <c r="AE225" s="249">
        <f t="shared" si="121"/>
        <v>0</v>
      </c>
      <c r="AF225" s="249">
        <f t="shared" si="132"/>
        <v>0</v>
      </c>
      <c r="AG225" s="249">
        <f t="shared" si="130"/>
        <v>0</v>
      </c>
      <c r="AH225" s="54"/>
      <c r="AI225" s="50">
        <f>+IF(AH225=[13]CONTROLES!$C$50,[13]CONTROLES!$D$50,[13]CONTROLES!$D$51)</f>
        <v>0</v>
      </c>
      <c r="AJ225" s="188"/>
      <c r="AK225" s="188">
        <f>+IF(AJ225=[13]CONTROLES!$C$52,[13]CONTROLES!$D$52,[13]CONTROLES!$D$53)</f>
        <v>0</v>
      </c>
      <c r="AL225" s="188"/>
      <c r="AM225" s="188">
        <f>+IF(AL225=[13]CONTROLES!$C$54,[13]CONTROLES!$D$54,[13]CONTROLES!$D$55)</f>
        <v>0</v>
      </c>
      <c r="AN225" s="250" t="str">
        <f t="shared" si="131"/>
        <v>Tipo Control</v>
      </c>
      <c r="AO225" s="250" t="str">
        <f>+IF(AN225=[13]CONTROLES!$F$54,[13]CONTROLES!$G$54,[13]CONTROLES!$G$55)</f>
        <v>Detectar</v>
      </c>
      <c r="AP225" s="188">
        <f>+IF(AO225=[13]CONTROLES!$C$56,[13]CONTROLES!$D$56,IF(AO225=[13]CONTROLES!$C$57,[13]CONTROLES!$D$57,[13]CONTROLES!$D$58))</f>
        <v>10</v>
      </c>
      <c r="AQ225" s="188"/>
      <c r="AR225" s="188">
        <f>+IF(AQ225=[13]CONTROLES!$C$59,[13]CONTROLES!$D$59,[13]CONTROLES!$D$60)</f>
        <v>0</v>
      </c>
      <c r="AS225" s="188"/>
      <c r="AT225" s="188">
        <f>+IF(AS225=[13]CONTROLES!$C$61,[13]CONTROLES!$D$61,[13]CONTROLES!$D$62)</f>
        <v>0</v>
      </c>
      <c r="AU225" s="188"/>
      <c r="AV225" s="50">
        <f>+IF(AU225=[13]CONTROLES!$C$63,[13]CONTROLES!$D$63,IF(AU225=[13]CONTROLES!$C$64,[13]CONTROLES!$D$64,[13]CONTROLES!$D$65))</f>
        <v>0</v>
      </c>
      <c r="AW225" s="50" t="str">
        <f t="shared" ref="AW225:AW237" si="133">IF(ISERROR(AV225)=TRUE,"",IF(AND(AV225&lt;=85),"Débil",IF(AND(AV225&gt;=85.01,AV225&lt;=95),"Moderado",IF(AND(AV225&gt;=95.1,AV225&lt;=100),"Fuerte",""))))</f>
        <v>Débil</v>
      </c>
      <c r="AX225" s="305"/>
      <c r="AY225" s="305"/>
      <c r="AZ225" s="305"/>
      <c r="BA225" s="305"/>
      <c r="BB225" s="307"/>
      <c r="BC225" s="306"/>
      <c r="BD225" s="300"/>
      <c r="BE225" s="262"/>
      <c r="BF225" s="253"/>
      <c r="BG225" s="253"/>
      <c r="BH225" s="179"/>
      <c r="BI225" s="303"/>
      <c r="BJ225" s="303"/>
      <c r="BK225" s="300"/>
      <c r="BL225" s="300"/>
      <c r="BM225" s="338"/>
      <c r="BN225" s="300"/>
      <c r="BO225" s="134"/>
      <c r="BP225" s="134"/>
      <c r="BQ225" s="134"/>
      <c r="BR225" s="132"/>
      <c r="BS225" s="132"/>
      <c r="BT225" s="132"/>
      <c r="BU225" s="132"/>
      <c r="BV225" s="132"/>
      <c r="BW225" s="138"/>
      <c r="BX225" s="134"/>
      <c r="BY225" s="134"/>
      <c r="BZ225" s="134"/>
      <c r="CA225" s="132"/>
      <c r="CB225" s="132"/>
      <c r="CC225" s="132"/>
      <c r="CD225" s="132"/>
      <c r="CE225" s="132"/>
      <c r="CF225" s="138"/>
      <c r="CG225" s="134"/>
      <c r="CH225" s="134"/>
      <c r="CI225" s="134"/>
      <c r="CJ225" s="132"/>
      <c r="CK225" s="132"/>
      <c r="CL225" s="132"/>
      <c r="CM225" s="132"/>
      <c r="CN225" s="132"/>
      <c r="CO225" s="138"/>
      <c r="CP225" s="134"/>
      <c r="CQ225" s="134"/>
      <c r="CR225" s="134"/>
      <c r="CS225" s="132"/>
      <c r="CT225" s="132"/>
      <c r="CU225" s="132"/>
      <c r="CV225" s="132"/>
      <c r="CW225" s="132"/>
      <c r="CX225" s="138"/>
      <c r="CY225" s="134"/>
      <c r="CZ225" s="134"/>
      <c r="DA225" s="134"/>
      <c r="DB225" s="132"/>
      <c r="DC225" s="132"/>
      <c r="DD225" s="132"/>
      <c r="DE225" s="132"/>
      <c r="DF225" s="132"/>
      <c r="DG225" s="138"/>
      <c r="DH225" s="134"/>
      <c r="DI225" s="134"/>
      <c r="DJ225" s="134"/>
      <c r="DK225" s="132"/>
      <c r="DL225" s="132"/>
      <c r="DM225" s="132"/>
      <c r="DN225" s="132"/>
      <c r="DO225" s="132"/>
      <c r="DP225" s="138"/>
      <c r="DQ225" s="134"/>
      <c r="DR225" s="134"/>
      <c r="DS225" s="134"/>
      <c r="DT225" s="132"/>
      <c r="DU225" s="132"/>
      <c r="DV225" s="132"/>
      <c r="DW225" s="132"/>
      <c r="DX225" s="132"/>
      <c r="DY225" s="138"/>
      <c r="DZ225" s="134"/>
      <c r="EA225" s="134"/>
      <c r="EB225" s="134"/>
      <c r="EC225" s="132"/>
      <c r="ED225" s="132"/>
      <c r="EE225" s="132"/>
      <c r="EF225" s="132"/>
      <c r="EG225" s="132"/>
      <c r="EH225" s="138"/>
      <c r="EI225" s="134"/>
      <c r="EJ225" s="134"/>
      <c r="EK225" s="134"/>
      <c r="EL225" s="132"/>
      <c r="EM225" s="132"/>
      <c r="EN225" s="132"/>
      <c r="EO225" s="132"/>
      <c r="EP225" s="132"/>
      <c r="EQ225" s="138"/>
      <c r="ER225" s="134"/>
      <c r="ES225" s="134"/>
      <c r="ET225" s="134"/>
      <c r="EU225" s="132"/>
      <c r="EV225" s="132"/>
      <c r="EW225" s="132"/>
      <c r="EX225" s="132"/>
      <c r="EY225" s="132"/>
      <c r="EZ225" s="138"/>
      <c r="FA225" s="134"/>
      <c r="FB225" s="134"/>
      <c r="FC225" s="134"/>
      <c r="FD225" s="132"/>
      <c r="FE225" s="132"/>
      <c r="FF225" s="132"/>
      <c r="FG225" s="132"/>
      <c r="FH225" s="132"/>
      <c r="FI225" s="138"/>
      <c r="FJ225" s="134"/>
      <c r="FK225" s="134"/>
      <c r="FL225" s="134"/>
      <c r="FM225" s="132"/>
      <c r="FN225" s="132"/>
      <c r="FO225" s="132"/>
      <c r="FP225" s="132"/>
      <c r="FQ225" s="132"/>
      <c r="FR225" s="132"/>
      <c r="FS225" s="138"/>
      <c r="FT225" s="131"/>
      <c r="FU225" s="131"/>
      <c r="FV225" s="131"/>
      <c r="FW225" s="132"/>
      <c r="FX225" s="131"/>
      <c r="FY225" s="132"/>
      <c r="FZ225" s="132"/>
      <c r="GA225" s="131"/>
      <c r="GB225" s="131"/>
      <c r="GC225" s="131"/>
      <c r="GD225" s="131"/>
      <c r="GE225" s="131"/>
      <c r="GF225" s="138"/>
      <c r="GG225" s="131"/>
      <c r="GH225" s="131"/>
      <c r="GI225" s="131"/>
      <c r="GJ225" s="132"/>
      <c r="GK225" s="131"/>
      <c r="GL225" s="132"/>
      <c r="GM225" s="132"/>
      <c r="GN225" s="131"/>
      <c r="GO225" s="131"/>
      <c r="GP225" s="131"/>
      <c r="GQ225" s="131"/>
      <c r="GR225" s="131"/>
      <c r="GS225" s="138"/>
      <c r="GT225" s="131"/>
      <c r="GU225" s="131"/>
      <c r="GV225" s="131"/>
      <c r="GW225" s="132"/>
      <c r="GX225" s="131"/>
      <c r="GY225" s="132"/>
      <c r="GZ225" s="132"/>
      <c r="HA225" s="131"/>
      <c r="HB225" s="131"/>
      <c r="HC225" s="131"/>
      <c r="HD225" s="131"/>
      <c r="HE225" s="252"/>
      <c r="HF225" s="252"/>
      <c r="HG225" s="252"/>
      <c r="HH225" s="252"/>
      <c r="HI225" s="252"/>
      <c r="HJ225" s="252"/>
      <c r="HK225" s="252"/>
      <c r="HL225" s="252"/>
      <c r="HM225" s="252"/>
      <c r="HN225" s="252"/>
      <c r="HO225" s="252"/>
    </row>
    <row r="226" spans="1:223" ht="75" x14ac:dyDescent="0.2">
      <c r="A226" s="312">
        <v>37</v>
      </c>
      <c r="B226" s="313" t="s">
        <v>171</v>
      </c>
      <c r="C226" s="316" t="str">
        <f>VLOOKUP(B226,[13]FORMULAS!$A$30:$B$52,2,0)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226" s="316" t="str">
        <f>VLOOKUP(B226,[13]FORMULAS!$A$30:$C$52,3,0)</f>
        <v xml:space="preserve">Director Jurídico </v>
      </c>
      <c r="E226" s="313" t="s">
        <v>260</v>
      </c>
      <c r="F226" s="319" t="s">
        <v>716</v>
      </c>
      <c r="G226" s="319" t="s">
        <v>717</v>
      </c>
      <c r="H226" s="320" t="s">
        <v>718</v>
      </c>
      <c r="I226" s="313" t="s">
        <v>264</v>
      </c>
      <c r="J226" s="321">
        <v>24</v>
      </c>
      <c r="K226" s="322" t="str">
        <f>VLOOKUP(L226,'Tabla probabilidad'!$D$3:$E$8,2,0)</f>
        <v>Baja</v>
      </c>
      <c r="L226" s="323">
        <v>0.4</v>
      </c>
      <c r="M226" s="326" t="s">
        <v>89</v>
      </c>
      <c r="N226" s="327" t="str">
        <f>VLOOKUP(M226,'Tabla Impacto'!$D$3:$F$8,3,0)</f>
        <v>Menor</v>
      </c>
      <c r="O226" s="328">
        <v>0.2</v>
      </c>
      <c r="P226" s="328" t="str">
        <f t="shared" ref="P226:P232" si="134">CONCATENATE(N226,K226)</f>
        <v>MenorBaja</v>
      </c>
      <c r="Q226" s="332" t="str">
        <f>VLOOKUP(P226,[13]FORMULAS!$K$17:$L$42,2,0)</f>
        <v>Moderado</v>
      </c>
      <c r="R226" s="187">
        <v>1</v>
      </c>
      <c r="S226" s="187" t="s">
        <v>719</v>
      </c>
      <c r="T226" s="201" t="str">
        <f t="shared" si="113"/>
        <v>Preventivo</v>
      </c>
      <c r="U226" s="54" t="s">
        <v>13</v>
      </c>
      <c r="V226" s="248">
        <f>+IF(U226='[13]Tabla Valoración controles'!$D$4,'[13]Tabla Valoración controles'!$F$4,IF('[13]208-PLA-Ft-78 Mapa Gestión'!U226='[13]Tabla Valoración controles'!$D$5,'[13]Tabla Valoración controles'!$F$5,IF(U226=[13]FORMULAS!$A$10,0,'[13]Tabla Valoración controles'!$F$6)))</f>
        <v>0.25</v>
      </c>
      <c r="W226" s="54" t="s">
        <v>8</v>
      </c>
      <c r="X226" s="56">
        <f>+IF(W226='[13]Tabla Valoración controles'!$D$7,'[13]Tabla Valoración controles'!$F$7,IF(U226=[13]FORMULAS!$A$10,0,'[13]Tabla Valoración controles'!$F$8))</f>
        <v>0.15</v>
      </c>
      <c r="Y226" s="54" t="s">
        <v>19</v>
      </c>
      <c r="Z226" s="248" t="e">
        <f>+IF(Y226='[13]Tabla Valoración controles'!$D$9,'[13]Tabla Valoración controles'!$F$9,IF(U226=[13]FORMULAS!$A$10,0,'[13]Tabla Valoración controles'!$F$10))</f>
        <v>#REF!</v>
      </c>
      <c r="AA226" s="54" t="s">
        <v>21</v>
      </c>
      <c r="AB226" s="248" t="e">
        <f>+IF(AA226='[13]Tabla Valoración controles'!$D$9,'[13]Tabla Valoración controles'!$F$9,IF(W226=[13]FORMULAS!$A$10,0,'[13]Tabla Valoración controles'!$F$10))</f>
        <v>#REF!</v>
      </c>
      <c r="AC226" s="54" t="s">
        <v>100</v>
      </c>
      <c r="AD226" s="248" t="e">
        <f>+IF(AC226='[13]Tabla Valoración controles'!$D$13,'[13]Tabla Valoración controles'!$F$13,'[13]Tabla Valoración controles'!$F$14)</f>
        <v>#REF!</v>
      </c>
      <c r="AE226" s="249" t="e">
        <f t="shared" si="121"/>
        <v>#REF!</v>
      </c>
      <c r="AF226" s="249" t="e">
        <f>+IF(T226=[13]FORMULAS!$A$8,'[13]208-PLA-Ft-78 Mapa Gestión'!AE226*'[13]208-PLA-Ft-78 Mapa Gestión'!L226:L231,'[13]208-PLA-Ft-78 Mapa Gestión'!AE226*'[13]208-PLA-Ft-78 Mapa Gestión'!O226:O231)</f>
        <v>#REF!</v>
      </c>
      <c r="AG226" s="249">
        <f>+IF(T226=[13]FORMULAS!$A$8,'[13]208-PLA-Ft-78 Mapa Gestión'!L226:L231-'[13]208-PLA-Ft-78 Mapa Gestión'!AF226,0)</f>
        <v>0</v>
      </c>
      <c r="AH226" s="54" t="s">
        <v>351</v>
      </c>
      <c r="AI226" s="50">
        <f>+IF(AH226=[13]CONTROLES!$C$50,[13]CONTROLES!$D$50,[13]CONTROLES!$D$51)</f>
        <v>15</v>
      </c>
      <c r="AJ226" s="188" t="s">
        <v>357</v>
      </c>
      <c r="AK226" s="188">
        <f>+IF(AJ226=[13]CONTROLES!$C$52,[13]CONTROLES!$D$52,[13]CONTROLES!$D$53)</f>
        <v>15</v>
      </c>
      <c r="AL226" s="188" t="s">
        <v>360</v>
      </c>
      <c r="AM226" s="188">
        <f>+IF(AL226=[13]CONTROLES!$C$54,[13]CONTROLES!$D$54,[13]CONTROLES!$D$55)</f>
        <v>15</v>
      </c>
      <c r="AN226" s="50" t="s">
        <v>363</v>
      </c>
      <c r="AO226" s="50">
        <f>+IF(AN226=[12]CONTROLES!$C$56,[12]CONTROLES!$D$56,IF(AN226=[12]CONTROLES!$C$57,[12]CONTROLES!$D$57,[12]CONTROLES!$D$58))</f>
        <v>15</v>
      </c>
      <c r="AP226" s="50" t="s">
        <v>367</v>
      </c>
      <c r="AQ226" s="50">
        <f>+IF(AP226=[12]CONTROLES!$C$59,[12]CONTROLES!$D$59,[12]CONTROLES!$D$60)</f>
        <v>15</v>
      </c>
      <c r="AR226" s="50" t="s">
        <v>370</v>
      </c>
      <c r="AS226" s="50">
        <f>+IF(AR226=[12]CONTROLES!$C$61,[12]CONTROLES!$D$61,[12]CONTROLES!$D$62)</f>
        <v>15</v>
      </c>
      <c r="AT226" s="50" t="s">
        <v>373</v>
      </c>
      <c r="AU226" s="50">
        <f>+IF(AT226=[12]CONTROLES!$C$63,[12]CONTROLES!$D$63,IF(AT226=[12]CONTROLES!$C$64,[12]CONTROLES!$D$64,[12]CONTROLES!$D$65))</f>
        <v>10</v>
      </c>
      <c r="AV226" s="50">
        <f t="shared" ref="AV226" si="135">+AI226+AK226+AM226+AO226+AQ226+AS226+AU226</f>
        <v>100</v>
      </c>
      <c r="AW226" s="50" t="str">
        <f t="shared" si="133"/>
        <v>Fuerte</v>
      </c>
      <c r="AX226" s="304">
        <f t="shared" ref="AX226" si="136">+AG231</f>
        <v>0</v>
      </c>
      <c r="AY226" s="304" t="s">
        <v>47</v>
      </c>
      <c r="AZ226" s="304" t="s">
        <v>153</v>
      </c>
      <c r="BA226" s="304">
        <f>+IF(T226=[8]FORMULAS!B225,'[8]208-PLA-Ft-78 Mapa Gestión'!AG231,'[8]208-PLA-Ft-78 Mapa Gestión'!O226:O231)</f>
        <v>0</v>
      </c>
      <c r="BB226" s="307" t="str">
        <f t="shared" ref="BB226" si="137">CONCATENATE(AZ226,AY226)</f>
        <v>LeveBaja</v>
      </c>
      <c r="BC226" s="306" t="str">
        <f>VLOOKUP(BB226,[8]FORMULAS!$K$17:$L$42,2,0)</f>
        <v>Bajo</v>
      </c>
      <c r="BD226" s="298" t="s">
        <v>306</v>
      </c>
      <c r="BE226" s="251" t="s">
        <v>787</v>
      </c>
      <c r="BF226" s="258"/>
      <c r="BG226" s="260"/>
      <c r="BH226" s="179"/>
      <c r="BI226" s="336"/>
      <c r="BJ226" s="336"/>
      <c r="BK226" s="336"/>
      <c r="BL226" s="336"/>
      <c r="BM226" s="336"/>
      <c r="BN226" s="298" t="s">
        <v>720</v>
      </c>
      <c r="BO226" s="253"/>
      <c r="BP226" s="253"/>
      <c r="BQ226" s="253"/>
      <c r="BR226" s="254"/>
      <c r="BS226" s="254"/>
      <c r="BT226" s="254"/>
      <c r="BU226" s="254"/>
      <c r="BV226" s="254"/>
      <c r="BW226" s="173"/>
      <c r="BX226" s="253"/>
      <c r="BY226" s="253"/>
      <c r="BZ226" s="253"/>
      <c r="CA226" s="254"/>
      <c r="CB226" s="254"/>
      <c r="CC226" s="254"/>
      <c r="CD226" s="254"/>
      <c r="CE226" s="254"/>
      <c r="CF226" s="173"/>
      <c r="CG226" s="253"/>
      <c r="CH226" s="253"/>
      <c r="CI226" s="253"/>
      <c r="CJ226" s="254"/>
      <c r="CK226" s="254"/>
      <c r="CL226" s="254"/>
      <c r="CM226" s="254"/>
      <c r="CN226" s="254"/>
      <c r="CO226" s="173"/>
      <c r="CP226" s="253"/>
      <c r="CQ226" s="253"/>
      <c r="CR226" s="253"/>
      <c r="CS226" s="254"/>
      <c r="CT226" s="254"/>
      <c r="CU226" s="254"/>
      <c r="CV226" s="254"/>
      <c r="CW226" s="254"/>
      <c r="CX226" s="173"/>
      <c r="CY226" s="253"/>
      <c r="CZ226" s="253"/>
      <c r="DA226" s="253"/>
      <c r="DB226" s="254"/>
      <c r="DC226" s="254"/>
      <c r="DD226" s="254"/>
      <c r="DE226" s="254"/>
      <c r="DF226" s="254"/>
      <c r="DG226" s="173"/>
      <c r="DH226" s="253"/>
      <c r="DI226" s="253"/>
      <c r="DJ226" s="253"/>
      <c r="DK226" s="254"/>
      <c r="DL226" s="254"/>
      <c r="DM226" s="254"/>
      <c r="DN226" s="254"/>
      <c r="DO226" s="254"/>
      <c r="DP226" s="173"/>
      <c r="DQ226" s="253"/>
      <c r="DR226" s="253"/>
      <c r="DS226" s="253"/>
      <c r="DT226" s="254"/>
      <c r="DU226" s="254"/>
      <c r="DV226" s="254"/>
      <c r="DW226" s="254"/>
      <c r="DX226" s="254"/>
      <c r="DY226" s="173"/>
      <c r="DZ226" s="253"/>
      <c r="EA226" s="253"/>
      <c r="EB226" s="253"/>
      <c r="EC226" s="254"/>
      <c r="ED226" s="254"/>
      <c r="EE226" s="254"/>
      <c r="EF226" s="254"/>
      <c r="EG226" s="254"/>
      <c r="EH226" s="173"/>
      <c r="EI226" s="253"/>
      <c r="EJ226" s="253"/>
      <c r="EK226" s="253"/>
      <c r="EL226" s="254"/>
      <c r="EM226" s="254"/>
      <c r="EN226" s="254"/>
      <c r="EO226" s="254"/>
      <c r="EP226" s="254"/>
      <c r="EQ226" s="173"/>
      <c r="ER226" s="253"/>
      <c r="ES226" s="253"/>
      <c r="ET226" s="253"/>
      <c r="EU226" s="254"/>
      <c r="EV226" s="254"/>
      <c r="EW226" s="254"/>
      <c r="EX226" s="254"/>
      <c r="EY226" s="254"/>
      <c r="EZ226" s="173"/>
      <c r="FA226" s="253"/>
      <c r="FB226" s="253"/>
      <c r="FC226" s="253"/>
      <c r="FD226" s="254"/>
      <c r="FE226" s="254"/>
      <c r="FF226" s="254"/>
      <c r="FG226" s="254"/>
      <c r="FH226" s="254"/>
      <c r="FI226" s="173"/>
      <c r="FJ226" s="253"/>
      <c r="FK226" s="253"/>
      <c r="FL226" s="253"/>
      <c r="FM226" s="254"/>
      <c r="FN226" s="254"/>
      <c r="FO226" s="254"/>
      <c r="FP226" s="254"/>
      <c r="FQ226" s="254"/>
      <c r="FR226" s="254"/>
      <c r="FS226" s="173"/>
      <c r="FT226" s="255"/>
      <c r="FU226" s="255"/>
      <c r="FV226" s="255"/>
      <c r="FW226" s="246"/>
      <c r="FX226" s="255"/>
      <c r="FY226" s="254"/>
      <c r="FZ226" s="254"/>
      <c r="GA226" s="255"/>
      <c r="GB226" s="255"/>
      <c r="GC226" s="255"/>
      <c r="GD226" s="255"/>
      <c r="GE226" s="255"/>
      <c r="GF226" s="173"/>
      <c r="GG226" s="255"/>
      <c r="GH226" s="255"/>
      <c r="GI226" s="255"/>
      <c r="GJ226" s="246"/>
      <c r="GK226" s="255"/>
      <c r="GL226" s="254"/>
      <c r="GM226" s="254"/>
      <c r="GN226" s="255"/>
      <c r="GO226" s="255"/>
      <c r="GP226" s="255"/>
      <c r="GQ226" s="255"/>
      <c r="GR226" s="255"/>
      <c r="GS226" s="173"/>
      <c r="GT226" s="255"/>
      <c r="GU226" s="255"/>
      <c r="GV226" s="255"/>
      <c r="GW226" s="246"/>
      <c r="GX226" s="255"/>
      <c r="GY226" s="254"/>
      <c r="GZ226" s="254"/>
      <c r="HA226" s="255"/>
      <c r="HB226" s="255"/>
      <c r="HC226" s="255"/>
      <c r="HD226" s="255"/>
      <c r="HE226" s="252"/>
      <c r="HF226" s="252"/>
      <c r="HG226" s="252"/>
      <c r="HH226" s="252"/>
      <c r="HI226" s="252"/>
      <c r="HJ226" s="252"/>
      <c r="HK226" s="252"/>
      <c r="HL226" s="252"/>
      <c r="HM226" s="252"/>
      <c r="HN226" s="252"/>
      <c r="HO226" s="252"/>
    </row>
    <row r="227" spans="1:223" ht="19.5" customHeight="1" x14ac:dyDescent="0.2">
      <c r="A227" s="312"/>
      <c r="B227" s="314"/>
      <c r="C227" s="317"/>
      <c r="D227" s="317"/>
      <c r="E227" s="314"/>
      <c r="F227" s="319"/>
      <c r="G227" s="319"/>
      <c r="H227" s="320"/>
      <c r="I227" s="314"/>
      <c r="J227" s="321"/>
      <c r="K227" s="322"/>
      <c r="L227" s="324"/>
      <c r="M227" s="326"/>
      <c r="N227" s="327"/>
      <c r="O227" s="329"/>
      <c r="P227" s="329"/>
      <c r="Q227" s="333"/>
      <c r="R227" s="187"/>
      <c r="S227" s="187"/>
      <c r="T227" s="201" t="str">
        <f t="shared" si="113"/>
        <v>Tipo Control</v>
      </c>
      <c r="U227" s="54" t="s">
        <v>158</v>
      </c>
      <c r="V227" s="248">
        <f>+IF(U227='[13]Tabla Valoración controles'!$D$4,'[13]Tabla Valoración controles'!$F$4,IF('[13]208-PLA-Ft-78 Mapa Gestión'!U227='[13]Tabla Valoración controles'!$D$5,'[13]Tabla Valoración controles'!$F$5,IF(U227=[13]FORMULAS!$A$10,0,'[13]Tabla Valoración controles'!$F$6)))</f>
        <v>0.15</v>
      </c>
      <c r="W227" s="54"/>
      <c r="X227" s="56">
        <f>+IF(W227='[13]Tabla Valoración controles'!$D$7,'[13]Tabla Valoración controles'!$F$7,IF(U227=[13]FORMULAS!$A$10,0,'[13]Tabla Valoración controles'!$F$8))</f>
        <v>0</v>
      </c>
      <c r="Y227" s="54"/>
      <c r="Z227" s="248">
        <f>+IF(Y227='[13]Tabla Valoración controles'!$D$9,'[13]Tabla Valoración controles'!$F$9,IF(U227=[13]FORMULAS!$A$10,0,'[13]Tabla Valoración controles'!$F$10))</f>
        <v>0</v>
      </c>
      <c r="AA227" s="54"/>
      <c r="AB227" s="248" t="e">
        <f>+IF(AA227='[13]Tabla Valoración controles'!$D$9,'[13]Tabla Valoración controles'!$F$9,IF(W227=[13]FORMULAS!$A$10,0,'[13]Tabla Valoración controles'!$F$10))</f>
        <v>#REF!</v>
      </c>
      <c r="AC227" s="54"/>
      <c r="AD227" s="248" t="e">
        <f>+IF(AC227='[13]Tabla Valoración controles'!$D$13,'[13]Tabla Valoración controles'!$F$13,'[13]Tabla Valoración controles'!$F$14)</f>
        <v>#REF!</v>
      </c>
      <c r="AE227" s="249">
        <f t="shared" si="121"/>
        <v>0.15</v>
      </c>
      <c r="AF227" s="249">
        <f t="shared" ref="AF227" si="138">+AE227*AG226</f>
        <v>0</v>
      </c>
      <c r="AG227" s="249">
        <f t="shared" ref="AG227" si="139">+AG226-AF227</f>
        <v>0</v>
      </c>
      <c r="AH227" s="54"/>
      <c r="AI227" s="50">
        <f>+IF(AH227=[13]CONTROLES!$C$50,[13]CONTROLES!$D$50,[13]CONTROLES!$D$51)</f>
        <v>0</v>
      </c>
      <c r="AJ227" s="188"/>
      <c r="AK227" s="188">
        <f>+IF(AJ227=[13]CONTROLES!$C$52,[13]CONTROLES!$D$52,[13]CONTROLES!$D$53)</f>
        <v>0</v>
      </c>
      <c r="AL227" s="188"/>
      <c r="AM227" s="188">
        <f>+IF(AL227=[13]CONTROLES!$C$54,[13]CONTROLES!$D$54,[13]CONTROLES!$D$55)</f>
        <v>0</v>
      </c>
      <c r="AN227" s="250" t="str">
        <f t="shared" si="131"/>
        <v>Tipo Control</v>
      </c>
      <c r="AO227" s="250" t="str">
        <f>+IF(AN227=[13]CONTROLES!$F$54,[13]CONTROLES!$G$54,[13]CONTROLES!$G$55)</f>
        <v>Detectar</v>
      </c>
      <c r="AP227" s="188">
        <f>+IF(AO227=[13]CONTROLES!$C$56,[13]CONTROLES!$D$56,IF(AO227=[13]CONTROLES!$C$57,[13]CONTROLES!$D$57,[13]CONTROLES!$D$58))</f>
        <v>10</v>
      </c>
      <c r="AQ227" s="188"/>
      <c r="AR227" s="188">
        <f>+IF(AQ227=[13]CONTROLES!$C$59,[13]CONTROLES!$D$59,[13]CONTROLES!$D$60)</f>
        <v>0</v>
      </c>
      <c r="AS227" s="188"/>
      <c r="AT227" s="188">
        <f>+IF(AS227=[13]CONTROLES!$C$61,[13]CONTROLES!$D$61,[13]CONTROLES!$D$62)</f>
        <v>0</v>
      </c>
      <c r="AU227" s="188"/>
      <c r="AV227" s="50">
        <f>+IF(AU227=[13]CONTROLES!$C$63,[13]CONTROLES!$D$63,IF(AU227=[13]CONTROLES!$C$64,[13]CONTROLES!$D$64,[13]CONTROLES!$D$65))</f>
        <v>0</v>
      </c>
      <c r="AW227" s="50" t="str">
        <f t="shared" si="133"/>
        <v>Débil</v>
      </c>
      <c r="AX227" s="305"/>
      <c r="AY227" s="305"/>
      <c r="AZ227" s="305"/>
      <c r="BA227" s="305"/>
      <c r="BB227" s="307"/>
      <c r="BC227" s="306"/>
      <c r="BD227" s="299"/>
      <c r="BE227" s="261"/>
      <c r="BF227" s="259"/>
      <c r="BG227" s="261"/>
      <c r="BH227" s="179"/>
      <c r="BI227" s="337"/>
      <c r="BJ227" s="337"/>
      <c r="BK227" s="337"/>
      <c r="BL227" s="337"/>
      <c r="BM227" s="337"/>
      <c r="BN227" s="299"/>
      <c r="BO227" s="134"/>
      <c r="BP227" s="134"/>
      <c r="BQ227" s="134"/>
      <c r="BR227" s="134"/>
      <c r="BS227" s="134"/>
      <c r="BT227" s="134"/>
      <c r="BU227" s="134"/>
      <c r="BV227" s="134"/>
      <c r="BW227" s="138"/>
      <c r="BX227" s="134"/>
      <c r="BY227" s="134"/>
      <c r="BZ227" s="134"/>
      <c r="CA227" s="134"/>
      <c r="CB227" s="134"/>
      <c r="CC227" s="134"/>
      <c r="CD227" s="134"/>
      <c r="CE227" s="134"/>
      <c r="CF227" s="138"/>
      <c r="CG227" s="134"/>
      <c r="CH227" s="134"/>
      <c r="CI227" s="134"/>
      <c r="CJ227" s="134"/>
      <c r="CK227" s="134"/>
      <c r="CL227" s="134"/>
      <c r="CM227" s="134"/>
      <c r="CN227" s="134"/>
      <c r="CO227" s="138"/>
      <c r="CP227" s="134"/>
      <c r="CQ227" s="134"/>
      <c r="CR227" s="134"/>
      <c r="CS227" s="134"/>
      <c r="CT227" s="134"/>
      <c r="CU227" s="134"/>
      <c r="CV227" s="134"/>
      <c r="CW227" s="134"/>
      <c r="CX227" s="138"/>
      <c r="CY227" s="134"/>
      <c r="CZ227" s="134"/>
      <c r="DA227" s="134"/>
      <c r="DB227" s="134"/>
      <c r="DC227" s="134"/>
      <c r="DD227" s="134"/>
      <c r="DE227" s="134"/>
      <c r="DF227" s="134"/>
      <c r="DG227" s="138"/>
      <c r="DH227" s="134"/>
      <c r="DI227" s="134"/>
      <c r="DJ227" s="134"/>
      <c r="DK227" s="134"/>
      <c r="DL227" s="134"/>
      <c r="DM227" s="134"/>
      <c r="DN227" s="134"/>
      <c r="DO227" s="134"/>
      <c r="DP227" s="138"/>
      <c r="DQ227" s="134"/>
      <c r="DR227" s="134"/>
      <c r="DS227" s="134"/>
      <c r="DT227" s="134"/>
      <c r="DU227" s="134"/>
      <c r="DV227" s="134"/>
      <c r="DW227" s="134"/>
      <c r="DX227" s="134"/>
      <c r="DY227" s="138"/>
      <c r="DZ227" s="134"/>
      <c r="EA227" s="134"/>
      <c r="EB227" s="134"/>
      <c r="EC227" s="134"/>
      <c r="ED227" s="134"/>
      <c r="EE227" s="134"/>
      <c r="EF227" s="134"/>
      <c r="EG227" s="134"/>
      <c r="EH227" s="138"/>
      <c r="EI227" s="134"/>
      <c r="EJ227" s="134"/>
      <c r="EK227" s="134"/>
      <c r="EL227" s="134"/>
      <c r="EM227" s="134"/>
      <c r="EN227" s="134"/>
      <c r="EO227" s="134"/>
      <c r="EP227" s="134"/>
      <c r="EQ227" s="138"/>
      <c r="ER227" s="134"/>
      <c r="ES227" s="134"/>
      <c r="ET227" s="134"/>
      <c r="EU227" s="134"/>
      <c r="EV227" s="134"/>
      <c r="EW227" s="134"/>
      <c r="EX227" s="134"/>
      <c r="EY227" s="134"/>
      <c r="EZ227" s="138"/>
      <c r="FA227" s="134"/>
      <c r="FB227" s="134"/>
      <c r="FC227" s="134"/>
      <c r="FD227" s="134"/>
      <c r="FE227" s="134"/>
      <c r="FF227" s="134"/>
      <c r="FG227" s="134"/>
      <c r="FH227" s="134"/>
      <c r="FI227" s="138"/>
      <c r="FJ227" s="134"/>
      <c r="FK227" s="134"/>
      <c r="FL227" s="134"/>
      <c r="FM227" s="134"/>
      <c r="FN227" s="134"/>
      <c r="FO227" s="134"/>
      <c r="FP227" s="134"/>
      <c r="FQ227" s="134"/>
      <c r="FR227" s="134"/>
      <c r="FS227" s="138"/>
      <c r="FT227" s="256"/>
      <c r="FU227" s="256"/>
      <c r="FV227" s="256"/>
      <c r="FW227" s="132"/>
      <c r="FX227" s="256"/>
      <c r="FY227" s="134"/>
      <c r="FZ227" s="134"/>
      <c r="GA227" s="256"/>
      <c r="GB227" s="256"/>
      <c r="GC227" s="256"/>
      <c r="GD227" s="256"/>
      <c r="GE227" s="256"/>
      <c r="GF227" s="138"/>
      <c r="GG227" s="256"/>
      <c r="GH227" s="256"/>
      <c r="GI227" s="256"/>
      <c r="GJ227" s="132"/>
      <c r="GK227" s="256"/>
      <c r="GL227" s="134"/>
      <c r="GM227" s="134"/>
      <c r="GN227" s="256"/>
      <c r="GO227" s="256"/>
      <c r="GP227" s="256"/>
      <c r="GQ227" s="256"/>
      <c r="GR227" s="256"/>
      <c r="GS227" s="138"/>
      <c r="GT227" s="256"/>
      <c r="GU227" s="256"/>
      <c r="GV227" s="256"/>
      <c r="GW227" s="132"/>
      <c r="GX227" s="256"/>
      <c r="GY227" s="134"/>
      <c r="GZ227" s="134"/>
      <c r="HA227" s="256"/>
      <c r="HB227" s="256"/>
      <c r="HC227" s="256"/>
      <c r="HD227" s="256"/>
      <c r="HE227" s="252"/>
      <c r="HF227" s="252"/>
      <c r="HG227" s="252"/>
      <c r="HH227" s="252"/>
      <c r="HI227" s="252"/>
      <c r="HJ227" s="252"/>
      <c r="HK227" s="252"/>
      <c r="HL227" s="252"/>
      <c r="HM227" s="252"/>
      <c r="HN227" s="252"/>
      <c r="HO227" s="252"/>
    </row>
    <row r="228" spans="1:223" ht="19.5" customHeight="1" x14ac:dyDescent="0.2">
      <c r="A228" s="312"/>
      <c r="B228" s="314"/>
      <c r="C228" s="317"/>
      <c r="D228" s="317"/>
      <c r="E228" s="314"/>
      <c r="F228" s="319"/>
      <c r="G228" s="319"/>
      <c r="H228" s="320"/>
      <c r="I228" s="314"/>
      <c r="J228" s="321"/>
      <c r="K228" s="322"/>
      <c r="L228" s="324"/>
      <c r="M228" s="326"/>
      <c r="N228" s="327"/>
      <c r="O228" s="329"/>
      <c r="P228" s="329"/>
      <c r="Q228" s="333"/>
      <c r="R228" s="187"/>
      <c r="S228" s="187"/>
      <c r="T228" s="201" t="str">
        <f t="shared" si="113"/>
        <v>Tipo Control</v>
      </c>
      <c r="U228" s="54" t="s">
        <v>158</v>
      </c>
      <c r="V228" s="248">
        <f>+IF(U228='[13]Tabla Valoración controles'!$D$4,'[13]Tabla Valoración controles'!$F$4,IF('[13]208-PLA-Ft-78 Mapa Gestión'!U228='[13]Tabla Valoración controles'!$D$5,'[13]Tabla Valoración controles'!$F$5,IF(U228=[13]FORMULAS!$A$10,0,'[13]Tabla Valoración controles'!$F$6)))</f>
        <v>0.15</v>
      </c>
      <c r="W228" s="54"/>
      <c r="X228" s="56">
        <f>+IF(W228='[13]Tabla Valoración controles'!$D$7,'[13]Tabla Valoración controles'!$F$7,IF(U228=[13]FORMULAS!$A$10,0,'[13]Tabla Valoración controles'!$F$8))</f>
        <v>0</v>
      </c>
      <c r="Y228" s="54"/>
      <c r="Z228" s="248">
        <f>+IF(Y228='[13]Tabla Valoración controles'!$D$9,'[13]Tabla Valoración controles'!$F$9,IF(U228=[13]FORMULAS!$A$10,0,'[13]Tabla Valoración controles'!$F$10))</f>
        <v>0</v>
      </c>
      <c r="AA228" s="54"/>
      <c r="AB228" s="248" t="e">
        <f>+IF(AA228='[13]Tabla Valoración controles'!$D$9,'[13]Tabla Valoración controles'!$F$9,IF(W228=[13]FORMULAS!$A$10,0,'[13]Tabla Valoración controles'!$F$10))</f>
        <v>#REF!</v>
      </c>
      <c r="AC228" s="54"/>
      <c r="AD228" s="248" t="e">
        <f>+IF(AC228='[13]Tabla Valoración controles'!$D$13,'[13]Tabla Valoración controles'!$F$13,'[13]Tabla Valoración controles'!$F$14)</f>
        <v>#REF!</v>
      </c>
      <c r="AE228" s="249">
        <f t="shared" si="121"/>
        <v>0.15</v>
      </c>
      <c r="AF228" s="249">
        <f t="shared" ref="AF228:AF231" si="140">+AF227*AE228</f>
        <v>0</v>
      </c>
      <c r="AG228" s="249">
        <f t="shared" si="130"/>
        <v>0</v>
      </c>
      <c r="AH228" s="54"/>
      <c r="AI228" s="50">
        <f>+IF(AH228=[13]CONTROLES!$C$50,[13]CONTROLES!$D$50,[13]CONTROLES!$D$51)</f>
        <v>0</v>
      </c>
      <c r="AJ228" s="188"/>
      <c r="AK228" s="188">
        <f>+IF(AJ228=[13]CONTROLES!$C$52,[13]CONTROLES!$D$52,[13]CONTROLES!$D$53)</f>
        <v>0</v>
      </c>
      <c r="AL228" s="188"/>
      <c r="AM228" s="188">
        <f>+IF(AL228=[13]CONTROLES!$C$54,[13]CONTROLES!$D$54,[13]CONTROLES!$D$55)</f>
        <v>0</v>
      </c>
      <c r="AN228" s="250" t="str">
        <f t="shared" si="131"/>
        <v>Tipo Control</v>
      </c>
      <c r="AO228" s="250" t="str">
        <f>+IF(AN228=[13]CONTROLES!$F$54,[13]CONTROLES!$G$54,[13]CONTROLES!$G$55)</f>
        <v>Detectar</v>
      </c>
      <c r="AP228" s="188">
        <f>+IF(AO228=[13]CONTROLES!$C$56,[13]CONTROLES!$D$56,IF(AO228=[13]CONTROLES!$C$57,[13]CONTROLES!$D$57,[13]CONTROLES!$D$58))</f>
        <v>10</v>
      </c>
      <c r="AQ228" s="188"/>
      <c r="AR228" s="188">
        <f>+IF(AQ228=[13]CONTROLES!$C$59,[13]CONTROLES!$D$59,[13]CONTROLES!$D$60)</f>
        <v>0</v>
      </c>
      <c r="AS228" s="188"/>
      <c r="AT228" s="188">
        <f>+IF(AS228=[13]CONTROLES!$C$61,[13]CONTROLES!$D$61,[13]CONTROLES!$D$62)</f>
        <v>0</v>
      </c>
      <c r="AU228" s="188"/>
      <c r="AV228" s="50">
        <f>+IF(AU228=[13]CONTROLES!$C$63,[13]CONTROLES!$D$63,IF(AU228=[13]CONTROLES!$C$64,[13]CONTROLES!$D$64,[13]CONTROLES!$D$65))</f>
        <v>0</v>
      </c>
      <c r="AW228" s="50" t="str">
        <f t="shared" si="133"/>
        <v>Débil</v>
      </c>
      <c r="AX228" s="305"/>
      <c r="AY228" s="305"/>
      <c r="AZ228" s="305"/>
      <c r="BA228" s="305"/>
      <c r="BB228" s="307"/>
      <c r="BC228" s="306"/>
      <c r="BD228" s="299"/>
      <c r="BE228" s="261"/>
      <c r="BF228" s="259"/>
      <c r="BG228" s="261"/>
      <c r="BH228" s="179"/>
      <c r="BI228" s="337"/>
      <c r="BJ228" s="337"/>
      <c r="BK228" s="337"/>
      <c r="BL228" s="337"/>
      <c r="BM228" s="337"/>
      <c r="BN228" s="299"/>
      <c r="BO228" s="134"/>
      <c r="BP228" s="134"/>
      <c r="BQ228" s="134"/>
      <c r="BR228" s="134"/>
      <c r="BS228" s="134"/>
      <c r="BT228" s="134"/>
      <c r="BU228" s="134"/>
      <c r="BV228" s="134"/>
      <c r="BW228" s="138"/>
      <c r="BX228" s="134"/>
      <c r="BY228" s="134"/>
      <c r="BZ228" s="134"/>
      <c r="CA228" s="134"/>
      <c r="CB228" s="134"/>
      <c r="CC228" s="134"/>
      <c r="CD228" s="134"/>
      <c r="CE228" s="134"/>
      <c r="CF228" s="138"/>
      <c r="CG228" s="134"/>
      <c r="CH228" s="134"/>
      <c r="CI228" s="134"/>
      <c r="CJ228" s="134"/>
      <c r="CK228" s="134"/>
      <c r="CL228" s="134"/>
      <c r="CM228" s="134"/>
      <c r="CN228" s="134"/>
      <c r="CO228" s="138"/>
      <c r="CP228" s="134"/>
      <c r="CQ228" s="134"/>
      <c r="CR228" s="134"/>
      <c r="CS228" s="134"/>
      <c r="CT228" s="134"/>
      <c r="CU228" s="134"/>
      <c r="CV228" s="134"/>
      <c r="CW228" s="134"/>
      <c r="CX228" s="138"/>
      <c r="CY228" s="134"/>
      <c r="CZ228" s="134"/>
      <c r="DA228" s="134"/>
      <c r="DB228" s="134"/>
      <c r="DC228" s="134"/>
      <c r="DD228" s="134"/>
      <c r="DE228" s="134"/>
      <c r="DF228" s="134"/>
      <c r="DG228" s="138"/>
      <c r="DH228" s="134"/>
      <c r="DI228" s="134"/>
      <c r="DJ228" s="134"/>
      <c r="DK228" s="134"/>
      <c r="DL228" s="134"/>
      <c r="DM228" s="134"/>
      <c r="DN228" s="134"/>
      <c r="DO228" s="134"/>
      <c r="DP228" s="138"/>
      <c r="DQ228" s="134"/>
      <c r="DR228" s="134"/>
      <c r="DS228" s="134"/>
      <c r="DT228" s="134"/>
      <c r="DU228" s="134"/>
      <c r="DV228" s="134"/>
      <c r="DW228" s="134"/>
      <c r="DX228" s="134"/>
      <c r="DY228" s="138"/>
      <c r="DZ228" s="134"/>
      <c r="EA228" s="134"/>
      <c r="EB228" s="134"/>
      <c r="EC228" s="134"/>
      <c r="ED228" s="134"/>
      <c r="EE228" s="134"/>
      <c r="EF228" s="134"/>
      <c r="EG228" s="134"/>
      <c r="EH228" s="138"/>
      <c r="EI228" s="134"/>
      <c r="EJ228" s="134"/>
      <c r="EK228" s="134"/>
      <c r="EL228" s="134"/>
      <c r="EM228" s="134"/>
      <c r="EN228" s="134"/>
      <c r="EO228" s="134"/>
      <c r="EP228" s="134"/>
      <c r="EQ228" s="138"/>
      <c r="ER228" s="134"/>
      <c r="ES228" s="134"/>
      <c r="ET228" s="134"/>
      <c r="EU228" s="134"/>
      <c r="EV228" s="134"/>
      <c r="EW228" s="134"/>
      <c r="EX228" s="134"/>
      <c r="EY228" s="134"/>
      <c r="EZ228" s="138"/>
      <c r="FA228" s="134"/>
      <c r="FB228" s="134"/>
      <c r="FC228" s="134"/>
      <c r="FD228" s="134"/>
      <c r="FE228" s="134"/>
      <c r="FF228" s="134"/>
      <c r="FG228" s="134"/>
      <c r="FH228" s="134"/>
      <c r="FI228" s="138"/>
      <c r="FJ228" s="134"/>
      <c r="FK228" s="134"/>
      <c r="FL228" s="134"/>
      <c r="FM228" s="134"/>
      <c r="FN228" s="134"/>
      <c r="FO228" s="134"/>
      <c r="FP228" s="134"/>
      <c r="FQ228" s="134"/>
      <c r="FR228" s="134"/>
      <c r="FS228" s="138"/>
      <c r="FT228" s="256"/>
      <c r="FU228" s="256"/>
      <c r="FV228" s="256"/>
      <c r="FW228" s="132"/>
      <c r="FX228" s="256"/>
      <c r="FY228" s="134"/>
      <c r="FZ228" s="134"/>
      <c r="GA228" s="256"/>
      <c r="GB228" s="256"/>
      <c r="GC228" s="256"/>
      <c r="GD228" s="256"/>
      <c r="GE228" s="256"/>
      <c r="GF228" s="138"/>
      <c r="GG228" s="256"/>
      <c r="GH228" s="256"/>
      <c r="GI228" s="256"/>
      <c r="GJ228" s="132"/>
      <c r="GK228" s="256"/>
      <c r="GL228" s="134"/>
      <c r="GM228" s="134"/>
      <c r="GN228" s="256"/>
      <c r="GO228" s="256"/>
      <c r="GP228" s="256"/>
      <c r="GQ228" s="256"/>
      <c r="GR228" s="256"/>
      <c r="GS228" s="138"/>
      <c r="GT228" s="256"/>
      <c r="GU228" s="256"/>
      <c r="GV228" s="256"/>
      <c r="GW228" s="132"/>
      <c r="GX228" s="256"/>
      <c r="GY228" s="134"/>
      <c r="GZ228" s="134"/>
      <c r="HA228" s="256"/>
      <c r="HB228" s="256"/>
      <c r="HC228" s="256"/>
      <c r="HD228" s="256"/>
      <c r="HE228" s="252"/>
      <c r="HF228" s="252"/>
      <c r="HG228" s="252"/>
      <c r="HH228" s="252"/>
      <c r="HI228" s="252"/>
      <c r="HJ228" s="252"/>
      <c r="HK228" s="252"/>
      <c r="HL228" s="252"/>
      <c r="HM228" s="252"/>
      <c r="HN228" s="252"/>
      <c r="HO228" s="252"/>
    </row>
    <row r="229" spans="1:223" ht="19.5" customHeight="1" x14ac:dyDescent="0.2">
      <c r="A229" s="312"/>
      <c r="B229" s="314"/>
      <c r="C229" s="317"/>
      <c r="D229" s="317"/>
      <c r="E229" s="314"/>
      <c r="F229" s="319"/>
      <c r="G229" s="319"/>
      <c r="H229" s="320"/>
      <c r="I229" s="314"/>
      <c r="J229" s="321"/>
      <c r="K229" s="322"/>
      <c r="L229" s="324"/>
      <c r="M229" s="326"/>
      <c r="N229" s="327"/>
      <c r="O229" s="329"/>
      <c r="P229" s="329"/>
      <c r="Q229" s="333"/>
      <c r="R229" s="187"/>
      <c r="S229" s="187"/>
      <c r="T229" s="201" t="str">
        <f t="shared" si="113"/>
        <v>Tipo Control</v>
      </c>
      <c r="U229" s="54" t="s">
        <v>158</v>
      </c>
      <c r="V229" s="248">
        <f>+IF(U229='[13]Tabla Valoración controles'!$D$4,'[13]Tabla Valoración controles'!$F$4,IF('[13]208-PLA-Ft-78 Mapa Gestión'!U229='[13]Tabla Valoración controles'!$D$5,'[13]Tabla Valoración controles'!$F$5,IF(U229=[13]FORMULAS!$A$10,0,'[13]Tabla Valoración controles'!$F$6)))</f>
        <v>0</v>
      </c>
      <c r="W229" s="54"/>
      <c r="X229" s="56">
        <f>+IF(W229='[13]Tabla Valoración controles'!$D$7,'[13]Tabla Valoración controles'!$F$7,IF(U229=[13]FORMULAS!$A$10,0,'[13]Tabla Valoración controles'!$F$8))</f>
        <v>0</v>
      </c>
      <c r="Y229" s="54"/>
      <c r="Z229" s="248">
        <f>+IF(Y229='[13]Tabla Valoración controles'!$D$9,'[13]Tabla Valoración controles'!$F$9,IF(U229=[13]FORMULAS!$A$10,0,'[13]Tabla Valoración controles'!$F$10))</f>
        <v>0</v>
      </c>
      <c r="AA229" s="54"/>
      <c r="AB229" s="248" t="e">
        <f>+IF(AA229='[13]Tabla Valoración controles'!$D$9,'[13]Tabla Valoración controles'!$F$9,IF(W229=[13]FORMULAS!$A$10,0,'[13]Tabla Valoración controles'!$F$10))</f>
        <v>#REF!</v>
      </c>
      <c r="AC229" s="54"/>
      <c r="AD229" s="248" t="e">
        <f>+IF(AC229='[13]Tabla Valoración controles'!$D$13,'[13]Tabla Valoración controles'!$F$13,'[13]Tabla Valoración controles'!$F$14)</f>
        <v>#REF!</v>
      </c>
      <c r="AE229" s="249">
        <f t="shared" si="121"/>
        <v>0</v>
      </c>
      <c r="AF229" s="249">
        <f t="shared" si="140"/>
        <v>0</v>
      </c>
      <c r="AG229" s="249">
        <f t="shared" si="130"/>
        <v>0</v>
      </c>
      <c r="AH229" s="54"/>
      <c r="AI229" s="50">
        <f>+IF(AH229=[13]CONTROLES!$C$50,[13]CONTROLES!$D$50,[13]CONTROLES!$D$51)</f>
        <v>0</v>
      </c>
      <c r="AJ229" s="188"/>
      <c r="AK229" s="188">
        <f>+IF(AJ229=[13]CONTROLES!$C$52,[13]CONTROLES!$D$52,[13]CONTROLES!$D$53)</f>
        <v>0</v>
      </c>
      <c r="AL229" s="188"/>
      <c r="AM229" s="188">
        <f>+IF(AL229=[13]CONTROLES!$C$54,[13]CONTROLES!$D$54,[13]CONTROLES!$D$55)</f>
        <v>0</v>
      </c>
      <c r="AN229" s="250" t="str">
        <f t="shared" si="131"/>
        <v>Tipo Control</v>
      </c>
      <c r="AO229" s="250" t="str">
        <f>+IF(AN229=[13]CONTROLES!$F$54,[13]CONTROLES!$G$54,[13]CONTROLES!$G$55)</f>
        <v>Detectar</v>
      </c>
      <c r="AP229" s="188">
        <f>+IF(AO229=[13]CONTROLES!$C$56,[13]CONTROLES!$D$56,IF(AO229=[13]CONTROLES!$C$57,[13]CONTROLES!$D$57,[13]CONTROLES!$D$58))</f>
        <v>10</v>
      </c>
      <c r="AQ229" s="188"/>
      <c r="AR229" s="188">
        <f>+IF(AQ229=[13]CONTROLES!$C$59,[13]CONTROLES!$D$59,[13]CONTROLES!$D$60)</f>
        <v>0</v>
      </c>
      <c r="AS229" s="188"/>
      <c r="AT229" s="188">
        <f>+IF(AS229=[13]CONTROLES!$C$61,[13]CONTROLES!$D$61,[13]CONTROLES!$D$62)</f>
        <v>0</v>
      </c>
      <c r="AU229" s="188"/>
      <c r="AV229" s="50">
        <f>+IF(AU229=[13]CONTROLES!$C$63,[13]CONTROLES!$D$63,IF(AU229=[13]CONTROLES!$C$64,[13]CONTROLES!$D$64,[13]CONTROLES!$D$65))</f>
        <v>0</v>
      </c>
      <c r="AW229" s="50" t="str">
        <f t="shared" si="133"/>
        <v>Débil</v>
      </c>
      <c r="AX229" s="305"/>
      <c r="AY229" s="305"/>
      <c r="AZ229" s="305"/>
      <c r="BA229" s="305"/>
      <c r="BB229" s="307"/>
      <c r="BC229" s="306"/>
      <c r="BD229" s="299"/>
      <c r="BE229" s="261"/>
      <c r="BF229" s="259"/>
      <c r="BG229" s="261"/>
      <c r="BH229" s="179"/>
      <c r="BI229" s="337"/>
      <c r="BJ229" s="337"/>
      <c r="BK229" s="337"/>
      <c r="BL229" s="337"/>
      <c r="BM229" s="337"/>
      <c r="BN229" s="299"/>
      <c r="BO229" s="134"/>
      <c r="BP229" s="134"/>
      <c r="BQ229" s="134"/>
      <c r="BR229" s="132"/>
      <c r="BS229" s="132"/>
      <c r="BT229" s="132"/>
      <c r="BU229" s="132"/>
      <c r="BV229" s="132"/>
      <c r="BW229" s="138"/>
      <c r="BX229" s="134"/>
      <c r="BY229" s="134"/>
      <c r="BZ229" s="134"/>
      <c r="CA229" s="132"/>
      <c r="CB229" s="132"/>
      <c r="CC229" s="132"/>
      <c r="CD229" s="132"/>
      <c r="CE229" s="132"/>
      <c r="CF229" s="138"/>
      <c r="CG229" s="134"/>
      <c r="CH229" s="134"/>
      <c r="CI229" s="134"/>
      <c r="CJ229" s="132"/>
      <c r="CK229" s="132"/>
      <c r="CL229" s="132"/>
      <c r="CM229" s="132"/>
      <c r="CN229" s="132"/>
      <c r="CO229" s="138"/>
      <c r="CP229" s="134"/>
      <c r="CQ229" s="134"/>
      <c r="CR229" s="134"/>
      <c r="CS229" s="132"/>
      <c r="CT229" s="132"/>
      <c r="CU229" s="132"/>
      <c r="CV229" s="132"/>
      <c r="CW229" s="132"/>
      <c r="CX229" s="138"/>
      <c r="CY229" s="134"/>
      <c r="CZ229" s="134"/>
      <c r="DA229" s="134"/>
      <c r="DB229" s="132"/>
      <c r="DC229" s="132"/>
      <c r="DD229" s="132"/>
      <c r="DE229" s="132"/>
      <c r="DF229" s="132"/>
      <c r="DG229" s="138"/>
      <c r="DH229" s="134"/>
      <c r="DI229" s="134"/>
      <c r="DJ229" s="134"/>
      <c r="DK229" s="132"/>
      <c r="DL229" s="132"/>
      <c r="DM229" s="132"/>
      <c r="DN229" s="132"/>
      <c r="DO229" s="132"/>
      <c r="DP229" s="138"/>
      <c r="DQ229" s="134"/>
      <c r="DR229" s="134"/>
      <c r="DS229" s="134"/>
      <c r="DT229" s="132"/>
      <c r="DU229" s="132"/>
      <c r="DV229" s="132"/>
      <c r="DW229" s="132"/>
      <c r="DX229" s="132"/>
      <c r="DY229" s="138"/>
      <c r="DZ229" s="134"/>
      <c r="EA229" s="134"/>
      <c r="EB229" s="134"/>
      <c r="EC229" s="132"/>
      <c r="ED229" s="132"/>
      <c r="EE229" s="132"/>
      <c r="EF229" s="132"/>
      <c r="EG229" s="132"/>
      <c r="EH229" s="138"/>
      <c r="EI229" s="134"/>
      <c r="EJ229" s="134"/>
      <c r="EK229" s="134"/>
      <c r="EL229" s="132"/>
      <c r="EM229" s="132"/>
      <c r="EN229" s="132"/>
      <c r="EO229" s="132"/>
      <c r="EP229" s="132"/>
      <c r="EQ229" s="138"/>
      <c r="ER229" s="134"/>
      <c r="ES229" s="134"/>
      <c r="ET229" s="134"/>
      <c r="EU229" s="132"/>
      <c r="EV229" s="132"/>
      <c r="EW229" s="132"/>
      <c r="EX229" s="132"/>
      <c r="EY229" s="132"/>
      <c r="EZ229" s="138"/>
      <c r="FA229" s="134"/>
      <c r="FB229" s="134"/>
      <c r="FC229" s="134"/>
      <c r="FD229" s="132"/>
      <c r="FE229" s="132"/>
      <c r="FF229" s="132"/>
      <c r="FG229" s="132"/>
      <c r="FH229" s="132"/>
      <c r="FI229" s="138"/>
      <c r="FJ229" s="134"/>
      <c r="FK229" s="134"/>
      <c r="FL229" s="134"/>
      <c r="FM229" s="132"/>
      <c r="FN229" s="132"/>
      <c r="FO229" s="132"/>
      <c r="FP229" s="132"/>
      <c r="FQ229" s="132"/>
      <c r="FR229" s="132"/>
      <c r="FS229" s="138"/>
      <c r="FT229" s="256"/>
      <c r="FU229" s="256"/>
      <c r="FV229" s="256"/>
      <c r="FW229" s="132"/>
      <c r="FX229" s="256"/>
      <c r="FY229" s="132"/>
      <c r="FZ229" s="132"/>
      <c r="GA229" s="256"/>
      <c r="GB229" s="256"/>
      <c r="GC229" s="256"/>
      <c r="GD229" s="256"/>
      <c r="GE229" s="256"/>
      <c r="GF229" s="138"/>
      <c r="GG229" s="256"/>
      <c r="GH229" s="256"/>
      <c r="GI229" s="256"/>
      <c r="GJ229" s="132"/>
      <c r="GK229" s="256"/>
      <c r="GL229" s="132"/>
      <c r="GM229" s="132"/>
      <c r="GN229" s="256"/>
      <c r="GO229" s="256"/>
      <c r="GP229" s="256"/>
      <c r="GQ229" s="256"/>
      <c r="GR229" s="256"/>
      <c r="GS229" s="138"/>
      <c r="GT229" s="256"/>
      <c r="GU229" s="256"/>
      <c r="GV229" s="256"/>
      <c r="GW229" s="132"/>
      <c r="GX229" s="256"/>
      <c r="GY229" s="132"/>
      <c r="GZ229" s="132"/>
      <c r="HA229" s="256"/>
      <c r="HB229" s="256"/>
      <c r="HC229" s="256"/>
      <c r="HD229" s="256"/>
      <c r="HE229" s="252"/>
      <c r="HF229" s="252"/>
      <c r="HG229" s="252"/>
      <c r="HH229" s="252"/>
      <c r="HI229" s="252"/>
      <c r="HJ229" s="252"/>
      <c r="HK229" s="252"/>
      <c r="HL229" s="252"/>
      <c r="HM229" s="252"/>
      <c r="HN229" s="252"/>
      <c r="HO229" s="252"/>
    </row>
    <row r="230" spans="1:223" ht="19.5" customHeight="1" x14ac:dyDescent="0.2">
      <c r="A230" s="312"/>
      <c r="B230" s="314"/>
      <c r="C230" s="317"/>
      <c r="D230" s="317"/>
      <c r="E230" s="314"/>
      <c r="F230" s="319"/>
      <c r="G230" s="319"/>
      <c r="H230" s="320"/>
      <c r="I230" s="314"/>
      <c r="J230" s="321"/>
      <c r="K230" s="322"/>
      <c r="L230" s="324"/>
      <c r="M230" s="326"/>
      <c r="N230" s="327"/>
      <c r="O230" s="329"/>
      <c r="P230" s="329"/>
      <c r="Q230" s="333"/>
      <c r="R230" s="187"/>
      <c r="S230" s="187"/>
      <c r="T230" s="201" t="str">
        <f t="shared" si="113"/>
        <v>Tipo Control</v>
      </c>
      <c r="U230" s="54" t="s">
        <v>158</v>
      </c>
      <c r="V230" s="248">
        <f>+IF(U230='[13]Tabla Valoración controles'!$D$4,'[13]Tabla Valoración controles'!$F$4,IF('[13]208-PLA-Ft-78 Mapa Gestión'!U230='[13]Tabla Valoración controles'!$D$5,'[13]Tabla Valoración controles'!$F$5,IF(U230=[13]FORMULAS!$A$10,0,'[13]Tabla Valoración controles'!$F$6)))</f>
        <v>0</v>
      </c>
      <c r="W230" s="54"/>
      <c r="X230" s="56">
        <f>+IF(W230='[13]Tabla Valoración controles'!$D$7,'[13]Tabla Valoración controles'!$F$7,IF(U230=[13]FORMULAS!$A$10,0,'[13]Tabla Valoración controles'!$F$8))</f>
        <v>0</v>
      </c>
      <c r="Y230" s="54"/>
      <c r="Z230" s="248">
        <f>+IF(Y230='[13]Tabla Valoración controles'!$D$9,'[13]Tabla Valoración controles'!$F$9,IF(U230=[13]FORMULAS!$A$10,0,'[13]Tabla Valoración controles'!$F$10))</f>
        <v>0</v>
      </c>
      <c r="AA230" s="54"/>
      <c r="AB230" s="248" t="e">
        <f>+IF(AA230='[13]Tabla Valoración controles'!$D$9,'[13]Tabla Valoración controles'!$F$9,IF(W230=[13]FORMULAS!$A$10,0,'[13]Tabla Valoración controles'!$F$10))</f>
        <v>#REF!</v>
      </c>
      <c r="AC230" s="54"/>
      <c r="AD230" s="248" t="e">
        <f>+IF(AC230='[13]Tabla Valoración controles'!$D$13,'[13]Tabla Valoración controles'!$F$13,'[13]Tabla Valoración controles'!$F$14)</f>
        <v>#REF!</v>
      </c>
      <c r="AE230" s="249">
        <f t="shared" si="121"/>
        <v>0</v>
      </c>
      <c r="AF230" s="249">
        <f t="shared" si="140"/>
        <v>0</v>
      </c>
      <c r="AG230" s="249">
        <f t="shared" si="130"/>
        <v>0</v>
      </c>
      <c r="AH230" s="54"/>
      <c r="AI230" s="50">
        <f>+IF(AH230=[13]CONTROLES!$C$50,[13]CONTROLES!$D$50,[13]CONTROLES!$D$51)</f>
        <v>0</v>
      </c>
      <c r="AJ230" s="188"/>
      <c r="AK230" s="188">
        <f>+IF(AJ230=[13]CONTROLES!$C$52,[13]CONTROLES!$D$52,[13]CONTROLES!$D$53)</f>
        <v>0</v>
      </c>
      <c r="AL230" s="188"/>
      <c r="AM230" s="188">
        <f>+IF(AL230=[13]CONTROLES!$C$54,[13]CONTROLES!$D$54,[13]CONTROLES!$D$55)</f>
        <v>0</v>
      </c>
      <c r="AN230" s="250" t="str">
        <f t="shared" si="131"/>
        <v>Tipo Control</v>
      </c>
      <c r="AO230" s="250" t="str">
        <f>+IF(AN230=[13]CONTROLES!$F$54,[13]CONTROLES!$G$54,[13]CONTROLES!$G$55)</f>
        <v>Detectar</v>
      </c>
      <c r="AP230" s="188">
        <f>+IF(AO230=[13]CONTROLES!$C$56,[13]CONTROLES!$D$56,IF(AO230=[13]CONTROLES!$C$57,[13]CONTROLES!$D$57,[13]CONTROLES!$D$58))</f>
        <v>10</v>
      </c>
      <c r="AQ230" s="188"/>
      <c r="AR230" s="188">
        <f>+IF(AQ230=[13]CONTROLES!$C$59,[13]CONTROLES!$D$59,[13]CONTROLES!$D$60)</f>
        <v>0</v>
      </c>
      <c r="AS230" s="188"/>
      <c r="AT230" s="188">
        <f>+IF(AS230=[13]CONTROLES!$C$61,[13]CONTROLES!$D$61,[13]CONTROLES!$D$62)</f>
        <v>0</v>
      </c>
      <c r="AU230" s="188"/>
      <c r="AV230" s="50">
        <f>+IF(AU230=[13]CONTROLES!$C$63,[13]CONTROLES!$D$63,IF(AU230=[13]CONTROLES!$C$64,[13]CONTROLES!$D$64,[13]CONTROLES!$D$65))</f>
        <v>0</v>
      </c>
      <c r="AW230" s="50" t="str">
        <f t="shared" si="133"/>
        <v>Débil</v>
      </c>
      <c r="AX230" s="305"/>
      <c r="AY230" s="305"/>
      <c r="AZ230" s="305"/>
      <c r="BA230" s="305"/>
      <c r="BB230" s="307"/>
      <c r="BC230" s="306"/>
      <c r="BD230" s="299"/>
      <c r="BE230" s="261"/>
      <c r="BF230" s="259"/>
      <c r="BG230" s="261"/>
      <c r="BH230" s="179"/>
      <c r="BI230" s="337"/>
      <c r="BJ230" s="337"/>
      <c r="BK230" s="337"/>
      <c r="BL230" s="337"/>
      <c r="BM230" s="337"/>
      <c r="BN230" s="299"/>
      <c r="BO230" s="134"/>
      <c r="BP230" s="134"/>
      <c r="BQ230" s="134"/>
      <c r="BR230" s="132"/>
      <c r="BS230" s="132"/>
      <c r="BT230" s="132"/>
      <c r="BU230" s="132"/>
      <c r="BV230" s="132"/>
      <c r="BW230" s="138"/>
      <c r="BX230" s="134"/>
      <c r="BY230" s="134"/>
      <c r="BZ230" s="134"/>
      <c r="CA230" s="132"/>
      <c r="CB230" s="132"/>
      <c r="CC230" s="132"/>
      <c r="CD230" s="132"/>
      <c r="CE230" s="132"/>
      <c r="CF230" s="138"/>
      <c r="CG230" s="134"/>
      <c r="CH230" s="134"/>
      <c r="CI230" s="134"/>
      <c r="CJ230" s="132"/>
      <c r="CK230" s="132"/>
      <c r="CL230" s="132"/>
      <c r="CM230" s="132"/>
      <c r="CN230" s="132"/>
      <c r="CO230" s="138"/>
      <c r="CP230" s="134"/>
      <c r="CQ230" s="134"/>
      <c r="CR230" s="134"/>
      <c r="CS230" s="132"/>
      <c r="CT230" s="132"/>
      <c r="CU230" s="132"/>
      <c r="CV230" s="132"/>
      <c r="CW230" s="132"/>
      <c r="CX230" s="138"/>
      <c r="CY230" s="134"/>
      <c r="CZ230" s="134"/>
      <c r="DA230" s="134"/>
      <c r="DB230" s="132"/>
      <c r="DC230" s="132"/>
      <c r="DD230" s="132"/>
      <c r="DE230" s="132"/>
      <c r="DF230" s="132"/>
      <c r="DG230" s="138"/>
      <c r="DH230" s="134"/>
      <c r="DI230" s="134"/>
      <c r="DJ230" s="134"/>
      <c r="DK230" s="132"/>
      <c r="DL230" s="132"/>
      <c r="DM230" s="132"/>
      <c r="DN230" s="132"/>
      <c r="DO230" s="132"/>
      <c r="DP230" s="138"/>
      <c r="DQ230" s="134"/>
      <c r="DR230" s="134"/>
      <c r="DS230" s="134"/>
      <c r="DT230" s="132"/>
      <c r="DU230" s="132"/>
      <c r="DV230" s="132"/>
      <c r="DW230" s="132"/>
      <c r="DX230" s="132"/>
      <c r="DY230" s="138"/>
      <c r="DZ230" s="134"/>
      <c r="EA230" s="134"/>
      <c r="EB230" s="134"/>
      <c r="EC230" s="132"/>
      <c r="ED230" s="132"/>
      <c r="EE230" s="132"/>
      <c r="EF230" s="132"/>
      <c r="EG230" s="132"/>
      <c r="EH230" s="138"/>
      <c r="EI230" s="134"/>
      <c r="EJ230" s="134"/>
      <c r="EK230" s="134"/>
      <c r="EL230" s="132"/>
      <c r="EM230" s="132"/>
      <c r="EN230" s="132"/>
      <c r="EO230" s="132"/>
      <c r="EP230" s="132"/>
      <c r="EQ230" s="138"/>
      <c r="ER230" s="134"/>
      <c r="ES230" s="134"/>
      <c r="ET230" s="134"/>
      <c r="EU230" s="132"/>
      <c r="EV230" s="132"/>
      <c r="EW230" s="132"/>
      <c r="EX230" s="132"/>
      <c r="EY230" s="132"/>
      <c r="EZ230" s="138"/>
      <c r="FA230" s="134"/>
      <c r="FB230" s="134"/>
      <c r="FC230" s="134"/>
      <c r="FD230" s="132"/>
      <c r="FE230" s="132"/>
      <c r="FF230" s="132"/>
      <c r="FG230" s="132"/>
      <c r="FH230" s="132"/>
      <c r="FI230" s="138"/>
      <c r="FJ230" s="134"/>
      <c r="FK230" s="134"/>
      <c r="FL230" s="134"/>
      <c r="FM230" s="132"/>
      <c r="FN230" s="132"/>
      <c r="FO230" s="132"/>
      <c r="FP230" s="132"/>
      <c r="FQ230" s="132"/>
      <c r="FR230" s="132"/>
      <c r="FS230" s="138"/>
      <c r="FT230" s="256"/>
      <c r="FU230" s="256"/>
      <c r="FV230" s="256"/>
      <c r="FW230" s="132"/>
      <c r="FX230" s="256"/>
      <c r="FY230" s="132"/>
      <c r="FZ230" s="132"/>
      <c r="GA230" s="256"/>
      <c r="GB230" s="256"/>
      <c r="GC230" s="256"/>
      <c r="GD230" s="256"/>
      <c r="GE230" s="256"/>
      <c r="GF230" s="138"/>
      <c r="GG230" s="256"/>
      <c r="GH230" s="256"/>
      <c r="GI230" s="256"/>
      <c r="GJ230" s="132"/>
      <c r="GK230" s="256"/>
      <c r="GL230" s="132"/>
      <c r="GM230" s="132"/>
      <c r="GN230" s="256"/>
      <c r="GO230" s="256"/>
      <c r="GP230" s="256"/>
      <c r="GQ230" s="256"/>
      <c r="GR230" s="256"/>
      <c r="GS230" s="138"/>
      <c r="GT230" s="256"/>
      <c r="GU230" s="256"/>
      <c r="GV230" s="256"/>
      <c r="GW230" s="132"/>
      <c r="GX230" s="256"/>
      <c r="GY230" s="132"/>
      <c r="GZ230" s="132"/>
      <c r="HA230" s="256"/>
      <c r="HB230" s="256"/>
      <c r="HC230" s="256"/>
      <c r="HD230" s="256"/>
      <c r="HE230" s="252"/>
      <c r="HF230" s="252"/>
      <c r="HG230" s="252"/>
      <c r="HH230" s="252"/>
      <c r="HI230" s="252"/>
      <c r="HJ230" s="252"/>
      <c r="HK230" s="252"/>
      <c r="HL230" s="252"/>
      <c r="HM230" s="252"/>
      <c r="HN230" s="252"/>
      <c r="HO230" s="252"/>
    </row>
    <row r="231" spans="1:223" ht="19.5" customHeight="1" x14ac:dyDescent="0.2">
      <c r="A231" s="312"/>
      <c r="B231" s="315"/>
      <c r="C231" s="318"/>
      <c r="D231" s="318"/>
      <c r="E231" s="315"/>
      <c r="F231" s="319"/>
      <c r="G231" s="319"/>
      <c r="H231" s="320"/>
      <c r="I231" s="315"/>
      <c r="J231" s="321"/>
      <c r="K231" s="322"/>
      <c r="L231" s="325"/>
      <c r="M231" s="326"/>
      <c r="N231" s="327"/>
      <c r="O231" s="330"/>
      <c r="P231" s="330"/>
      <c r="Q231" s="334"/>
      <c r="R231" s="187"/>
      <c r="S231" s="187"/>
      <c r="T231" s="201" t="str">
        <f t="shared" si="113"/>
        <v>Tipo Control</v>
      </c>
      <c r="U231" s="54" t="s">
        <v>158</v>
      </c>
      <c r="V231" s="248">
        <f>+IF(U231='[13]Tabla Valoración controles'!$D$4,'[13]Tabla Valoración controles'!$F$4,IF('[13]208-PLA-Ft-78 Mapa Gestión'!U231='[13]Tabla Valoración controles'!$D$5,'[13]Tabla Valoración controles'!$F$5,IF(U231=[13]FORMULAS!$A$10,0,'[13]Tabla Valoración controles'!$F$6)))</f>
        <v>0</v>
      </c>
      <c r="W231" s="54"/>
      <c r="X231" s="56">
        <f>+IF(W231='[13]Tabla Valoración controles'!$D$7,'[13]Tabla Valoración controles'!$F$7,IF(U231=[13]FORMULAS!$A$10,0,'[13]Tabla Valoración controles'!$F$8))</f>
        <v>0</v>
      </c>
      <c r="Y231" s="54"/>
      <c r="Z231" s="248">
        <f>+IF(Y231='[13]Tabla Valoración controles'!$D$9,'[13]Tabla Valoración controles'!$F$9,IF(U231=[13]FORMULAS!$A$10,0,'[13]Tabla Valoración controles'!$F$10))</f>
        <v>0</v>
      </c>
      <c r="AA231" s="54"/>
      <c r="AB231" s="248" t="e">
        <f>+IF(AA231='[13]Tabla Valoración controles'!$D$9,'[13]Tabla Valoración controles'!$F$9,IF(W231=[13]FORMULAS!$A$10,0,'[13]Tabla Valoración controles'!$F$10))</f>
        <v>#REF!</v>
      </c>
      <c r="AC231" s="54"/>
      <c r="AD231" s="248" t="e">
        <f>+IF(AC231='[13]Tabla Valoración controles'!$D$13,'[13]Tabla Valoración controles'!$F$13,'[13]Tabla Valoración controles'!$F$14)</f>
        <v>#REF!</v>
      </c>
      <c r="AE231" s="249">
        <f t="shared" si="121"/>
        <v>0</v>
      </c>
      <c r="AF231" s="249">
        <f t="shared" si="140"/>
        <v>0</v>
      </c>
      <c r="AG231" s="249">
        <f t="shared" si="130"/>
        <v>0</v>
      </c>
      <c r="AH231" s="54"/>
      <c r="AI231" s="50">
        <f>+IF(AH231=[13]CONTROLES!$C$50,[13]CONTROLES!$D$50,[13]CONTROLES!$D$51)</f>
        <v>0</v>
      </c>
      <c r="AJ231" s="188"/>
      <c r="AK231" s="188">
        <f>+IF(AJ231=[13]CONTROLES!$C$52,[13]CONTROLES!$D$52,[13]CONTROLES!$D$53)</f>
        <v>0</v>
      </c>
      <c r="AL231" s="188"/>
      <c r="AM231" s="188">
        <f>+IF(AL231=[13]CONTROLES!$C$54,[13]CONTROLES!$D$54,[13]CONTROLES!$D$55)</f>
        <v>0</v>
      </c>
      <c r="AN231" s="250" t="str">
        <f t="shared" si="131"/>
        <v>Tipo Control</v>
      </c>
      <c r="AO231" s="250" t="str">
        <f>+IF(AN231=[13]CONTROLES!$F$54,[13]CONTROLES!$G$54,[13]CONTROLES!$G$55)</f>
        <v>Detectar</v>
      </c>
      <c r="AP231" s="188">
        <f>+IF(AO231=[13]CONTROLES!$C$56,[13]CONTROLES!$D$56,IF(AO231=[13]CONTROLES!$C$57,[13]CONTROLES!$D$57,[13]CONTROLES!$D$58))</f>
        <v>10</v>
      </c>
      <c r="AQ231" s="188"/>
      <c r="AR231" s="188">
        <f>+IF(AQ231=[13]CONTROLES!$C$59,[13]CONTROLES!$D$59,[13]CONTROLES!$D$60)</f>
        <v>0</v>
      </c>
      <c r="AS231" s="188"/>
      <c r="AT231" s="188">
        <f>+IF(AS231=[13]CONTROLES!$C$61,[13]CONTROLES!$D$61,[13]CONTROLES!$D$62)</f>
        <v>0</v>
      </c>
      <c r="AU231" s="188"/>
      <c r="AV231" s="50">
        <f>+IF(AU231=[13]CONTROLES!$C$63,[13]CONTROLES!$D$63,IF(AU231=[13]CONTROLES!$C$64,[13]CONTROLES!$D$64,[13]CONTROLES!$D$65))</f>
        <v>0</v>
      </c>
      <c r="AW231" s="50" t="str">
        <f t="shared" si="133"/>
        <v>Débil</v>
      </c>
      <c r="AX231" s="305"/>
      <c r="AY231" s="305"/>
      <c r="AZ231" s="305"/>
      <c r="BA231" s="305"/>
      <c r="BB231" s="307"/>
      <c r="BC231" s="306"/>
      <c r="BD231" s="300"/>
      <c r="BE231" s="262"/>
      <c r="BF231" s="253"/>
      <c r="BG231" s="262"/>
      <c r="BH231" s="179"/>
      <c r="BI231" s="338"/>
      <c r="BJ231" s="338"/>
      <c r="BK231" s="338"/>
      <c r="BL231" s="338"/>
      <c r="BM231" s="338"/>
      <c r="BN231" s="300"/>
      <c r="BO231" s="134"/>
      <c r="BP231" s="134"/>
      <c r="BQ231" s="134"/>
      <c r="BR231" s="132"/>
      <c r="BS231" s="132"/>
      <c r="BT231" s="132"/>
      <c r="BU231" s="132"/>
      <c r="BV231" s="132"/>
      <c r="BW231" s="138"/>
      <c r="BX231" s="134"/>
      <c r="BY231" s="134"/>
      <c r="BZ231" s="134"/>
      <c r="CA231" s="132"/>
      <c r="CB231" s="132"/>
      <c r="CC231" s="132"/>
      <c r="CD231" s="132"/>
      <c r="CE231" s="132"/>
      <c r="CF231" s="138"/>
      <c r="CG231" s="134"/>
      <c r="CH231" s="134"/>
      <c r="CI231" s="134"/>
      <c r="CJ231" s="132"/>
      <c r="CK231" s="132"/>
      <c r="CL231" s="132"/>
      <c r="CM231" s="132"/>
      <c r="CN231" s="132"/>
      <c r="CO231" s="138"/>
      <c r="CP231" s="134"/>
      <c r="CQ231" s="134"/>
      <c r="CR231" s="134"/>
      <c r="CS231" s="132"/>
      <c r="CT231" s="132"/>
      <c r="CU231" s="132"/>
      <c r="CV231" s="132"/>
      <c r="CW231" s="132"/>
      <c r="CX231" s="138"/>
      <c r="CY231" s="134"/>
      <c r="CZ231" s="134"/>
      <c r="DA231" s="134"/>
      <c r="DB231" s="132"/>
      <c r="DC231" s="132"/>
      <c r="DD231" s="132"/>
      <c r="DE231" s="132"/>
      <c r="DF231" s="132"/>
      <c r="DG231" s="138"/>
      <c r="DH231" s="134"/>
      <c r="DI231" s="134"/>
      <c r="DJ231" s="134"/>
      <c r="DK231" s="132"/>
      <c r="DL231" s="132"/>
      <c r="DM231" s="132"/>
      <c r="DN231" s="132"/>
      <c r="DO231" s="132"/>
      <c r="DP231" s="138"/>
      <c r="DQ231" s="134"/>
      <c r="DR231" s="134"/>
      <c r="DS231" s="134"/>
      <c r="DT231" s="132"/>
      <c r="DU231" s="132"/>
      <c r="DV231" s="132"/>
      <c r="DW231" s="132"/>
      <c r="DX231" s="132"/>
      <c r="DY231" s="138"/>
      <c r="DZ231" s="134"/>
      <c r="EA231" s="134"/>
      <c r="EB231" s="134"/>
      <c r="EC231" s="132"/>
      <c r="ED231" s="132"/>
      <c r="EE231" s="132"/>
      <c r="EF231" s="132"/>
      <c r="EG231" s="132"/>
      <c r="EH231" s="138"/>
      <c r="EI231" s="134"/>
      <c r="EJ231" s="134"/>
      <c r="EK231" s="134"/>
      <c r="EL231" s="132"/>
      <c r="EM231" s="132"/>
      <c r="EN231" s="132"/>
      <c r="EO231" s="132"/>
      <c r="EP231" s="132"/>
      <c r="EQ231" s="138"/>
      <c r="ER231" s="134"/>
      <c r="ES231" s="134"/>
      <c r="ET231" s="134"/>
      <c r="EU231" s="132"/>
      <c r="EV231" s="132"/>
      <c r="EW231" s="132"/>
      <c r="EX231" s="132"/>
      <c r="EY231" s="132"/>
      <c r="EZ231" s="138"/>
      <c r="FA231" s="134"/>
      <c r="FB231" s="134"/>
      <c r="FC231" s="134"/>
      <c r="FD231" s="132"/>
      <c r="FE231" s="132"/>
      <c r="FF231" s="132"/>
      <c r="FG231" s="132"/>
      <c r="FH231" s="132"/>
      <c r="FI231" s="138"/>
      <c r="FJ231" s="134"/>
      <c r="FK231" s="134"/>
      <c r="FL231" s="134"/>
      <c r="FM231" s="132"/>
      <c r="FN231" s="132"/>
      <c r="FO231" s="132"/>
      <c r="FP231" s="132"/>
      <c r="FQ231" s="132"/>
      <c r="FR231" s="132"/>
      <c r="FS231" s="138"/>
      <c r="FT231" s="256"/>
      <c r="FU231" s="256"/>
      <c r="FV231" s="256"/>
      <c r="FW231" s="132"/>
      <c r="FX231" s="256"/>
      <c r="FY231" s="132"/>
      <c r="FZ231" s="132"/>
      <c r="GA231" s="256"/>
      <c r="GB231" s="256"/>
      <c r="GC231" s="256"/>
      <c r="GD231" s="256"/>
      <c r="GE231" s="256"/>
      <c r="GF231" s="138"/>
      <c r="GG231" s="256"/>
      <c r="GH231" s="256"/>
      <c r="GI231" s="256"/>
      <c r="GJ231" s="132"/>
      <c r="GK231" s="256"/>
      <c r="GL231" s="132"/>
      <c r="GM231" s="132"/>
      <c r="GN231" s="256"/>
      <c r="GO231" s="256"/>
      <c r="GP231" s="256"/>
      <c r="GQ231" s="256"/>
      <c r="GR231" s="256"/>
      <c r="GS231" s="138"/>
      <c r="GT231" s="256"/>
      <c r="GU231" s="256"/>
      <c r="GV231" s="256"/>
      <c r="GW231" s="132"/>
      <c r="GX231" s="256"/>
      <c r="GY231" s="132"/>
      <c r="GZ231" s="132"/>
      <c r="HA231" s="256"/>
      <c r="HB231" s="256"/>
      <c r="HC231" s="256"/>
      <c r="HD231" s="256"/>
      <c r="HE231" s="252"/>
      <c r="HF231" s="252"/>
      <c r="HG231" s="252"/>
      <c r="HH231" s="252"/>
      <c r="HI231" s="252"/>
      <c r="HJ231" s="252"/>
      <c r="HK231" s="252"/>
      <c r="HL231" s="252"/>
      <c r="HM231" s="252"/>
      <c r="HN231" s="252"/>
      <c r="HO231" s="252"/>
    </row>
    <row r="232" spans="1:223" ht="65.25" x14ac:dyDescent="0.2">
      <c r="A232" s="312">
        <v>38</v>
      </c>
      <c r="B232" s="313" t="s">
        <v>171</v>
      </c>
      <c r="C232" s="316" t="str">
        <f>VLOOKUP(B232,[13]FORMULAS!$A$30:$B$52,2,0)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232" s="316" t="str">
        <f>VLOOKUP(B232,[13]FORMULAS!$A$30:$C$52,3,0)</f>
        <v xml:space="preserve">Director Jurídico </v>
      </c>
      <c r="E232" s="313" t="s">
        <v>113</v>
      </c>
      <c r="F232" s="319" t="s">
        <v>721</v>
      </c>
      <c r="G232" s="319" t="s">
        <v>722</v>
      </c>
      <c r="H232" s="320" t="s">
        <v>723</v>
      </c>
      <c r="I232" s="313" t="s">
        <v>261</v>
      </c>
      <c r="J232" s="321">
        <v>24</v>
      </c>
      <c r="K232" s="322" t="str">
        <f>VLOOKUP(L232,'Tabla probabilidad'!$D$3:$E$8,2,0)</f>
        <v>Baja</v>
      </c>
      <c r="L232" s="323">
        <v>0.4</v>
      </c>
      <c r="M232" s="326" t="s">
        <v>89</v>
      </c>
      <c r="N232" s="327" t="str">
        <f>VLOOKUP(M232,'Tabla Impacto'!$D$3:$F$8,3,0)</f>
        <v>Menor</v>
      </c>
      <c r="O232" s="328">
        <f>VLOOKUP(N232,[13]FORMULAS!$I$1:$J$6,2,0)</f>
        <v>0.4</v>
      </c>
      <c r="P232" s="328" t="str">
        <f t="shared" si="134"/>
        <v>MenorBaja</v>
      </c>
      <c r="Q232" s="332" t="str">
        <f>VLOOKUP(P232,[13]FORMULAS!$K$17:$L$42,2,0)</f>
        <v>Moderado</v>
      </c>
      <c r="R232" s="187">
        <v>1</v>
      </c>
      <c r="S232" s="187" t="s">
        <v>724</v>
      </c>
      <c r="T232" s="201" t="str">
        <f t="shared" si="113"/>
        <v>Preventivo</v>
      </c>
      <c r="U232" s="54" t="s">
        <v>13</v>
      </c>
      <c r="V232" s="248">
        <f>+IF(U232='[13]Tabla Valoración controles'!$D$4,'[13]Tabla Valoración controles'!$F$4,IF('[13]208-PLA-Ft-78 Mapa Gestión'!U232='[13]Tabla Valoración controles'!$D$5,'[13]Tabla Valoración controles'!$F$5,IF(U232=[13]FORMULAS!$A$10,0,'[13]Tabla Valoración controles'!$F$6)))</f>
        <v>0.25</v>
      </c>
      <c r="W232" s="54" t="s">
        <v>8</v>
      </c>
      <c r="X232" s="56">
        <f>+IF(W232='[13]Tabla Valoración controles'!$D$7,'[13]Tabla Valoración controles'!$F$7,IF(U232=[13]FORMULAS!$A$10,0,'[13]Tabla Valoración controles'!$F$8))</f>
        <v>0.15</v>
      </c>
      <c r="Y232" s="54" t="s">
        <v>18</v>
      </c>
      <c r="Z232" s="248" t="e">
        <f>+IF(Y232='[13]Tabla Valoración controles'!$D$9,'[13]Tabla Valoración controles'!$F$9,IF(U232=[13]FORMULAS!$A$10,0,'[13]Tabla Valoración controles'!$F$10))</f>
        <v>#REF!</v>
      </c>
      <c r="AA232" s="54" t="s">
        <v>21</v>
      </c>
      <c r="AB232" s="248" t="e">
        <f>+IF(AA232='[13]Tabla Valoración controles'!$D$9,'[13]Tabla Valoración controles'!$F$9,IF(W232=[13]FORMULAS!$A$10,0,'[13]Tabla Valoración controles'!$F$10))</f>
        <v>#REF!</v>
      </c>
      <c r="AC232" s="54" t="s">
        <v>100</v>
      </c>
      <c r="AD232" s="248" t="e">
        <f>+IF(AC232='[13]Tabla Valoración controles'!$D$13,'[13]Tabla Valoración controles'!$F$13,'[13]Tabla Valoración controles'!$F$14)</f>
        <v>#REF!</v>
      </c>
      <c r="AE232" s="249" t="e">
        <f t="shared" si="121"/>
        <v>#REF!</v>
      </c>
      <c r="AF232" s="249" t="e">
        <f>+IF(T232=[13]FORMULAS!$A$8,'[13]208-PLA-Ft-78 Mapa Gestión'!AE232*'[13]208-PLA-Ft-78 Mapa Gestión'!L232:L237,'[13]208-PLA-Ft-78 Mapa Gestión'!AE232*'[13]208-PLA-Ft-78 Mapa Gestión'!O232:O237)</f>
        <v>#REF!</v>
      </c>
      <c r="AG232" s="249">
        <f>+IF(T232=[13]FORMULAS!$A$8,'[13]208-PLA-Ft-78 Mapa Gestión'!L232:L237-'[13]208-PLA-Ft-78 Mapa Gestión'!AF232,0)</f>
        <v>0</v>
      </c>
      <c r="AH232" s="54" t="s">
        <v>351</v>
      </c>
      <c r="AI232" s="50">
        <f>+IF(AH232=[13]CONTROLES!$C$50,[13]CONTROLES!$D$50,[13]CONTROLES!$D$51)</f>
        <v>15</v>
      </c>
      <c r="AJ232" s="188" t="s">
        <v>357</v>
      </c>
      <c r="AK232" s="188">
        <f>+IF(AJ232=[13]CONTROLES!$C$52,[13]CONTROLES!$D$52,[13]CONTROLES!$D$53)</f>
        <v>15</v>
      </c>
      <c r="AL232" s="188" t="s">
        <v>360</v>
      </c>
      <c r="AM232" s="188">
        <f>+IF(AL232=[13]CONTROLES!$C$54,[13]CONTROLES!$D$54,[13]CONTROLES!$D$55)</f>
        <v>15</v>
      </c>
      <c r="AN232" s="50" t="s">
        <v>363</v>
      </c>
      <c r="AO232" s="50">
        <f>+IF(AN232=[12]CONTROLES!$C$56,[12]CONTROLES!$D$56,IF(AN232=[12]CONTROLES!$C$57,[12]CONTROLES!$D$57,[12]CONTROLES!$D$58))</f>
        <v>15</v>
      </c>
      <c r="AP232" s="50" t="s">
        <v>367</v>
      </c>
      <c r="AQ232" s="50">
        <f>+IF(AP232=[12]CONTROLES!$C$59,[12]CONTROLES!$D$59,[12]CONTROLES!$D$60)</f>
        <v>15</v>
      </c>
      <c r="AR232" s="50" t="s">
        <v>370</v>
      </c>
      <c r="AS232" s="50">
        <f>+IF(AR232=[12]CONTROLES!$C$61,[12]CONTROLES!$D$61,[12]CONTROLES!$D$62)</f>
        <v>15</v>
      </c>
      <c r="AT232" s="50" t="s">
        <v>373</v>
      </c>
      <c r="AU232" s="50">
        <f>+IF(AT232=[12]CONTROLES!$C$63,[12]CONTROLES!$D$63,IF(AT232=[12]CONTROLES!$C$64,[12]CONTROLES!$D$64,[12]CONTROLES!$D$65))</f>
        <v>10</v>
      </c>
      <c r="AV232" s="50">
        <f t="shared" ref="AV232" si="141">+AI232+AK232+AM232+AO232+AQ232+AS232+AU232</f>
        <v>100</v>
      </c>
      <c r="AW232" s="50" t="str">
        <f t="shared" si="133"/>
        <v>Fuerte</v>
      </c>
      <c r="AX232" s="304">
        <f t="shared" ref="AX232" si="142">+AG237</f>
        <v>0</v>
      </c>
      <c r="AY232" s="304" t="s">
        <v>98</v>
      </c>
      <c r="AZ232" s="304" t="s">
        <v>74</v>
      </c>
      <c r="BA232" s="304">
        <f>+IF(T232=[8]FORMULAS!B231,'[8]208-PLA-Ft-78 Mapa Gestión'!AG237,'[8]208-PLA-Ft-78 Mapa Gestión'!O232:O237)</f>
        <v>0</v>
      </c>
      <c r="BB232" s="307" t="str">
        <f t="shared" ref="BB232" si="143">CONCATENATE(AZ232,AY232)</f>
        <v>ModeradoMedia</v>
      </c>
      <c r="BC232" s="306" t="str">
        <f>VLOOKUP(BB232,[8]FORMULAS!$K$17:$L$42,2,0)</f>
        <v>Moderado</v>
      </c>
      <c r="BD232" s="335" t="s">
        <v>164</v>
      </c>
      <c r="BE232" s="134" t="s">
        <v>725</v>
      </c>
      <c r="BF232" s="134" t="s">
        <v>726</v>
      </c>
      <c r="BG232" s="179" t="s">
        <v>326</v>
      </c>
      <c r="BH232" s="257">
        <v>45324</v>
      </c>
      <c r="BI232" s="257">
        <v>45646</v>
      </c>
      <c r="BJ232" s="134" t="s">
        <v>727</v>
      </c>
      <c r="BK232" s="134" t="s">
        <v>728</v>
      </c>
      <c r="BL232" s="134" t="s">
        <v>236</v>
      </c>
      <c r="BM232" s="336"/>
      <c r="BN232" s="298" t="s">
        <v>729</v>
      </c>
      <c r="BO232" s="134"/>
      <c r="BP232" s="134"/>
      <c r="BQ232" s="134"/>
      <c r="BR232" s="134"/>
      <c r="BS232" s="134"/>
      <c r="BT232" s="134"/>
      <c r="BU232" s="134"/>
      <c r="BV232" s="134"/>
      <c r="BW232" s="138"/>
      <c r="BX232" s="134"/>
      <c r="BY232" s="134"/>
      <c r="BZ232" s="134"/>
      <c r="CA232" s="134"/>
      <c r="CB232" s="134"/>
      <c r="CC232" s="134"/>
      <c r="CD232" s="134"/>
      <c r="CE232" s="134"/>
      <c r="CF232" s="138"/>
      <c r="CG232" s="134"/>
      <c r="CH232" s="134"/>
      <c r="CI232" s="134"/>
      <c r="CJ232" s="134"/>
      <c r="CK232" s="134"/>
      <c r="CL232" s="134"/>
      <c r="CM232" s="134"/>
      <c r="CN232" s="134"/>
      <c r="CO232" s="138"/>
      <c r="CP232" s="134"/>
      <c r="CQ232" s="134"/>
      <c r="CR232" s="134"/>
      <c r="CS232" s="134"/>
      <c r="CT232" s="134"/>
      <c r="CU232" s="134"/>
      <c r="CV232" s="134"/>
      <c r="CW232" s="134"/>
      <c r="CX232" s="138"/>
      <c r="CY232" s="134"/>
      <c r="CZ232" s="134"/>
      <c r="DA232" s="134"/>
      <c r="DB232" s="134"/>
      <c r="DC232" s="134"/>
      <c r="DD232" s="134"/>
      <c r="DE232" s="134"/>
      <c r="DF232" s="134"/>
      <c r="DG232" s="138"/>
      <c r="DH232" s="134"/>
      <c r="DI232" s="134"/>
      <c r="DJ232" s="134"/>
      <c r="DK232" s="134"/>
      <c r="DL232" s="134"/>
      <c r="DM232" s="134"/>
      <c r="DN232" s="134"/>
      <c r="DO232" s="134"/>
      <c r="DP232" s="138"/>
      <c r="DQ232" s="134"/>
      <c r="DR232" s="134"/>
      <c r="DS232" s="134"/>
      <c r="DT232" s="134"/>
      <c r="DU232" s="134"/>
      <c r="DV232" s="134"/>
      <c r="DW232" s="134"/>
      <c r="DX232" s="134"/>
      <c r="DY232" s="138"/>
      <c r="DZ232" s="134"/>
      <c r="EA232" s="134"/>
      <c r="EB232" s="134"/>
      <c r="EC232" s="134"/>
      <c r="ED232" s="134"/>
      <c r="EE232" s="134"/>
      <c r="EF232" s="134"/>
      <c r="EG232" s="134"/>
      <c r="EH232" s="138"/>
      <c r="EI232" s="134"/>
      <c r="EJ232" s="134"/>
      <c r="EK232" s="134"/>
      <c r="EL232" s="134"/>
      <c r="EM232" s="134"/>
      <c r="EN232" s="134"/>
      <c r="EO232" s="134"/>
      <c r="EP232" s="134"/>
      <c r="EQ232" s="138"/>
      <c r="ER232" s="134"/>
      <c r="ES232" s="134"/>
      <c r="ET232" s="134"/>
      <c r="EU232" s="134"/>
      <c r="EV232" s="134"/>
      <c r="EW232" s="134"/>
      <c r="EX232" s="134"/>
      <c r="EY232" s="134"/>
      <c r="EZ232" s="138"/>
      <c r="FA232" s="134"/>
      <c r="FB232" s="134"/>
      <c r="FC232" s="134"/>
      <c r="FD232" s="134"/>
      <c r="FE232" s="134"/>
      <c r="FF232" s="134"/>
      <c r="FG232" s="134"/>
      <c r="FH232" s="134"/>
      <c r="FI232" s="138"/>
      <c r="FJ232" s="134"/>
      <c r="FK232" s="134"/>
      <c r="FL232" s="134"/>
      <c r="FM232" s="134"/>
      <c r="FN232" s="134"/>
      <c r="FO232" s="134"/>
      <c r="FP232" s="134"/>
      <c r="FQ232" s="134"/>
      <c r="FR232" s="134"/>
      <c r="FS232" s="138"/>
      <c r="FT232" s="256"/>
      <c r="FU232" s="256"/>
      <c r="FV232" s="256"/>
      <c r="FW232" s="132"/>
      <c r="FX232" s="256"/>
      <c r="FY232" s="134"/>
      <c r="FZ232" s="134"/>
      <c r="GA232" s="256"/>
      <c r="GB232" s="256"/>
      <c r="GC232" s="256"/>
      <c r="GD232" s="256"/>
      <c r="GE232" s="256"/>
      <c r="GF232" s="138"/>
      <c r="GG232" s="256"/>
      <c r="GH232" s="256"/>
      <c r="GI232" s="256"/>
      <c r="GJ232" s="132"/>
      <c r="GK232" s="256"/>
      <c r="GL232" s="134"/>
      <c r="GM232" s="134"/>
      <c r="GN232" s="256"/>
      <c r="GO232" s="256"/>
      <c r="GP232" s="256"/>
      <c r="GQ232" s="256"/>
      <c r="GR232" s="256"/>
      <c r="GS232" s="138"/>
      <c r="GT232" s="256"/>
      <c r="GU232" s="256"/>
      <c r="GV232" s="256"/>
      <c r="GW232" s="132"/>
      <c r="GX232" s="256"/>
      <c r="GY232" s="134"/>
      <c r="GZ232" s="134"/>
      <c r="HA232" s="256"/>
      <c r="HB232" s="256"/>
      <c r="HC232" s="256"/>
      <c r="HD232" s="256"/>
      <c r="HE232" s="252"/>
      <c r="HF232" s="252"/>
      <c r="HG232" s="252"/>
      <c r="HH232" s="252"/>
      <c r="HI232" s="252"/>
      <c r="HJ232" s="252"/>
      <c r="HK232" s="252"/>
      <c r="HL232" s="252"/>
      <c r="HM232" s="252"/>
      <c r="HN232" s="252"/>
      <c r="HO232" s="252"/>
    </row>
    <row r="233" spans="1:223" ht="29.25" customHeight="1" x14ac:dyDescent="0.2">
      <c r="A233" s="312"/>
      <c r="B233" s="314"/>
      <c r="C233" s="317"/>
      <c r="D233" s="317"/>
      <c r="E233" s="314"/>
      <c r="F233" s="319"/>
      <c r="G233" s="319"/>
      <c r="H233" s="320"/>
      <c r="I233" s="314"/>
      <c r="J233" s="321"/>
      <c r="K233" s="322"/>
      <c r="L233" s="324"/>
      <c r="M233" s="326"/>
      <c r="N233" s="327"/>
      <c r="O233" s="329"/>
      <c r="P233" s="329"/>
      <c r="Q233" s="333"/>
      <c r="R233" s="187"/>
      <c r="S233" s="187"/>
      <c r="T233" s="201" t="str">
        <f t="shared" si="113"/>
        <v>Tipo Control</v>
      </c>
      <c r="U233" s="54" t="s">
        <v>158</v>
      </c>
      <c r="V233" s="248">
        <f>+IF(U233='[13]Tabla Valoración controles'!$D$4,'[13]Tabla Valoración controles'!$F$4,IF('[13]208-PLA-Ft-78 Mapa Gestión'!U233='[13]Tabla Valoración controles'!$D$5,'[13]Tabla Valoración controles'!$F$5,IF(U233=[13]FORMULAS!$A$10,0,'[13]Tabla Valoración controles'!$F$6)))</f>
        <v>0.15</v>
      </c>
      <c r="W233" s="54"/>
      <c r="X233" s="56">
        <f>+IF(W233='[13]Tabla Valoración controles'!$D$7,'[13]Tabla Valoración controles'!$F$7,IF(U233=[13]FORMULAS!$A$10,0,'[13]Tabla Valoración controles'!$F$8))</f>
        <v>0</v>
      </c>
      <c r="Y233" s="54"/>
      <c r="Z233" s="248">
        <f>+IF(Y233='[13]Tabla Valoración controles'!$D$9,'[13]Tabla Valoración controles'!$F$9,IF(U233=[13]FORMULAS!$A$10,0,'[13]Tabla Valoración controles'!$F$10))</f>
        <v>0</v>
      </c>
      <c r="AA233" s="54"/>
      <c r="AB233" s="248" t="e">
        <f>+IF(AA233='[13]Tabla Valoración controles'!$D$9,'[13]Tabla Valoración controles'!$F$9,IF(W233=[13]FORMULAS!$A$10,0,'[13]Tabla Valoración controles'!$F$10))</f>
        <v>#REF!</v>
      </c>
      <c r="AC233" s="54"/>
      <c r="AD233" s="248" t="e">
        <f>+IF(AC233='[13]Tabla Valoración controles'!$D$13,'[13]Tabla Valoración controles'!$F$13,'[13]Tabla Valoración controles'!$F$14)</f>
        <v>#REF!</v>
      </c>
      <c r="AE233" s="249">
        <f t="shared" si="121"/>
        <v>0.15</v>
      </c>
      <c r="AF233" s="249">
        <f t="shared" ref="AF233" si="144">+AE233*AG232</f>
        <v>0</v>
      </c>
      <c r="AG233" s="249">
        <f t="shared" ref="AG233" si="145">+AG232-AF233</f>
        <v>0</v>
      </c>
      <c r="AH233" s="54"/>
      <c r="AI233" s="50">
        <f>+IF(AH233=[13]CONTROLES!$C$50,[13]CONTROLES!$D$50,[13]CONTROLES!$D$51)</f>
        <v>0</v>
      </c>
      <c r="AJ233" s="188"/>
      <c r="AK233" s="188">
        <f>+IF(AJ233=[13]CONTROLES!$C$52,[13]CONTROLES!$D$52,[13]CONTROLES!$D$53)</f>
        <v>0</v>
      </c>
      <c r="AL233" s="188"/>
      <c r="AM233" s="188">
        <f>+IF(AL233=[13]CONTROLES!$C$54,[13]CONTROLES!$D$54,[13]CONTROLES!$D$55)</f>
        <v>0</v>
      </c>
      <c r="AN233" s="250" t="str">
        <f t="shared" si="131"/>
        <v>Tipo Control</v>
      </c>
      <c r="AO233" s="250" t="str">
        <f>+IF(AN233=[13]CONTROLES!$F$54,[13]CONTROLES!$G$54,[13]CONTROLES!$G$55)</f>
        <v>Detectar</v>
      </c>
      <c r="AP233" s="188">
        <f>+IF(AO233=[13]CONTROLES!$C$56,[13]CONTROLES!$D$56,IF(AO233=[13]CONTROLES!$C$57,[13]CONTROLES!$D$57,[13]CONTROLES!$D$58))</f>
        <v>10</v>
      </c>
      <c r="AQ233" s="188"/>
      <c r="AR233" s="188">
        <f>+IF(AQ233=[13]CONTROLES!$C$59,[13]CONTROLES!$D$59,[13]CONTROLES!$D$60)</f>
        <v>0</v>
      </c>
      <c r="AS233" s="188"/>
      <c r="AT233" s="188">
        <f>+IF(AS233=[13]CONTROLES!$C$61,[13]CONTROLES!$D$61,[13]CONTROLES!$D$62)</f>
        <v>0</v>
      </c>
      <c r="AU233" s="188"/>
      <c r="AV233" s="50">
        <f>+IF(AU233=[13]CONTROLES!$C$63,[13]CONTROLES!$D$63,IF(AU233=[13]CONTROLES!$C$64,[13]CONTROLES!$D$64,[13]CONTROLES!$D$65))</f>
        <v>0</v>
      </c>
      <c r="AW233" s="50" t="str">
        <f t="shared" si="133"/>
        <v>Débil</v>
      </c>
      <c r="AX233" s="305"/>
      <c r="AY233" s="305"/>
      <c r="AZ233" s="305"/>
      <c r="BA233" s="305"/>
      <c r="BB233" s="307"/>
      <c r="BC233" s="306"/>
      <c r="BD233" s="335"/>
      <c r="BE233" s="261"/>
      <c r="BF233" s="134"/>
      <c r="BG233" s="134"/>
      <c r="BH233" s="179"/>
      <c r="BI233" s="257"/>
      <c r="BJ233" s="257"/>
      <c r="BK233" s="134"/>
      <c r="BL233" s="134"/>
      <c r="BM233" s="337"/>
      <c r="BN233" s="299"/>
      <c r="BO233" s="134"/>
      <c r="BP233" s="134"/>
      <c r="BQ233" s="134"/>
      <c r="BR233" s="134"/>
      <c r="BS233" s="134"/>
      <c r="BT233" s="134"/>
      <c r="BU233" s="134"/>
      <c r="BV233" s="134"/>
      <c r="BW233" s="138"/>
      <c r="BX233" s="134"/>
      <c r="BY233" s="134"/>
      <c r="BZ233" s="134"/>
      <c r="CA233" s="134"/>
      <c r="CB233" s="134"/>
      <c r="CC233" s="134"/>
      <c r="CD233" s="134"/>
      <c r="CE233" s="134"/>
      <c r="CF233" s="138"/>
      <c r="CG233" s="134"/>
      <c r="CH233" s="134"/>
      <c r="CI233" s="134"/>
      <c r="CJ233" s="134"/>
      <c r="CK233" s="134"/>
      <c r="CL233" s="134"/>
      <c r="CM233" s="134"/>
      <c r="CN233" s="134"/>
      <c r="CO233" s="138"/>
      <c r="CP233" s="134"/>
      <c r="CQ233" s="134"/>
      <c r="CR233" s="134"/>
      <c r="CS233" s="134"/>
      <c r="CT233" s="134"/>
      <c r="CU233" s="134"/>
      <c r="CV233" s="134"/>
      <c r="CW233" s="134"/>
      <c r="CX233" s="138"/>
      <c r="CY233" s="134"/>
      <c r="CZ233" s="134"/>
      <c r="DA233" s="134"/>
      <c r="DB233" s="134"/>
      <c r="DC233" s="134"/>
      <c r="DD233" s="134"/>
      <c r="DE233" s="134"/>
      <c r="DF233" s="134"/>
      <c r="DG233" s="138"/>
      <c r="DH233" s="134"/>
      <c r="DI233" s="134"/>
      <c r="DJ233" s="134"/>
      <c r="DK233" s="134"/>
      <c r="DL233" s="134"/>
      <c r="DM233" s="134"/>
      <c r="DN233" s="134"/>
      <c r="DO233" s="134"/>
      <c r="DP233" s="138"/>
      <c r="DQ233" s="134"/>
      <c r="DR233" s="134"/>
      <c r="DS233" s="134"/>
      <c r="DT233" s="134"/>
      <c r="DU233" s="134"/>
      <c r="DV233" s="134"/>
      <c r="DW233" s="134"/>
      <c r="DX233" s="134"/>
      <c r="DY233" s="138"/>
      <c r="DZ233" s="134"/>
      <c r="EA233" s="134"/>
      <c r="EB233" s="134"/>
      <c r="EC233" s="134"/>
      <c r="ED233" s="134"/>
      <c r="EE233" s="134"/>
      <c r="EF233" s="134"/>
      <c r="EG233" s="134"/>
      <c r="EH233" s="138"/>
      <c r="EI233" s="134"/>
      <c r="EJ233" s="134"/>
      <c r="EK233" s="134"/>
      <c r="EL233" s="134"/>
      <c r="EM233" s="134"/>
      <c r="EN233" s="134"/>
      <c r="EO233" s="134"/>
      <c r="EP233" s="134"/>
      <c r="EQ233" s="138"/>
      <c r="ER233" s="134"/>
      <c r="ES233" s="134"/>
      <c r="ET233" s="134"/>
      <c r="EU233" s="134"/>
      <c r="EV233" s="134"/>
      <c r="EW233" s="134"/>
      <c r="EX233" s="134"/>
      <c r="EY233" s="134"/>
      <c r="EZ233" s="138"/>
      <c r="FA233" s="134"/>
      <c r="FB233" s="134"/>
      <c r="FC233" s="134"/>
      <c r="FD233" s="134"/>
      <c r="FE233" s="134"/>
      <c r="FF233" s="134"/>
      <c r="FG233" s="134"/>
      <c r="FH233" s="134"/>
      <c r="FI233" s="138"/>
      <c r="FJ233" s="134"/>
      <c r="FK233" s="134"/>
      <c r="FL233" s="134"/>
      <c r="FM233" s="134"/>
      <c r="FN233" s="134"/>
      <c r="FO233" s="134"/>
      <c r="FP233" s="134"/>
      <c r="FQ233" s="134"/>
      <c r="FR233" s="134"/>
      <c r="FS233" s="138"/>
      <c r="FT233" s="256"/>
      <c r="FU233" s="256"/>
      <c r="FV233" s="256"/>
      <c r="FW233" s="132"/>
      <c r="FX233" s="256"/>
      <c r="FY233" s="134"/>
      <c r="FZ233" s="134"/>
      <c r="GA233" s="256"/>
      <c r="GB233" s="256"/>
      <c r="GC233" s="256"/>
      <c r="GD233" s="256"/>
      <c r="GE233" s="256"/>
      <c r="GF233" s="138"/>
      <c r="GG233" s="256"/>
      <c r="GH233" s="256"/>
      <c r="GI233" s="256"/>
      <c r="GJ233" s="132"/>
      <c r="GK233" s="256"/>
      <c r="GL233" s="134"/>
      <c r="GM233" s="134"/>
      <c r="GN233" s="256"/>
      <c r="GO233" s="256"/>
      <c r="GP233" s="256"/>
      <c r="GQ233" s="256"/>
      <c r="GR233" s="256"/>
      <c r="GS233" s="138"/>
      <c r="GT233" s="256"/>
      <c r="GU233" s="256"/>
      <c r="GV233" s="256"/>
      <c r="GW233" s="132"/>
      <c r="GX233" s="256"/>
      <c r="GY233" s="134"/>
      <c r="GZ233" s="134"/>
      <c r="HA233" s="256"/>
      <c r="HB233" s="256"/>
      <c r="HC233" s="256"/>
      <c r="HD233" s="256"/>
      <c r="HE233" s="252"/>
      <c r="HF233" s="252"/>
      <c r="HG233" s="252"/>
      <c r="HH233" s="252"/>
      <c r="HI233" s="252"/>
      <c r="HJ233" s="252"/>
      <c r="HK233" s="252"/>
      <c r="HL233" s="252"/>
      <c r="HM233" s="252"/>
      <c r="HN233" s="252"/>
      <c r="HO233" s="252"/>
    </row>
    <row r="234" spans="1:223" ht="29.25" customHeight="1" x14ac:dyDescent="0.2">
      <c r="A234" s="312"/>
      <c r="B234" s="314"/>
      <c r="C234" s="317"/>
      <c r="D234" s="317"/>
      <c r="E234" s="314"/>
      <c r="F234" s="319"/>
      <c r="G234" s="319"/>
      <c r="H234" s="320"/>
      <c r="I234" s="314"/>
      <c r="J234" s="321"/>
      <c r="K234" s="322"/>
      <c r="L234" s="324"/>
      <c r="M234" s="326"/>
      <c r="N234" s="327"/>
      <c r="O234" s="329"/>
      <c r="P234" s="329"/>
      <c r="Q234" s="333"/>
      <c r="R234" s="187"/>
      <c r="S234" s="187"/>
      <c r="T234" s="201" t="str">
        <f t="shared" si="113"/>
        <v>Tipo Control</v>
      </c>
      <c r="U234" s="54" t="s">
        <v>158</v>
      </c>
      <c r="V234" s="248">
        <f>+IF(U234='[13]Tabla Valoración controles'!$D$4,'[13]Tabla Valoración controles'!$F$4,IF('[13]208-PLA-Ft-78 Mapa Gestión'!U234='[13]Tabla Valoración controles'!$D$5,'[13]Tabla Valoración controles'!$F$5,IF(U234=[13]FORMULAS!$A$10,0,'[13]Tabla Valoración controles'!$F$6)))</f>
        <v>0</v>
      </c>
      <c r="W234" s="54"/>
      <c r="X234" s="56">
        <f>+IF(W234='[13]Tabla Valoración controles'!$D$7,'[13]Tabla Valoración controles'!$F$7,IF(U234=[13]FORMULAS!$A$10,0,'[13]Tabla Valoración controles'!$F$8))</f>
        <v>0</v>
      </c>
      <c r="Y234" s="54"/>
      <c r="Z234" s="248">
        <f>+IF(Y234='[13]Tabla Valoración controles'!$D$9,'[13]Tabla Valoración controles'!$F$9,IF(U234=[13]FORMULAS!$A$10,0,'[13]Tabla Valoración controles'!$F$10))</f>
        <v>0</v>
      </c>
      <c r="AA234" s="54"/>
      <c r="AB234" s="248" t="e">
        <f>+IF(AA234='[13]Tabla Valoración controles'!$D$9,'[13]Tabla Valoración controles'!$F$9,IF(W234=[13]FORMULAS!$A$10,0,'[13]Tabla Valoración controles'!$F$10))</f>
        <v>#REF!</v>
      </c>
      <c r="AC234" s="54"/>
      <c r="AD234" s="248" t="e">
        <f>+IF(AC234='[13]Tabla Valoración controles'!$D$13,'[13]Tabla Valoración controles'!$F$13,'[13]Tabla Valoración controles'!$F$14)</f>
        <v>#REF!</v>
      </c>
      <c r="AE234" s="249">
        <f t="shared" si="121"/>
        <v>0</v>
      </c>
      <c r="AF234" s="249">
        <f t="shared" ref="AF234:AF237" si="146">+AF233*AE234</f>
        <v>0</v>
      </c>
      <c r="AG234" s="249">
        <f t="shared" si="130"/>
        <v>0</v>
      </c>
      <c r="AH234" s="54"/>
      <c r="AI234" s="50">
        <f>+IF(AH234=[13]CONTROLES!$C$50,[13]CONTROLES!$D$50,[13]CONTROLES!$D$51)</f>
        <v>0</v>
      </c>
      <c r="AJ234" s="188"/>
      <c r="AK234" s="188">
        <f>+IF(AJ234=[13]CONTROLES!$C$52,[13]CONTROLES!$D$52,[13]CONTROLES!$D$53)</f>
        <v>0</v>
      </c>
      <c r="AL234" s="188"/>
      <c r="AM234" s="188">
        <f>+IF(AL234=[13]CONTROLES!$C$54,[13]CONTROLES!$D$54,[13]CONTROLES!$D$55)</f>
        <v>0</v>
      </c>
      <c r="AN234" s="250" t="str">
        <f t="shared" si="131"/>
        <v>Tipo Control</v>
      </c>
      <c r="AO234" s="250" t="str">
        <f>+IF(AN234=[13]CONTROLES!$F$54,[13]CONTROLES!$G$54,[13]CONTROLES!$G$55)</f>
        <v>Detectar</v>
      </c>
      <c r="AP234" s="188">
        <f>+IF(AO234=[13]CONTROLES!$C$56,[13]CONTROLES!$D$56,IF(AO234=[13]CONTROLES!$C$57,[13]CONTROLES!$D$57,[13]CONTROLES!$D$58))</f>
        <v>10</v>
      </c>
      <c r="AQ234" s="188"/>
      <c r="AR234" s="188">
        <f>+IF(AQ234=[13]CONTROLES!$C$59,[13]CONTROLES!$D$59,[13]CONTROLES!$D$60)</f>
        <v>0</v>
      </c>
      <c r="AS234" s="188"/>
      <c r="AT234" s="188">
        <f>+IF(AS234=[13]CONTROLES!$C$61,[13]CONTROLES!$D$61,[13]CONTROLES!$D$62)</f>
        <v>0</v>
      </c>
      <c r="AU234" s="188"/>
      <c r="AV234" s="50">
        <f>+IF(AU234=[13]CONTROLES!$C$63,[13]CONTROLES!$D$63,IF(AU234=[13]CONTROLES!$C$64,[13]CONTROLES!$D$64,[13]CONTROLES!$D$65))</f>
        <v>0</v>
      </c>
      <c r="AW234" s="50" t="str">
        <f t="shared" si="133"/>
        <v>Débil</v>
      </c>
      <c r="AX234" s="305"/>
      <c r="AY234" s="305"/>
      <c r="AZ234" s="305"/>
      <c r="BA234" s="305"/>
      <c r="BB234" s="307"/>
      <c r="BC234" s="306"/>
      <c r="BD234" s="335"/>
      <c r="BE234" s="261"/>
      <c r="BF234" s="134"/>
      <c r="BG234" s="134"/>
      <c r="BH234" s="179"/>
      <c r="BI234" s="257"/>
      <c r="BJ234" s="257"/>
      <c r="BK234" s="134"/>
      <c r="BL234" s="134"/>
      <c r="BM234" s="337"/>
      <c r="BN234" s="299"/>
      <c r="BO234" s="134"/>
      <c r="BP234" s="134"/>
      <c r="BQ234" s="134"/>
      <c r="BR234" s="132"/>
      <c r="BS234" s="132"/>
      <c r="BT234" s="132"/>
      <c r="BU234" s="132"/>
      <c r="BV234" s="132"/>
      <c r="BW234" s="138"/>
      <c r="BX234" s="134"/>
      <c r="BY234" s="134"/>
      <c r="BZ234" s="134"/>
      <c r="CA234" s="132"/>
      <c r="CB234" s="132"/>
      <c r="CC234" s="132"/>
      <c r="CD234" s="132"/>
      <c r="CE234" s="132"/>
      <c r="CF234" s="138"/>
      <c r="CG234" s="134"/>
      <c r="CH234" s="134"/>
      <c r="CI234" s="134"/>
      <c r="CJ234" s="132"/>
      <c r="CK234" s="132"/>
      <c r="CL234" s="132"/>
      <c r="CM234" s="132"/>
      <c r="CN234" s="132"/>
      <c r="CO234" s="138"/>
      <c r="CP234" s="134"/>
      <c r="CQ234" s="134"/>
      <c r="CR234" s="134"/>
      <c r="CS234" s="132"/>
      <c r="CT234" s="132"/>
      <c r="CU234" s="132"/>
      <c r="CV234" s="132"/>
      <c r="CW234" s="132"/>
      <c r="CX234" s="138"/>
      <c r="CY234" s="134"/>
      <c r="CZ234" s="134"/>
      <c r="DA234" s="134"/>
      <c r="DB234" s="132"/>
      <c r="DC234" s="132"/>
      <c r="DD234" s="132"/>
      <c r="DE234" s="132"/>
      <c r="DF234" s="132"/>
      <c r="DG234" s="138"/>
      <c r="DH234" s="134"/>
      <c r="DI234" s="134"/>
      <c r="DJ234" s="134"/>
      <c r="DK234" s="132"/>
      <c r="DL234" s="132"/>
      <c r="DM234" s="132"/>
      <c r="DN234" s="132"/>
      <c r="DO234" s="132"/>
      <c r="DP234" s="138"/>
      <c r="DQ234" s="134"/>
      <c r="DR234" s="134"/>
      <c r="DS234" s="134"/>
      <c r="DT234" s="132"/>
      <c r="DU234" s="132"/>
      <c r="DV234" s="132"/>
      <c r="DW234" s="132"/>
      <c r="DX234" s="132"/>
      <c r="DY234" s="138"/>
      <c r="DZ234" s="134"/>
      <c r="EA234" s="134"/>
      <c r="EB234" s="134"/>
      <c r="EC234" s="132"/>
      <c r="ED234" s="132"/>
      <c r="EE234" s="132"/>
      <c r="EF234" s="132"/>
      <c r="EG234" s="132"/>
      <c r="EH234" s="138"/>
      <c r="EI234" s="134"/>
      <c r="EJ234" s="134"/>
      <c r="EK234" s="134"/>
      <c r="EL234" s="132"/>
      <c r="EM234" s="132"/>
      <c r="EN234" s="132"/>
      <c r="EO234" s="132"/>
      <c r="EP234" s="132"/>
      <c r="EQ234" s="138"/>
      <c r="ER234" s="134"/>
      <c r="ES234" s="134"/>
      <c r="ET234" s="134"/>
      <c r="EU234" s="132"/>
      <c r="EV234" s="132"/>
      <c r="EW234" s="132"/>
      <c r="EX234" s="132"/>
      <c r="EY234" s="132"/>
      <c r="EZ234" s="138"/>
      <c r="FA234" s="134"/>
      <c r="FB234" s="134"/>
      <c r="FC234" s="134"/>
      <c r="FD234" s="132"/>
      <c r="FE234" s="132"/>
      <c r="FF234" s="132"/>
      <c r="FG234" s="132"/>
      <c r="FH234" s="132"/>
      <c r="FI234" s="138"/>
      <c r="FJ234" s="134"/>
      <c r="FK234" s="134"/>
      <c r="FL234" s="134"/>
      <c r="FM234" s="132"/>
      <c r="FN234" s="132"/>
      <c r="FO234" s="132"/>
      <c r="FP234" s="132"/>
      <c r="FQ234" s="132"/>
      <c r="FR234" s="132"/>
      <c r="FS234" s="138"/>
      <c r="FT234" s="256"/>
      <c r="FU234" s="256"/>
      <c r="FV234" s="256"/>
      <c r="FW234" s="132"/>
      <c r="FX234" s="256"/>
      <c r="FY234" s="132"/>
      <c r="FZ234" s="132"/>
      <c r="GA234" s="256"/>
      <c r="GB234" s="256"/>
      <c r="GC234" s="256"/>
      <c r="GD234" s="256"/>
      <c r="GE234" s="256"/>
      <c r="GF234" s="138"/>
      <c r="GG234" s="256"/>
      <c r="GH234" s="256"/>
      <c r="GI234" s="256"/>
      <c r="GJ234" s="132"/>
      <c r="GK234" s="256"/>
      <c r="GL234" s="132"/>
      <c r="GM234" s="132"/>
      <c r="GN234" s="256"/>
      <c r="GO234" s="256"/>
      <c r="GP234" s="256"/>
      <c r="GQ234" s="256"/>
      <c r="GR234" s="256"/>
      <c r="GS234" s="138"/>
      <c r="GT234" s="256"/>
      <c r="GU234" s="256"/>
      <c r="GV234" s="256"/>
      <c r="GW234" s="132"/>
      <c r="GX234" s="256"/>
      <c r="GY234" s="132"/>
      <c r="GZ234" s="132"/>
      <c r="HA234" s="256"/>
      <c r="HB234" s="256"/>
      <c r="HC234" s="256"/>
      <c r="HD234" s="256"/>
      <c r="HE234" s="252"/>
      <c r="HF234" s="252"/>
      <c r="HG234" s="252"/>
      <c r="HH234" s="252"/>
      <c r="HI234" s="252"/>
      <c r="HJ234" s="252"/>
      <c r="HK234" s="252"/>
      <c r="HL234" s="252"/>
      <c r="HM234" s="252"/>
      <c r="HN234" s="252"/>
      <c r="HO234" s="252"/>
    </row>
    <row r="235" spans="1:223" ht="29.25" customHeight="1" x14ac:dyDescent="0.2">
      <c r="A235" s="312"/>
      <c r="B235" s="314"/>
      <c r="C235" s="317"/>
      <c r="D235" s="317"/>
      <c r="E235" s="314"/>
      <c r="F235" s="319"/>
      <c r="G235" s="319"/>
      <c r="H235" s="320"/>
      <c r="I235" s="314"/>
      <c r="J235" s="321"/>
      <c r="K235" s="322"/>
      <c r="L235" s="324"/>
      <c r="M235" s="326"/>
      <c r="N235" s="327"/>
      <c r="O235" s="329"/>
      <c r="P235" s="329"/>
      <c r="Q235" s="333"/>
      <c r="R235" s="187"/>
      <c r="S235" s="187"/>
      <c r="T235" s="201" t="str">
        <f t="shared" si="113"/>
        <v>Tipo Control</v>
      </c>
      <c r="U235" s="54" t="s">
        <v>158</v>
      </c>
      <c r="V235" s="248">
        <f>+IF(U235='[13]Tabla Valoración controles'!$D$4,'[13]Tabla Valoración controles'!$F$4,IF('[13]208-PLA-Ft-78 Mapa Gestión'!U235='[13]Tabla Valoración controles'!$D$5,'[13]Tabla Valoración controles'!$F$5,IF(U235=[13]FORMULAS!$A$10,0,'[13]Tabla Valoración controles'!$F$6)))</f>
        <v>0</v>
      </c>
      <c r="W235" s="54"/>
      <c r="X235" s="56">
        <f>+IF(W235='[13]Tabla Valoración controles'!$D$7,'[13]Tabla Valoración controles'!$F$7,IF(U235=[13]FORMULAS!$A$10,0,'[13]Tabla Valoración controles'!$F$8))</f>
        <v>0</v>
      </c>
      <c r="Y235" s="54"/>
      <c r="Z235" s="248">
        <f>+IF(Y235='[13]Tabla Valoración controles'!$D$9,'[13]Tabla Valoración controles'!$F$9,IF(U235=[13]FORMULAS!$A$10,0,'[13]Tabla Valoración controles'!$F$10))</f>
        <v>0</v>
      </c>
      <c r="AA235" s="54"/>
      <c r="AB235" s="248" t="e">
        <f>+IF(AA235='[13]Tabla Valoración controles'!$D$9,'[13]Tabla Valoración controles'!$F$9,IF(W235=[13]FORMULAS!$A$10,0,'[13]Tabla Valoración controles'!$F$10))</f>
        <v>#REF!</v>
      </c>
      <c r="AC235" s="54"/>
      <c r="AD235" s="248" t="e">
        <f>+IF(AC235='[13]Tabla Valoración controles'!$D$13,'[13]Tabla Valoración controles'!$F$13,'[13]Tabla Valoración controles'!$F$14)</f>
        <v>#REF!</v>
      </c>
      <c r="AE235" s="249">
        <f t="shared" si="121"/>
        <v>0</v>
      </c>
      <c r="AF235" s="249">
        <f t="shared" si="146"/>
        <v>0</v>
      </c>
      <c r="AG235" s="249">
        <f t="shared" si="130"/>
        <v>0</v>
      </c>
      <c r="AH235" s="54"/>
      <c r="AI235" s="50">
        <f>+IF(AH235=[13]CONTROLES!$C$50,[13]CONTROLES!$D$50,[13]CONTROLES!$D$51)</f>
        <v>0</v>
      </c>
      <c r="AJ235" s="188"/>
      <c r="AK235" s="188">
        <f>+IF(AJ235=[13]CONTROLES!$C$52,[13]CONTROLES!$D$52,[13]CONTROLES!$D$53)</f>
        <v>0</v>
      </c>
      <c r="AL235" s="188"/>
      <c r="AM235" s="188">
        <f>+IF(AL235=[13]CONTROLES!$C$54,[13]CONTROLES!$D$54,[13]CONTROLES!$D$55)</f>
        <v>0</v>
      </c>
      <c r="AN235" s="250" t="str">
        <f t="shared" si="131"/>
        <v>Tipo Control</v>
      </c>
      <c r="AO235" s="250" t="str">
        <f>+IF(AN235=[13]CONTROLES!$F$54,[13]CONTROLES!$G$54,[13]CONTROLES!$G$55)</f>
        <v>Detectar</v>
      </c>
      <c r="AP235" s="188">
        <f>+IF(AO235=[13]CONTROLES!$C$56,[13]CONTROLES!$D$56,IF(AO235=[13]CONTROLES!$C$57,[13]CONTROLES!$D$57,[13]CONTROLES!$D$58))</f>
        <v>10</v>
      </c>
      <c r="AQ235" s="188"/>
      <c r="AR235" s="188">
        <f>+IF(AQ235=[13]CONTROLES!$C$59,[13]CONTROLES!$D$59,[13]CONTROLES!$D$60)</f>
        <v>0</v>
      </c>
      <c r="AS235" s="188"/>
      <c r="AT235" s="188">
        <f>+IF(AS235=[13]CONTROLES!$C$61,[13]CONTROLES!$D$61,[13]CONTROLES!$D$62)</f>
        <v>0</v>
      </c>
      <c r="AU235" s="188"/>
      <c r="AV235" s="50">
        <f>+IF(AU235=[13]CONTROLES!$C$63,[13]CONTROLES!$D$63,IF(AU235=[13]CONTROLES!$C$64,[13]CONTROLES!$D$64,[13]CONTROLES!$D$65))</f>
        <v>0</v>
      </c>
      <c r="AW235" s="50" t="str">
        <f t="shared" si="133"/>
        <v>Débil</v>
      </c>
      <c r="AX235" s="305"/>
      <c r="AY235" s="305"/>
      <c r="AZ235" s="305"/>
      <c r="BA235" s="305"/>
      <c r="BB235" s="307"/>
      <c r="BC235" s="306"/>
      <c r="BD235" s="335"/>
      <c r="BE235" s="261"/>
      <c r="BF235" s="134"/>
      <c r="BG235" s="134"/>
      <c r="BH235" s="179"/>
      <c r="BI235" s="257"/>
      <c r="BJ235" s="257"/>
      <c r="BK235" s="134"/>
      <c r="BL235" s="134"/>
      <c r="BM235" s="337"/>
      <c r="BN235" s="299"/>
      <c r="BO235" s="134"/>
      <c r="BP235" s="134"/>
      <c r="BQ235" s="134"/>
      <c r="BR235" s="132"/>
      <c r="BS235" s="132"/>
      <c r="BT235" s="132"/>
      <c r="BU235" s="132"/>
      <c r="BV235" s="132"/>
      <c r="BW235" s="138"/>
      <c r="BX235" s="134"/>
      <c r="BY235" s="134"/>
      <c r="BZ235" s="134"/>
      <c r="CA235" s="132"/>
      <c r="CB235" s="132"/>
      <c r="CC235" s="132"/>
      <c r="CD235" s="132"/>
      <c r="CE235" s="132"/>
      <c r="CF235" s="138"/>
      <c r="CG235" s="134"/>
      <c r="CH235" s="134"/>
      <c r="CI235" s="134"/>
      <c r="CJ235" s="132"/>
      <c r="CK235" s="132"/>
      <c r="CL235" s="132"/>
      <c r="CM235" s="132"/>
      <c r="CN235" s="132"/>
      <c r="CO235" s="138"/>
      <c r="CP235" s="134"/>
      <c r="CQ235" s="134"/>
      <c r="CR235" s="134"/>
      <c r="CS235" s="132"/>
      <c r="CT235" s="132"/>
      <c r="CU235" s="132"/>
      <c r="CV235" s="132"/>
      <c r="CW235" s="132"/>
      <c r="CX235" s="138"/>
      <c r="CY235" s="134"/>
      <c r="CZ235" s="134"/>
      <c r="DA235" s="134"/>
      <c r="DB235" s="132"/>
      <c r="DC235" s="132"/>
      <c r="DD235" s="132"/>
      <c r="DE235" s="132"/>
      <c r="DF235" s="132"/>
      <c r="DG235" s="138"/>
      <c r="DH235" s="134"/>
      <c r="DI235" s="134"/>
      <c r="DJ235" s="134"/>
      <c r="DK235" s="132"/>
      <c r="DL235" s="132"/>
      <c r="DM235" s="132"/>
      <c r="DN235" s="132"/>
      <c r="DO235" s="132"/>
      <c r="DP235" s="138"/>
      <c r="DQ235" s="134"/>
      <c r="DR235" s="134"/>
      <c r="DS235" s="134"/>
      <c r="DT235" s="132"/>
      <c r="DU235" s="132"/>
      <c r="DV235" s="132"/>
      <c r="DW235" s="132"/>
      <c r="DX235" s="132"/>
      <c r="DY235" s="138"/>
      <c r="DZ235" s="134"/>
      <c r="EA235" s="134"/>
      <c r="EB235" s="134"/>
      <c r="EC235" s="132"/>
      <c r="ED235" s="132"/>
      <c r="EE235" s="132"/>
      <c r="EF235" s="132"/>
      <c r="EG235" s="132"/>
      <c r="EH235" s="138"/>
      <c r="EI235" s="134"/>
      <c r="EJ235" s="134"/>
      <c r="EK235" s="134"/>
      <c r="EL235" s="132"/>
      <c r="EM235" s="132"/>
      <c r="EN235" s="132"/>
      <c r="EO235" s="132"/>
      <c r="EP235" s="132"/>
      <c r="EQ235" s="138"/>
      <c r="ER235" s="134"/>
      <c r="ES235" s="134"/>
      <c r="ET235" s="134"/>
      <c r="EU235" s="132"/>
      <c r="EV235" s="132"/>
      <c r="EW235" s="132"/>
      <c r="EX235" s="132"/>
      <c r="EY235" s="132"/>
      <c r="EZ235" s="138"/>
      <c r="FA235" s="134"/>
      <c r="FB235" s="134"/>
      <c r="FC235" s="134"/>
      <c r="FD235" s="132"/>
      <c r="FE235" s="132"/>
      <c r="FF235" s="132"/>
      <c r="FG235" s="132"/>
      <c r="FH235" s="132"/>
      <c r="FI235" s="138"/>
      <c r="FJ235" s="134"/>
      <c r="FK235" s="134"/>
      <c r="FL235" s="134"/>
      <c r="FM235" s="132"/>
      <c r="FN235" s="132"/>
      <c r="FO235" s="132"/>
      <c r="FP235" s="132"/>
      <c r="FQ235" s="132"/>
      <c r="FR235" s="132"/>
      <c r="FS235" s="138"/>
      <c r="FT235" s="256"/>
      <c r="FU235" s="256"/>
      <c r="FV235" s="256"/>
      <c r="FW235" s="132"/>
      <c r="FX235" s="256"/>
      <c r="FY235" s="132"/>
      <c r="FZ235" s="132"/>
      <c r="GA235" s="256"/>
      <c r="GB235" s="256"/>
      <c r="GC235" s="256"/>
      <c r="GD235" s="256"/>
      <c r="GE235" s="256"/>
      <c r="GF235" s="138"/>
      <c r="GG235" s="256"/>
      <c r="GH235" s="256"/>
      <c r="GI235" s="256"/>
      <c r="GJ235" s="132"/>
      <c r="GK235" s="256"/>
      <c r="GL235" s="132"/>
      <c r="GM235" s="132"/>
      <c r="GN235" s="256"/>
      <c r="GO235" s="256"/>
      <c r="GP235" s="256"/>
      <c r="GQ235" s="256"/>
      <c r="GR235" s="256"/>
      <c r="GS235" s="138"/>
      <c r="GT235" s="256"/>
      <c r="GU235" s="256"/>
      <c r="GV235" s="256"/>
      <c r="GW235" s="132"/>
      <c r="GX235" s="256"/>
      <c r="GY235" s="132"/>
      <c r="GZ235" s="132"/>
      <c r="HA235" s="256"/>
      <c r="HB235" s="256"/>
      <c r="HC235" s="256"/>
      <c r="HD235" s="256"/>
      <c r="HE235" s="252"/>
      <c r="HF235" s="252"/>
      <c r="HG235" s="252"/>
      <c r="HH235" s="252"/>
      <c r="HI235" s="252"/>
      <c r="HJ235" s="252"/>
      <c r="HK235" s="252"/>
      <c r="HL235" s="252"/>
      <c r="HM235" s="252"/>
      <c r="HN235" s="252"/>
      <c r="HO235" s="252"/>
    </row>
    <row r="236" spans="1:223" ht="29.25" customHeight="1" x14ac:dyDescent="0.2">
      <c r="A236" s="312"/>
      <c r="B236" s="314"/>
      <c r="C236" s="317"/>
      <c r="D236" s="317"/>
      <c r="E236" s="314"/>
      <c r="F236" s="319"/>
      <c r="G236" s="319"/>
      <c r="H236" s="320"/>
      <c r="I236" s="314"/>
      <c r="J236" s="321"/>
      <c r="K236" s="322"/>
      <c r="L236" s="324"/>
      <c r="M236" s="326"/>
      <c r="N236" s="327"/>
      <c r="O236" s="329"/>
      <c r="P236" s="329"/>
      <c r="Q236" s="333"/>
      <c r="R236" s="187"/>
      <c r="S236" s="187"/>
      <c r="T236" s="201" t="str">
        <f t="shared" si="113"/>
        <v>Tipo Control</v>
      </c>
      <c r="U236" s="54" t="s">
        <v>158</v>
      </c>
      <c r="V236" s="248">
        <f>+IF(U236='[13]Tabla Valoración controles'!$D$4,'[13]Tabla Valoración controles'!$F$4,IF('[13]208-PLA-Ft-78 Mapa Gestión'!U236='[13]Tabla Valoración controles'!$D$5,'[13]Tabla Valoración controles'!$F$5,IF(U236=[13]FORMULAS!$A$10,0,'[13]Tabla Valoración controles'!$F$6)))</f>
        <v>0</v>
      </c>
      <c r="W236" s="54"/>
      <c r="X236" s="56">
        <f>+IF(W236='[13]Tabla Valoración controles'!$D$7,'[13]Tabla Valoración controles'!$F$7,IF(U236=[13]FORMULAS!$A$10,0,'[13]Tabla Valoración controles'!$F$8))</f>
        <v>0</v>
      </c>
      <c r="Y236" s="54"/>
      <c r="Z236" s="248">
        <f>+IF(Y236='[13]Tabla Valoración controles'!$D$9,'[13]Tabla Valoración controles'!$F$9,IF(U236=[13]FORMULAS!$A$10,0,'[13]Tabla Valoración controles'!$F$10))</f>
        <v>0</v>
      </c>
      <c r="AA236" s="54"/>
      <c r="AB236" s="248" t="e">
        <f>+IF(AA236='[13]Tabla Valoración controles'!$D$9,'[13]Tabla Valoración controles'!$F$9,IF(W236=[13]FORMULAS!$A$10,0,'[13]Tabla Valoración controles'!$F$10))</f>
        <v>#REF!</v>
      </c>
      <c r="AC236" s="54"/>
      <c r="AD236" s="248" t="e">
        <f>+IF(AC236='[13]Tabla Valoración controles'!$D$13,'[13]Tabla Valoración controles'!$F$13,'[13]Tabla Valoración controles'!$F$14)</f>
        <v>#REF!</v>
      </c>
      <c r="AE236" s="249">
        <f t="shared" si="121"/>
        <v>0</v>
      </c>
      <c r="AF236" s="249">
        <f t="shared" si="146"/>
        <v>0</v>
      </c>
      <c r="AG236" s="249">
        <f t="shared" si="130"/>
        <v>0</v>
      </c>
      <c r="AH236" s="54"/>
      <c r="AI236" s="50">
        <f>+IF(AH236=[13]CONTROLES!$C$50,[13]CONTROLES!$D$50,[13]CONTROLES!$D$51)</f>
        <v>0</v>
      </c>
      <c r="AJ236" s="188"/>
      <c r="AK236" s="188">
        <f>+IF(AJ236=[13]CONTROLES!$C$52,[13]CONTROLES!$D$52,[13]CONTROLES!$D$53)</f>
        <v>0</v>
      </c>
      <c r="AL236" s="188"/>
      <c r="AM236" s="188">
        <f>+IF(AL236=[13]CONTROLES!$C$54,[13]CONTROLES!$D$54,[13]CONTROLES!$D$55)</f>
        <v>0</v>
      </c>
      <c r="AN236" s="250" t="str">
        <f t="shared" si="131"/>
        <v>Tipo Control</v>
      </c>
      <c r="AO236" s="250" t="str">
        <f>+IF(AN236=[13]CONTROLES!$F$54,[13]CONTROLES!$G$54,[13]CONTROLES!$G$55)</f>
        <v>Detectar</v>
      </c>
      <c r="AP236" s="188">
        <f>+IF(AO236=[13]CONTROLES!$C$56,[13]CONTROLES!$D$56,IF(AO236=[13]CONTROLES!$C$57,[13]CONTROLES!$D$57,[13]CONTROLES!$D$58))</f>
        <v>10</v>
      </c>
      <c r="AQ236" s="188"/>
      <c r="AR236" s="188">
        <f>+IF(AQ236=[13]CONTROLES!$C$59,[13]CONTROLES!$D$59,[13]CONTROLES!$D$60)</f>
        <v>0</v>
      </c>
      <c r="AS236" s="188"/>
      <c r="AT236" s="188">
        <f>+IF(AS236=[13]CONTROLES!$C$61,[13]CONTROLES!$D$61,[13]CONTROLES!$D$62)</f>
        <v>0</v>
      </c>
      <c r="AU236" s="188"/>
      <c r="AV236" s="50">
        <f>+IF(AU236=[13]CONTROLES!$C$63,[13]CONTROLES!$D$63,IF(AU236=[13]CONTROLES!$C$64,[13]CONTROLES!$D$64,[13]CONTROLES!$D$65))</f>
        <v>0</v>
      </c>
      <c r="AW236" s="50" t="str">
        <f t="shared" si="133"/>
        <v>Débil</v>
      </c>
      <c r="AX236" s="305"/>
      <c r="AY236" s="305"/>
      <c r="AZ236" s="305"/>
      <c r="BA236" s="305"/>
      <c r="BB236" s="307"/>
      <c r="BC236" s="306"/>
      <c r="BD236" s="335"/>
      <c r="BE236" s="261"/>
      <c r="BF236" s="134"/>
      <c r="BG236" s="134"/>
      <c r="BH236" s="179"/>
      <c r="BI236" s="257"/>
      <c r="BJ236" s="257"/>
      <c r="BK236" s="134"/>
      <c r="BL236" s="134"/>
      <c r="BM236" s="337"/>
      <c r="BN236" s="299"/>
      <c r="BO236" s="134"/>
      <c r="BP236" s="134"/>
      <c r="BQ236" s="134"/>
      <c r="BR236" s="132"/>
      <c r="BS236" s="132"/>
      <c r="BT236" s="132"/>
      <c r="BU236" s="132"/>
      <c r="BV236" s="132"/>
      <c r="BW236" s="138"/>
      <c r="BX236" s="134"/>
      <c r="BY236" s="134"/>
      <c r="BZ236" s="134"/>
      <c r="CA236" s="132"/>
      <c r="CB236" s="132"/>
      <c r="CC236" s="132"/>
      <c r="CD236" s="132"/>
      <c r="CE236" s="132"/>
      <c r="CF236" s="138"/>
      <c r="CG236" s="134"/>
      <c r="CH236" s="134"/>
      <c r="CI236" s="134"/>
      <c r="CJ236" s="132"/>
      <c r="CK236" s="132"/>
      <c r="CL236" s="132"/>
      <c r="CM236" s="132"/>
      <c r="CN236" s="132"/>
      <c r="CO236" s="138"/>
      <c r="CP236" s="134"/>
      <c r="CQ236" s="134"/>
      <c r="CR236" s="134"/>
      <c r="CS236" s="132"/>
      <c r="CT236" s="132"/>
      <c r="CU236" s="132"/>
      <c r="CV236" s="132"/>
      <c r="CW236" s="132"/>
      <c r="CX236" s="138"/>
      <c r="CY236" s="134"/>
      <c r="CZ236" s="134"/>
      <c r="DA236" s="134"/>
      <c r="DB236" s="132"/>
      <c r="DC236" s="132"/>
      <c r="DD236" s="132"/>
      <c r="DE236" s="132"/>
      <c r="DF236" s="132"/>
      <c r="DG236" s="138"/>
      <c r="DH236" s="134"/>
      <c r="DI236" s="134"/>
      <c r="DJ236" s="134"/>
      <c r="DK236" s="132"/>
      <c r="DL236" s="132"/>
      <c r="DM236" s="132"/>
      <c r="DN236" s="132"/>
      <c r="DO236" s="132"/>
      <c r="DP236" s="138"/>
      <c r="DQ236" s="134"/>
      <c r="DR236" s="134"/>
      <c r="DS236" s="134"/>
      <c r="DT236" s="132"/>
      <c r="DU236" s="132"/>
      <c r="DV236" s="132"/>
      <c r="DW236" s="132"/>
      <c r="DX236" s="132"/>
      <c r="DY236" s="138"/>
      <c r="DZ236" s="134"/>
      <c r="EA236" s="134"/>
      <c r="EB236" s="134"/>
      <c r="EC236" s="132"/>
      <c r="ED236" s="132"/>
      <c r="EE236" s="132"/>
      <c r="EF236" s="132"/>
      <c r="EG236" s="132"/>
      <c r="EH236" s="138"/>
      <c r="EI236" s="134"/>
      <c r="EJ236" s="134"/>
      <c r="EK236" s="134"/>
      <c r="EL236" s="132"/>
      <c r="EM236" s="132"/>
      <c r="EN236" s="132"/>
      <c r="EO236" s="132"/>
      <c r="EP236" s="132"/>
      <c r="EQ236" s="138"/>
      <c r="ER236" s="134"/>
      <c r="ES236" s="134"/>
      <c r="ET236" s="134"/>
      <c r="EU236" s="132"/>
      <c r="EV236" s="132"/>
      <c r="EW236" s="132"/>
      <c r="EX236" s="132"/>
      <c r="EY236" s="132"/>
      <c r="EZ236" s="138"/>
      <c r="FA236" s="134"/>
      <c r="FB236" s="134"/>
      <c r="FC236" s="134"/>
      <c r="FD236" s="132"/>
      <c r="FE236" s="132"/>
      <c r="FF236" s="132"/>
      <c r="FG236" s="132"/>
      <c r="FH236" s="132"/>
      <c r="FI236" s="138"/>
      <c r="FJ236" s="134"/>
      <c r="FK236" s="134"/>
      <c r="FL236" s="134"/>
      <c r="FM236" s="132"/>
      <c r="FN236" s="132"/>
      <c r="FO236" s="132"/>
      <c r="FP236" s="132"/>
      <c r="FQ236" s="132"/>
      <c r="FR236" s="132"/>
      <c r="FS236" s="138"/>
      <c r="FT236" s="256"/>
      <c r="FU236" s="256"/>
      <c r="FV236" s="256"/>
      <c r="FW236" s="132"/>
      <c r="FX236" s="256"/>
      <c r="FY236" s="132"/>
      <c r="FZ236" s="132"/>
      <c r="GA236" s="256"/>
      <c r="GB236" s="256"/>
      <c r="GC236" s="256"/>
      <c r="GD236" s="256"/>
      <c r="GE236" s="256"/>
      <c r="GF236" s="138"/>
      <c r="GG236" s="256"/>
      <c r="GH236" s="256"/>
      <c r="GI236" s="256"/>
      <c r="GJ236" s="132"/>
      <c r="GK236" s="256"/>
      <c r="GL236" s="132"/>
      <c r="GM236" s="132"/>
      <c r="GN236" s="256"/>
      <c r="GO236" s="256"/>
      <c r="GP236" s="256"/>
      <c r="GQ236" s="256"/>
      <c r="GR236" s="256"/>
      <c r="GS236" s="138"/>
      <c r="GT236" s="256"/>
      <c r="GU236" s="256"/>
      <c r="GV236" s="256"/>
      <c r="GW236" s="132"/>
      <c r="GX236" s="256"/>
      <c r="GY236" s="132"/>
      <c r="GZ236" s="132"/>
      <c r="HA236" s="256"/>
      <c r="HB236" s="256"/>
      <c r="HC236" s="256"/>
      <c r="HD236" s="256"/>
      <c r="HE236" s="252"/>
      <c r="HF236" s="252"/>
      <c r="HG236" s="252"/>
      <c r="HH236" s="252"/>
      <c r="HI236" s="252"/>
      <c r="HJ236" s="252"/>
      <c r="HK236" s="252"/>
      <c r="HL236" s="252"/>
      <c r="HM236" s="252"/>
      <c r="HN236" s="252"/>
      <c r="HO236" s="252"/>
    </row>
    <row r="237" spans="1:223" ht="29.25" customHeight="1" x14ac:dyDescent="0.2">
      <c r="A237" s="312"/>
      <c r="B237" s="315"/>
      <c r="C237" s="318"/>
      <c r="D237" s="318"/>
      <c r="E237" s="315"/>
      <c r="F237" s="319"/>
      <c r="G237" s="319"/>
      <c r="H237" s="320"/>
      <c r="I237" s="315"/>
      <c r="J237" s="321"/>
      <c r="K237" s="322"/>
      <c r="L237" s="325"/>
      <c r="M237" s="326"/>
      <c r="N237" s="327"/>
      <c r="O237" s="330"/>
      <c r="P237" s="330"/>
      <c r="Q237" s="334"/>
      <c r="R237" s="187"/>
      <c r="S237" s="187"/>
      <c r="T237" s="201" t="str">
        <f t="shared" si="113"/>
        <v>Tipo Control</v>
      </c>
      <c r="U237" s="54" t="s">
        <v>158</v>
      </c>
      <c r="V237" s="248">
        <f>+IF(U237='[13]Tabla Valoración controles'!$D$4,'[13]Tabla Valoración controles'!$F$4,IF('[13]208-PLA-Ft-78 Mapa Gestión'!U237='[13]Tabla Valoración controles'!$D$5,'[13]Tabla Valoración controles'!$F$5,IF(U237=[13]FORMULAS!$A$10,0,'[13]Tabla Valoración controles'!$F$6)))</f>
        <v>0</v>
      </c>
      <c r="W237" s="54"/>
      <c r="X237" s="56">
        <f>+IF(W237='[13]Tabla Valoración controles'!$D$7,'[13]Tabla Valoración controles'!$F$7,IF(U237=[13]FORMULAS!$A$10,0,'[13]Tabla Valoración controles'!$F$8))</f>
        <v>0</v>
      </c>
      <c r="Y237" s="54"/>
      <c r="Z237" s="248">
        <f>+IF(Y237='[13]Tabla Valoración controles'!$D$9,'[13]Tabla Valoración controles'!$F$9,IF(U237=[13]FORMULAS!$A$10,0,'[13]Tabla Valoración controles'!$F$10))</f>
        <v>0</v>
      </c>
      <c r="AA237" s="54"/>
      <c r="AB237" s="248" t="e">
        <f>+IF(AA237='[13]Tabla Valoración controles'!$D$9,'[13]Tabla Valoración controles'!$F$9,IF(W237=[13]FORMULAS!$A$10,0,'[13]Tabla Valoración controles'!$F$10))</f>
        <v>#REF!</v>
      </c>
      <c r="AC237" s="54"/>
      <c r="AD237" s="248" t="e">
        <f>+IF(AC237='[13]Tabla Valoración controles'!$D$13,'[13]Tabla Valoración controles'!$F$13,'[13]Tabla Valoración controles'!$F$14)</f>
        <v>#REF!</v>
      </c>
      <c r="AE237" s="249">
        <f t="shared" si="121"/>
        <v>0</v>
      </c>
      <c r="AF237" s="249">
        <f t="shared" si="146"/>
        <v>0</v>
      </c>
      <c r="AG237" s="249">
        <f t="shared" si="130"/>
        <v>0</v>
      </c>
      <c r="AH237" s="54"/>
      <c r="AI237" s="50">
        <f>+IF(AH237=[13]CONTROLES!$C$50,[13]CONTROLES!$D$50,[13]CONTROLES!$D$51)</f>
        <v>0</v>
      </c>
      <c r="AJ237" s="188"/>
      <c r="AK237" s="188">
        <f>+IF(AJ237=[13]CONTROLES!$C$52,[13]CONTROLES!$D$52,[13]CONTROLES!$D$53)</f>
        <v>0</v>
      </c>
      <c r="AL237" s="188"/>
      <c r="AM237" s="188">
        <f>+IF(AL237=[13]CONTROLES!$C$54,[13]CONTROLES!$D$54,[13]CONTROLES!$D$55)</f>
        <v>0</v>
      </c>
      <c r="AN237" s="250" t="str">
        <f t="shared" si="131"/>
        <v>Tipo Control</v>
      </c>
      <c r="AO237" s="250" t="str">
        <f>+IF(AN237=[13]CONTROLES!$F$54,[13]CONTROLES!$G$54,[13]CONTROLES!$G$55)</f>
        <v>Detectar</v>
      </c>
      <c r="AP237" s="188">
        <f>+IF(AO237=[13]CONTROLES!$C$56,[13]CONTROLES!$D$56,IF(AO237=[13]CONTROLES!$C$57,[13]CONTROLES!$D$57,[13]CONTROLES!$D$58))</f>
        <v>10</v>
      </c>
      <c r="AQ237" s="188"/>
      <c r="AR237" s="188">
        <f>+IF(AQ237=[13]CONTROLES!$C$59,[13]CONTROLES!$D$59,[13]CONTROLES!$D$60)</f>
        <v>0</v>
      </c>
      <c r="AS237" s="188"/>
      <c r="AT237" s="188">
        <f>+IF(AS237=[13]CONTROLES!$C$61,[13]CONTROLES!$D$61,[13]CONTROLES!$D$62)</f>
        <v>0</v>
      </c>
      <c r="AU237" s="188"/>
      <c r="AV237" s="50">
        <f>+IF(AU237=[13]CONTROLES!$C$63,[13]CONTROLES!$D$63,IF(AU237=[13]CONTROLES!$C$64,[13]CONTROLES!$D$64,[13]CONTROLES!$D$65))</f>
        <v>0</v>
      </c>
      <c r="AW237" s="50" t="str">
        <f t="shared" si="133"/>
        <v>Débil</v>
      </c>
      <c r="AX237" s="305"/>
      <c r="AY237" s="305"/>
      <c r="AZ237" s="305"/>
      <c r="BA237" s="305"/>
      <c r="BB237" s="307"/>
      <c r="BC237" s="306"/>
      <c r="BD237" s="335"/>
      <c r="BE237" s="262"/>
      <c r="BF237" s="134"/>
      <c r="BG237" s="134"/>
      <c r="BH237" s="179"/>
      <c r="BI237" s="257"/>
      <c r="BJ237" s="257"/>
      <c r="BK237" s="134"/>
      <c r="BL237" s="134"/>
      <c r="BM237" s="338"/>
      <c r="BN237" s="300"/>
      <c r="BO237" s="134"/>
      <c r="BP237" s="134"/>
      <c r="BQ237" s="134"/>
      <c r="BR237" s="132"/>
      <c r="BS237" s="132"/>
      <c r="BT237" s="132"/>
      <c r="BU237" s="132"/>
      <c r="BV237" s="132"/>
      <c r="BW237" s="138"/>
      <c r="BX237" s="134"/>
      <c r="BY237" s="134"/>
      <c r="BZ237" s="134"/>
      <c r="CA237" s="132"/>
      <c r="CB237" s="132"/>
      <c r="CC237" s="132"/>
      <c r="CD237" s="132"/>
      <c r="CE237" s="132"/>
      <c r="CF237" s="138"/>
      <c r="CG237" s="134"/>
      <c r="CH237" s="134"/>
      <c r="CI237" s="134"/>
      <c r="CJ237" s="132"/>
      <c r="CK237" s="132"/>
      <c r="CL237" s="132"/>
      <c r="CM237" s="132"/>
      <c r="CN237" s="132"/>
      <c r="CO237" s="138"/>
      <c r="CP237" s="134"/>
      <c r="CQ237" s="134"/>
      <c r="CR237" s="134"/>
      <c r="CS237" s="132"/>
      <c r="CT237" s="132"/>
      <c r="CU237" s="132"/>
      <c r="CV237" s="132"/>
      <c r="CW237" s="132"/>
      <c r="CX237" s="138"/>
      <c r="CY237" s="134"/>
      <c r="CZ237" s="134"/>
      <c r="DA237" s="134"/>
      <c r="DB237" s="132"/>
      <c r="DC237" s="132"/>
      <c r="DD237" s="132"/>
      <c r="DE237" s="132"/>
      <c r="DF237" s="132"/>
      <c r="DG237" s="138"/>
      <c r="DH237" s="134"/>
      <c r="DI237" s="134"/>
      <c r="DJ237" s="134"/>
      <c r="DK237" s="132"/>
      <c r="DL237" s="132"/>
      <c r="DM237" s="132"/>
      <c r="DN237" s="132"/>
      <c r="DO237" s="132"/>
      <c r="DP237" s="138"/>
      <c r="DQ237" s="134"/>
      <c r="DR237" s="134"/>
      <c r="DS237" s="134"/>
      <c r="DT237" s="132"/>
      <c r="DU237" s="132"/>
      <c r="DV237" s="132"/>
      <c r="DW237" s="132"/>
      <c r="DX237" s="132"/>
      <c r="DY237" s="138"/>
      <c r="DZ237" s="134"/>
      <c r="EA237" s="134"/>
      <c r="EB237" s="134"/>
      <c r="EC237" s="132"/>
      <c r="ED237" s="132"/>
      <c r="EE237" s="132"/>
      <c r="EF237" s="132"/>
      <c r="EG237" s="132"/>
      <c r="EH237" s="138"/>
      <c r="EI237" s="134"/>
      <c r="EJ237" s="134"/>
      <c r="EK237" s="134"/>
      <c r="EL237" s="132"/>
      <c r="EM237" s="132"/>
      <c r="EN237" s="132"/>
      <c r="EO237" s="132"/>
      <c r="EP237" s="132"/>
      <c r="EQ237" s="138"/>
      <c r="ER237" s="134"/>
      <c r="ES237" s="134"/>
      <c r="ET237" s="134"/>
      <c r="EU237" s="132"/>
      <c r="EV237" s="132"/>
      <c r="EW237" s="132"/>
      <c r="EX237" s="132"/>
      <c r="EY237" s="132"/>
      <c r="EZ237" s="138"/>
      <c r="FA237" s="134"/>
      <c r="FB237" s="134"/>
      <c r="FC237" s="134"/>
      <c r="FD237" s="132"/>
      <c r="FE237" s="132"/>
      <c r="FF237" s="132"/>
      <c r="FG237" s="132"/>
      <c r="FH237" s="132"/>
      <c r="FI237" s="138"/>
      <c r="FJ237" s="134"/>
      <c r="FK237" s="134"/>
      <c r="FL237" s="134"/>
      <c r="FM237" s="132"/>
      <c r="FN237" s="132"/>
      <c r="FO237" s="132"/>
      <c r="FP237" s="132"/>
      <c r="FQ237" s="132"/>
      <c r="FR237" s="132"/>
      <c r="FS237" s="138"/>
      <c r="FT237" s="256"/>
      <c r="FU237" s="256"/>
      <c r="FV237" s="256"/>
      <c r="FW237" s="132"/>
      <c r="FX237" s="256"/>
      <c r="FY237" s="132"/>
      <c r="FZ237" s="132"/>
      <c r="GA237" s="256"/>
      <c r="GB237" s="256"/>
      <c r="GC237" s="256"/>
      <c r="GD237" s="256"/>
      <c r="GE237" s="256"/>
      <c r="GF237" s="138"/>
      <c r="GG237" s="256"/>
      <c r="GH237" s="256"/>
      <c r="GI237" s="256"/>
      <c r="GJ237" s="132"/>
      <c r="GK237" s="256"/>
      <c r="GL237" s="132"/>
      <c r="GM237" s="132"/>
      <c r="GN237" s="256"/>
      <c r="GO237" s="256"/>
      <c r="GP237" s="256"/>
      <c r="GQ237" s="256"/>
      <c r="GR237" s="256"/>
      <c r="GS237" s="138"/>
      <c r="GT237" s="256"/>
      <c r="GU237" s="256"/>
      <c r="GV237" s="256"/>
      <c r="GW237" s="132"/>
      <c r="GX237" s="256"/>
      <c r="GY237" s="132"/>
      <c r="GZ237" s="132"/>
      <c r="HA237" s="256"/>
      <c r="HB237" s="256"/>
      <c r="HC237" s="256"/>
      <c r="HD237" s="256"/>
      <c r="HE237" s="252"/>
      <c r="HF237" s="252"/>
      <c r="HG237" s="252"/>
      <c r="HH237" s="252"/>
      <c r="HI237" s="252"/>
      <c r="HJ237" s="252"/>
      <c r="HK237" s="252"/>
      <c r="HL237" s="252"/>
      <c r="HM237" s="252"/>
      <c r="HN237" s="252"/>
      <c r="HO237" s="252"/>
    </row>
    <row r="238" spans="1:223" ht="76.5" customHeight="1" x14ac:dyDescent="0.2">
      <c r="A238" s="312">
        <v>39</v>
      </c>
      <c r="B238" s="396" t="s">
        <v>267</v>
      </c>
      <c r="C238" s="460" t="str">
        <f>VLOOKUP(B238,[14]FORMULAS!$A$30:$B$52,2,0)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238" s="460" t="str">
        <f>VLOOKUP(B238,[14]FORMULAS!$A$30:$C$52,3,0)</f>
        <v>Director de Reasentamientos</v>
      </c>
      <c r="E238" s="396" t="s">
        <v>260</v>
      </c>
      <c r="F238" s="320" t="s">
        <v>730</v>
      </c>
      <c r="G238" s="320" t="s">
        <v>731</v>
      </c>
      <c r="H238" s="320" t="s">
        <v>732</v>
      </c>
      <c r="I238" s="396" t="s">
        <v>261</v>
      </c>
      <c r="J238" s="463">
        <v>10</v>
      </c>
      <c r="K238" s="464" t="str">
        <f>VLOOKUP(L238,'Tabla probabilidad'!$D$3:$E$8,2,0)</f>
        <v>Baja</v>
      </c>
      <c r="L238" s="461">
        <f>+IF(J238&lt;=[14]FORMULAS!$M$2,[14]FORMULAS!$N$2,IF('[14]208-PLA-Ft-78 Mapa Gestión'!J238&lt;=[14]FORMULAS!$M$3,[14]FORMULAS!$N$3,IF('[14]208-PLA-Ft-78 Mapa Gestión'!J238&lt;=[14]FORMULAS!$M$4,[14]FORMULAS!$N$4,IF('[14]208-PLA-Ft-78 Mapa Gestión'!J238&lt;=[14]FORMULAS!$M$5,[14]FORMULAS!$N$5,[14]FORMULAS!$N$6))))</f>
        <v>0.4</v>
      </c>
      <c r="M238" s="462" t="s">
        <v>91</v>
      </c>
      <c r="N238" s="327" t="str">
        <f>VLOOKUP(M238,'Tabla Impacto'!$D$3:$F$8,3,0)</f>
        <v>Moderado</v>
      </c>
      <c r="O238" s="328">
        <f>VLOOKUP(N238,[13]FORMULAS!$I$1:$J$6,2,0)</f>
        <v>0.6</v>
      </c>
      <c r="P238" s="328" t="str">
        <f t="shared" ref="P238" si="147">CONCATENATE(N238,K238)</f>
        <v>ModeradoBaja</v>
      </c>
      <c r="Q238" s="332" t="str">
        <f>VLOOKUP(P238,[13]FORMULAS!$K$17:$L$42,2,0)</f>
        <v>Moderado</v>
      </c>
      <c r="R238" s="263">
        <v>1</v>
      </c>
      <c r="S238" s="263" t="s">
        <v>733</v>
      </c>
      <c r="T238" s="201" t="str">
        <f t="shared" si="113"/>
        <v>Preventivo</v>
      </c>
      <c r="U238" s="54" t="s">
        <v>13</v>
      </c>
      <c r="V238" s="248">
        <f>+IF(U238='[13]Tabla Valoración controles'!$D$4,'[13]Tabla Valoración controles'!$F$4,IF('[13]208-PLA-Ft-78 Mapa Gestión'!U238='[13]Tabla Valoración controles'!$D$5,'[13]Tabla Valoración controles'!$F$5,IF(U238=[13]FORMULAS!$A$10,0,'[13]Tabla Valoración controles'!$F$6)))</f>
        <v>0.25</v>
      </c>
      <c r="W238" s="54" t="s">
        <v>8</v>
      </c>
      <c r="X238" s="56">
        <f>+IF(W238='[13]Tabla Valoración controles'!$D$7,'[13]Tabla Valoración controles'!$F$7,IF(U238=[13]FORMULAS!$A$10,0,'[13]Tabla Valoración controles'!$F$8))</f>
        <v>0.15</v>
      </c>
      <c r="Y238" s="54" t="s">
        <v>18</v>
      </c>
      <c r="Z238" s="248" t="e">
        <f>+IF(Y238='[13]Tabla Valoración controles'!$D$9,'[13]Tabla Valoración controles'!$F$9,IF(U238=[13]FORMULAS!$A$10,0,'[13]Tabla Valoración controles'!$F$10))</f>
        <v>#REF!</v>
      </c>
      <c r="AA238" s="54" t="s">
        <v>21</v>
      </c>
      <c r="AB238" s="248" t="e">
        <f>+IF(AA238='[13]Tabla Valoración controles'!$D$9,'[13]Tabla Valoración controles'!$F$9,IF(W238=[13]FORMULAS!$A$10,0,'[13]Tabla Valoración controles'!$F$10))</f>
        <v>#REF!</v>
      </c>
      <c r="AC238" s="54" t="s">
        <v>100</v>
      </c>
      <c r="AD238" s="248" t="e">
        <f>+IF(AC238='[13]Tabla Valoración controles'!$D$13,'[13]Tabla Valoración controles'!$F$13,'[13]Tabla Valoración controles'!$F$14)</f>
        <v>#REF!</v>
      </c>
      <c r="AE238" s="249" t="e">
        <f t="shared" ref="AE238" si="148">+V238+X238+Z238</f>
        <v>#REF!</v>
      </c>
      <c r="AF238" s="249" t="e">
        <f>+IF(T238=[13]FORMULAS!$A$8,'[13]208-PLA-Ft-78 Mapa Gestión'!AE238*'[13]208-PLA-Ft-78 Mapa Gestión'!L238:L243,'[13]208-PLA-Ft-78 Mapa Gestión'!AE238*'[13]208-PLA-Ft-78 Mapa Gestión'!O238:O243)</f>
        <v>#REF!</v>
      </c>
      <c r="AG238" s="249">
        <f>+IF(T238=[13]FORMULAS!$A$8,'[13]208-PLA-Ft-78 Mapa Gestión'!L238:L243-'[13]208-PLA-Ft-78 Mapa Gestión'!AF238,0)</f>
        <v>0</v>
      </c>
      <c r="AH238" s="54" t="s">
        <v>351</v>
      </c>
      <c r="AI238" s="50">
        <f>+IF(AH238=[13]CONTROLES!$C$50,[13]CONTROLES!$D$50,[13]CONTROLES!$D$51)</f>
        <v>15</v>
      </c>
      <c r="AJ238" s="188" t="s">
        <v>357</v>
      </c>
      <c r="AK238" s="188">
        <f>+IF(AJ238=[13]CONTROLES!$C$52,[13]CONTROLES!$D$52,[13]CONTROLES!$D$53)</f>
        <v>15</v>
      </c>
      <c r="AL238" s="188" t="s">
        <v>360</v>
      </c>
      <c r="AM238" s="188">
        <f>+IF(AL238=[13]CONTROLES!$C$54,[13]CONTROLES!$D$54,[13]CONTROLES!$D$55)</f>
        <v>15</v>
      </c>
      <c r="AN238" s="50" t="s">
        <v>363</v>
      </c>
      <c r="AO238" s="50">
        <f>+IF(AN238=[12]CONTROLES!$C$56,[12]CONTROLES!$D$56,IF(AN238=[12]CONTROLES!$C$57,[12]CONTROLES!$D$57,[12]CONTROLES!$D$58))</f>
        <v>15</v>
      </c>
      <c r="AP238" s="50" t="s">
        <v>367</v>
      </c>
      <c r="AQ238" s="50">
        <f>+IF(AP238=[12]CONTROLES!$C$59,[12]CONTROLES!$D$59,[12]CONTROLES!$D$60)</f>
        <v>15</v>
      </c>
      <c r="AR238" s="50" t="s">
        <v>370</v>
      </c>
      <c r="AS238" s="50">
        <f>+IF(AR238=[12]CONTROLES!$C$61,[12]CONTROLES!$D$61,[12]CONTROLES!$D$62)</f>
        <v>15</v>
      </c>
      <c r="AT238" s="50" t="s">
        <v>373</v>
      </c>
      <c r="AU238" s="50">
        <f>+IF(AT238=[12]CONTROLES!$C$63,[12]CONTROLES!$D$63,IF(AT238=[12]CONTROLES!$C$64,[12]CONTROLES!$D$64,[12]CONTROLES!$D$65))</f>
        <v>10</v>
      </c>
      <c r="AV238" s="50">
        <f t="shared" ref="AV238" si="149">+AI238+AK238+AM238+AO238+AQ238+AS238+AU238</f>
        <v>100</v>
      </c>
      <c r="AW238" s="50" t="str">
        <f t="shared" ref="AW238" si="150">IF(ISERROR(AV238)=TRUE,"",IF(AND(AV238&lt;=85),"Débil",IF(AND(AV238&gt;=85.01,AV238&lt;=95),"Moderado",IF(AND(AV238&gt;=95.1,AV238&lt;=100),"Fuerte",""))))</f>
        <v>Fuerte</v>
      </c>
      <c r="AX238" s="304" t="e">
        <f t="shared" ref="AX238" si="151">+AG243</f>
        <v>#REF!</v>
      </c>
      <c r="AY238" s="304" t="s">
        <v>98</v>
      </c>
      <c r="AZ238" s="304" t="s">
        <v>74</v>
      </c>
      <c r="BA238" s="304">
        <f>+IF(T238=[8]FORMULAS!B237,'[8]208-PLA-Ft-78 Mapa Gestión'!AG243,'[8]208-PLA-Ft-78 Mapa Gestión'!O238:O243)</f>
        <v>0</v>
      </c>
      <c r="BB238" s="307" t="str">
        <f t="shared" ref="BB238" si="152">CONCATENATE(AZ238,AY238)</f>
        <v>ModeradoMedia</v>
      </c>
      <c r="BC238" s="309" t="str">
        <f>VLOOKUP(BB238,[8]FORMULAS!$K$17:$L$42,2,0)</f>
        <v>Moderado</v>
      </c>
      <c r="BD238" s="298" t="s">
        <v>164</v>
      </c>
      <c r="BE238" s="215" t="s">
        <v>734</v>
      </c>
      <c r="BF238" s="215" t="s">
        <v>735</v>
      </c>
      <c r="BG238" s="247" t="s">
        <v>324</v>
      </c>
      <c r="BH238" s="271">
        <v>45292</v>
      </c>
      <c r="BI238" s="271">
        <v>45626</v>
      </c>
      <c r="BJ238" s="272" t="s">
        <v>525</v>
      </c>
      <c r="BK238" s="215" t="s">
        <v>736</v>
      </c>
      <c r="BL238" s="273" t="s">
        <v>236</v>
      </c>
      <c r="BM238" s="308" t="s">
        <v>737</v>
      </c>
      <c r="BN238" s="298" t="s">
        <v>729</v>
      </c>
      <c r="BO238" s="134"/>
      <c r="BP238" s="134"/>
      <c r="BQ238" s="134"/>
      <c r="BR238" s="134"/>
      <c r="BS238" s="134"/>
      <c r="BT238" s="134"/>
      <c r="BU238" s="134"/>
      <c r="BV238" s="134"/>
      <c r="BW238" s="138"/>
      <c r="BX238" s="134"/>
      <c r="BY238" s="134"/>
      <c r="BZ238" s="134"/>
      <c r="CA238" s="134"/>
      <c r="CB238" s="134"/>
      <c r="CC238" s="134"/>
      <c r="CD238" s="134"/>
      <c r="CE238" s="134"/>
      <c r="CF238" s="138"/>
      <c r="CG238" s="134"/>
      <c r="CH238" s="134"/>
      <c r="CI238" s="134"/>
      <c r="CJ238" s="134"/>
      <c r="CK238" s="134"/>
      <c r="CL238" s="134"/>
      <c r="CM238" s="134"/>
      <c r="CN238" s="134"/>
      <c r="CO238" s="138"/>
      <c r="CP238" s="134"/>
      <c r="CQ238" s="134"/>
      <c r="CR238" s="134"/>
      <c r="CS238" s="134"/>
      <c r="CT238" s="134"/>
      <c r="CU238" s="134"/>
      <c r="CV238" s="134"/>
      <c r="CW238" s="134"/>
      <c r="CX238" s="138"/>
      <c r="CY238" s="134"/>
      <c r="CZ238" s="134"/>
      <c r="DA238" s="134"/>
      <c r="DB238" s="134"/>
      <c r="DC238" s="134"/>
      <c r="DD238" s="134"/>
      <c r="DE238" s="134"/>
      <c r="DF238" s="134"/>
      <c r="DG238" s="138"/>
      <c r="DH238" s="134"/>
      <c r="DI238" s="134"/>
      <c r="DJ238" s="134"/>
      <c r="DK238" s="134"/>
      <c r="DL238" s="134"/>
      <c r="DM238" s="134"/>
      <c r="DN238" s="134"/>
      <c r="DO238" s="134"/>
      <c r="DP238" s="138"/>
      <c r="DQ238" s="134"/>
      <c r="DR238" s="134"/>
      <c r="DS238" s="134"/>
      <c r="DT238" s="134"/>
      <c r="DU238" s="134"/>
      <c r="DV238" s="134"/>
      <c r="DW238" s="134"/>
      <c r="DX238" s="134"/>
      <c r="DY238" s="138"/>
      <c r="DZ238" s="134"/>
      <c r="EA238" s="134"/>
      <c r="EB238" s="134"/>
      <c r="EC238" s="134"/>
      <c r="ED238" s="134"/>
      <c r="EE238" s="134"/>
      <c r="EF238" s="134"/>
      <c r="EG238" s="134"/>
      <c r="EH238" s="138"/>
      <c r="EI238" s="134"/>
      <c r="EJ238" s="134"/>
      <c r="EK238" s="134"/>
      <c r="EL238" s="134"/>
      <c r="EM238" s="134"/>
      <c r="EN238" s="134"/>
      <c r="EO238" s="134"/>
      <c r="EP238" s="134"/>
      <c r="EQ238" s="138"/>
      <c r="ER238" s="134"/>
      <c r="ES238" s="134"/>
      <c r="ET238" s="134"/>
      <c r="EU238" s="134"/>
      <c r="EV238" s="134"/>
      <c r="EW238" s="134"/>
      <c r="EX238" s="134"/>
      <c r="EY238" s="134"/>
      <c r="EZ238" s="138"/>
      <c r="FA238" s="134"/>
      <c r="FB238" s="134"/>
      <c r="FC238" s="134"/>
      <c r="FD238" s="134"/>
      <c r="FE238" s="134"/>
      <c r="FF238" s="134"/>
      <c r="FG238" s="134"/>
      <c r="FH238" s="134"/>
      <c r="FI238" s="138"/>
      <c r="FJ238" s="134"/>
      <c r="FK238" s="134"/>
      <c r="FL238" s="134"/>
      <c r="FM238" s="134"/>
      <c r="FN238" s="134"/>
      <c r="FO238" s="134"/>
      <c r="FP238" s="134"/>
      <c r="FQ238" s="134"/>
      <c r="FR238" s="134"/>
      <c r="FS238" s="138"/>
      <c r="FT238" s="256"/>
      <c r="FU238" s="256"/>
      <c r="FV238" s="256"/>
      <c r="FW238" s="132"/>
      <c r="FX238" s="256"/>
      <c r="FY238" s="134"/>
      <c r="FZ238" s="134"/>
      <c r="GA238" s="256"/>
      <c r="GB238" s="256"/>
      <c r="GC238" s="256"/>
      <c r="GD238" s="256"/>
      <c r="GE238" s="256"/>
      <c r="GF238" s="138"/>
      <c r="GG238" s="256"/>
      <c r="GH238" s="256"/>
      <c r="GI238" s="256"/>
      <c r="GJ238" s="132"/>
      <c r="GK238" s="256"/>
      <c r="GL238" s="134"/>
      <c r="GM238" s="134"/>
      <c r="GN238" s="256"/>
      <c r="GO238" s="256"/>
      <c r="GP238" s="256"/>
      <c r="GQ238" s="256"/>
      <c r="GR238" s="256"/>
      <c r="GS238" s="138"/>
      <c r="GT238" s="256"/>
      <c r="GU238" s="256"/>
      <c r="GV238" s="256"/>
      <c r="GW238" s="132"/>
      <c r="GX238" s="256"/>
      <c r="GY238" s="134"/>
      <c r="GZ238" s="134"/>
      <c r="HA238" s="256"/>
      <c r="HB238" s="256"/>
      <c r="HC238" s="256"/>
      <c r="HD238" s="256"/>
      <c r="HE238" s="252"/>
      <c r="HF238" s="252"/>
      <c r="HG238" s="252"/>
      <c r="HH238" s="252"/>
      <c r="HI238" s="252"/>
      <c r="HJ238" s="252"/>
      <c r="HK238" s="252"/>
      <c r="HL238" s="252"/>
      <c r="HM238" s="252"/>
      <c r="HN238" s="252"/>
      <c r="HO238" s="252"/>
    </row>
    <row r="239" spans="1:223" ht="21" customHeight="1" x14ac:dyDescent="0.2">
      <c r="A239" s="312"/>
      <c r="B239" s="396"/>
      <c r="C239" s="460"/>
      <c r="D239" s="460"/>
      <c r="E239" s="396"/>
      <c r="F239" s="320"/>
      <c r="G239" s="320"/>
      <c r="H239" s="320"/>
      <c r="I239" s="396"/>
      <c r="J239" s="463"/>
      <c r="K239" s="465"/>
      <c r="L239" s="461"/>
      <c r="M239" s="462"/>
      <c r="N239" s="327"/>
      <c r="O239" s="329"/>
      <c r="P239" s="329"/>
      <c r="Q239" s="333"/>
      <c r="R239" s="263"/>
      <c r="S239" s="263"/>
      <c r="T239" s="201" t="str">
        <f>+U239</f>
        <v>Tipo Control</v>
      </c>
      <c r="U239" s="54" t="s">
        <v>158</v>
      </c>
      <c r="V239" s="248" t="e">
        <f>+IF(U239='[13]Tabla Valoración controles'!$D$4,'[13]Tabla Valoración controles'!$F$4,IF('[13]208-PLA-Ft-78 Mapa Gestión'!U239='[13]Tabla Valoración controles'!$D$5,'[13]Tabla Valoración controles'!$F$5,IF(U239=[13]FORMULAS!$A$10,0,'[13]Tabla Valoración controles'!$F$6)))</f>
        <v>#REF!</v>
      </c>
      <c r="W239" s="54"/>
      <c r="X239" s="56">
        <f>+IF(W239='[13]Tabla Valoración controles'!$D$7,'[13]Tabla Valoración controles'!$F$7,IF(U239=[13]FORMULAS!$A$10,0,'[13]Tabla Valoración controles'!$F$8))</f>
        <v>0</v>
      </c>
      <c r="Y239" s="54"/>
      <c r="Z239" s="248">
        <f>+IF(Y239='[13]Tabla Valoración controles'!$D$9,'[13]Tabla Valoración controles'!$F$9,IF(U239=[13]FORMULAS!$A$10,0,'[13]Tabla Valoración controles'!$F$10))</f>
        <v>0</v>
      </c>
      <c r="AA239" s="54"/>
      <c r="AB239" s="248" t="e">
        <f>+IF(AA239='[13]Tabla Valoración controles'!$D$9,'[13]Tabla Valoración controles'!$F$9,IF(W239=[13]FORMULAS!$A$10,0,'[13]Tabla Valoración controles'!$F$10))</f>
        <v>#REF!</v>
      </c>
      <c r="AC239" s="54"/>
      <c r="AD239" s="248" t="e">
        <f>+IF(AC239='[13]Tabla Valoración controles'!$D$13,'[13]Tabla Valoración controles'!$F$13,'[13]Tabla Valoración controles'!$F$14)</f>
        <v>#REF!</v>
      </c>
      <c r="AE239" s="249" t="e">
        <f t="shared" ref="AE239:AE267" si="153">+V239+X239+Z239</f>
        <v>#REF!</v>
      </c>
      <c r="AF239" s="249" t="e">
        <f t="shared" ref="AF239" si="154">+AE239*AG238</f>
        <v>#REF!</v>
      </c>
      <c r="AG239" s="249" t="e">
        <f t="shared" ref="AG239:AG243" si="155">+AG238-AF239</f>
        <v>#REF!</v>
      </c>
      <c r="AH239" s="54"/>
      <c r="AI239" s="50">
        <f>+IF(AH239=[13]CONTROLES!$C$50,[13]CONTROLES!$D$50,[13]CONTROLES!$D$51)</f>
        <v>0</v>
      </c>
      <c r="AJ239" s="188"/>
      <c r="AK239" s="188">
        <f>+IF(AJ239=[13]CONTROLES!$C$52,[13]CONTROLES!$D$52,[13]CONTROLES!$D$53)</f>
        <v>0</v>
      </c>
      <c r="AL239" s="188"/>
      <c r="AM239" s="188">
        <f>+IF(AL239=[13]CONTROLES!$C$54,[13]CONTROLES!$D$54,[13]CONTROLES!$D$55)</f>
        <v>0</v>
      </c>
      <c r="AN239" s="250" t="str">
        <f t="shared" ref="AN239:AN267" si="156">+U239</f>
        <v>Tipo Control</v>
      </c>
      <c r="AO239" s="250" t="str">
        <f>+IF(AN239=[13]CONTROLES!$F$54,[13]CONTROLES!$G$54,[13]CONTROLES!$G$55)</f>
        <v>Detectar</v>
      </c>
      <c r="AP239" s="188">
        <f>+IF(AO239=[13]CONTROLES!$C$56,[13]CONTROLES!$D$56,IF(AO239=[13]CONTROLES!$C$57,[13]CONTROLES!$D$57,[13]CONTROLES!$D$58))</f>
        <v>10</v>
      </c>
      <c r="AQ239" s="188"/>
      <c r="AR239" s="188">
        <f>+IF(AQ239=[13]CONTROLES!$C$59,[13]CONTROLES!$D$59,[13]CONTROLES!$D$60)</f>
        <v>0</v>
      </c>
      <c r="AS239" s="188"/>
      <c r="AT239" s="188">
        <f>+IF(AS239=[13]CONTROLES!$C$61,[13]CONTROLES!$D$61,[13]CONTROLES!$D$62)</f>
        <v>0</v>
      </c>
      <c r="AU239" s="188"/>
      <c r="AV239" s="50">
        <f>+IF(AU239=[13]CONTROLES!$C$63,[13]CONTROLES!$D$63,IF(AU239=[13]CONTROLES!$C$64,[13]CONTROLES!$D$64,[13]CONTROLES!$D$65))</f>
        <v>0</v>
      </c>
      <c r="AW239" s="50" t="str">
        <f t="shared" ref="AW239:AW245" si="157">IF(ISERROR(AV239)=TRUE,"",IF(AND(AV239&lt;=85),"Débil",IF(AND(AV239&gt;=85.01,AV239&lt;=95),"Moderado",IF(AND(AV239&gt;=95.1,AV239&lt;=100),"Fuerte",""))))</f>
        <v>Débil</v>
      </c>
      <c r="AX239" s="305"/>
      <c r="AY239" s="305"/>
      <c r="AZ239" s="305"/>
      <c r="BA239" s="305"/>
      <c r="BB239" s="307"/>
      <c r="BC239" s="310"/>
      <c r="BD239" s="299"/>
      <c r="BE239" s="215"/>
      <c r="BF239" s="215"/>
      <c r="BG239" s="247"/>
      <c r="BH239" s="271"/>
      <c r="BI239" s="271"/>
      <c r="BJ239" s="272"/>
      <c r="BK239" s="215"/>
      <c r="BL239" s="273"/>
      <c r="BM239" s="308"/>
      <c r="BN239" s="299"/>
      <c r="BO239" s="134"/>
      <c r="BP239" s="134"/>
      <c r="BQ239" s="134"/>
      <c r="BR239" s="134"/>
      <c r="BS239" s="134"/>
      <c r="BT239" s="134"/>
      <c r="BU239" s="134"/>
      <c r="BV239" s="134"/>
      <c r="BW239" s="138"/>
      <c r="BX239" s="134"/>
      <c r="BY239" s="134"/>
      <c r="BZ239" s="134"/>
      <c r="CA239" s="134"/>
      <c r="CB239" s="134"/>
      <c r="CC239" s="134"/>
      <c r="CD239" s="134"/>
      <c r="CE239" s="134"/>
      <c r="CF239" s="138"/>
      <c r="CG239" s="134"/>
      <c r="CH239" s="134"/>
      <c r="CI239" s="134"/>
      <c r="CJ239" s="134"/>
      <c r="CK239" s="134"/>
      <c r="CL239" s="134"/>
      <c r="CM239" s="134"/>
      <c r="CN239" s="134"/>
      <c r="CO239" s="138"/>
      <c r="CP239" s="134"/>
      <c r="CQ239" s="134"/>
      <c r="CR239" s="134"/>
      <c r="CS239" s="134"/>
      <c r="CT239" s="134"/>
      <c r="CU239" s="134"/>
      <c r="CV239" s="134"/>
      <c r="CW239" s="134"/>
      <c r="CX239" s="138"/>
      <c r="CY239" s="134"/>
      <c r="CZ239" s="134"/>
      <c r="DA239" s="134"/>
      <c r="DB239" s="134"/>
      <c r="DC239" s="134"/>
      <c r="DD239" s="134"/>
      <c r="DE239" s="134"/>
      <c r="DF239" s="134"/>
      <c r="DG239" s="138"/>
      <c r="DH239" s="134"/>
      <c r="DI239" s="134"/>
      <c r="DJ239" s="134"/>
      <c r="DK239" s="134"/>
      <c r="DL239" s="134"/>
      <c r="DM239" s="134"/>
      <c r="DN239" s="134"/>
      <c r="DO239" s="134"/>
      <c r="DP239" s="138"/>
      <c r="DQ239" s="134"/>
      <c r="DR239" s="134"/>
      <c r="DS239" s="134"/>
      <c r="DT239" s="134"/>
      <c r="DU239" s="134"/>
      <c r="DV239" s="134"/>
      <c r="DW239" s="134"/>
      <c r="DX239" s="134"/>
      <c r="DY239" s="138"/>
      <c r="DZ239" s="134"/>
      <c r="EA239" s="134"/>
      <c r="EB239" s="134"/>
      <c r="EC239" s="134"/>
      <c r="ED239" s="134"/>
      <c r="EE239" s="134"/>
      <c r="EF239" s="134"/>
      <c r="EG239" s="134"/>
      <c r="EH239" s="138"/>
      <c r="EI239" s="134"/>
      <c r="EJ239" s="134"/>
      <c r="EK239" s="134"/>
      <c r="EL239" s="134"/>
      <c r="EM239" s="134"/>
      <c r="EN239" s="134"/>
      <c r="EO239" s="134"/>
      <c r="EP239" s="134"/>
      <c r="EQ239" s="138"/>
      <c r="ER239" s="134"/>
      <c r="ES239" s="134"/>
      <c r="ET239" s="134"/>
      <c r="EU239" s="134"/>
      <c r="EV239" s="134"/>
      <c r="EW239" s="134"/>
      <c r="EX239" s="134"/>
      <c r="EY239" s="134"/>
      <c r="EZ239" s="138"/>
      <c r="FA239" s="134"/>
      <c r="FB239" s="134"/>
      <c r="FC239" s="134"/>
      <c r="FD239" s="134"/>
      <c r="FE239" s="134"/>
      <c r="FF239" s="134"/>
      <c r="FG239" s="134"/>
      <c r="FH239" s="134"/>
      <c r="FI239" s="138"/>
      <c r="FJ239" s="134"/>
      <c r="FK239" s="134"/>
      <c r="FL239" s="134"/>
      <c r="FM239" s="134"/>
      <c r="FN239" s="134"/>
      <c r="FO239" s="134"/>
      <c r="FP239" s="134"/>
      <c r="FQ239" s="134"/>
      <c r="FR239" s="134"/>
      <c r="FS239" s="138"/>
      <c r="FT239" s="256"/>
      <c r="FU239" s="256"/>
      <c r="FV239" s="256"/>
      <c r="FW239" s="132"/>
      <c r="FX239" s="256"/>
      <c r="FY239" s="134"/>
      <c r="FZ239" s="134"/>
      <c r="GA239" s="256"/>
      <c r="GB239" s="256"/>
      <c r="GC239" s="256"/>
      <c r="GD239" s="256"/>
      <c r="GE239" s="256"/>
      <c r="GF239" s="138"/>
      <c r="GG239" s="256"/>
      <c r="GH239" s="256"/>
      <c r="GI239" s="256"/>
      <c r="GJ239" s="132"/>
      <c r="GK239" s="256"/>
      <c r="GL239" s="134"/>
      <c r="GM239" s="134"/>
      <c r="GN239" s="256"/>
      <c r="GO239" s="256"/>
      <c r="GP239" s="256"/>
      <c r="GQ239" s="256"/>
      <c r="GR239" s="256"/>
      <c r="GS239" s="138"/>
      <c r="GT239" s="256"/>
      <c r="GU239" s="256"/>
      <c r="GV239" s="256"/>
      <c r="GW239" s="132"/>
      <c r="GX239" s="256"/>
      <c r="GY239" s="134"/>
      <c r="GZ239" s="134"/>
      <c r="HA239" s="256"/>
      <c r="HB239" s="256"/>
      <c r="HC239" s="256"/>
      <c r="HD239" s="256"/>
      <c r="HE239" s="252"/>
      <c r="HF239" s="252"/>
      <c r="HG239" s="252"/>
      <c r="HH239" s="252"/>
      <c r="HI239" s="252"/>
      <c r="HJ239" s="252"/>
      <c r="HK239" s="252"/>
      <c r="HL239" s="252"/>
      <c r="HM239" s="252"/>
      <c r="HN239" s="252"/>
      <c r="HO239" s="252"/>
    </row>
    <row r="240" spans="1:223" ht="21" customHeight="1" x14ac:dyDescent="0.2">
      <c r="A240" s="312"/>
      <c r="B240" s="396"/>
      <c r="C240" s="460"/>
      <c r="D240" s="460"/>
      <c r="E240" s="396"/>
      <c r="F240" s="320"/>
      <c r="G240" s="320"/>
      <c r="H240" s="320"/>
      <c r="I240" s="396"/>
      <c r="J240" s="463"/>
      <c r="K240" s="465"/>
      <c r="L240" s="461"/>
      <c r="M240" s="462"/>
      <c r="N240" s="327"/>
      <c r="O240" s="329"/>
      <c r="P240" s="329"/>
      <c r="Q240" s="333"/>
      <c r="R240" s="263"/>
      <c r="S240" s="263"/>
      <c r="T240" s="201" t="str">
        <f t="shared" ref="T240:T255" si="158">+U240</f>
        <v>Tipo Control</v>
      </c>
      <c r="U240" s="54" t="s">
        <v>158</v>
      </c>
      <c r="V240" s="248" t="e">
        <f>+IF(U240='[13]Tabla Valoración controles'!$D$4,'[13]Tabla Valoración controles'!$F$4,IF('[13]208-PLA-Ft-78 Mapa Gestión'!U240='[13]Tabla Valoración controles'!$D$5,'[13]Tabla Valoración controles'!$F$5,IF(U240=[13]FORMULAS!$A$10,0,'[13]Tabla Valoración controles'!$F$6)))</f>
        <v>#REF!</v>
      </c>
      <c r="W240" s="54"/>
      <c r="X240" s="56">
        <f>+IF(W240='[13]Tabla Valoración controles'!$D$7,'[13]Tabla Valoración controles'!$F$7,IF(U240=[13]FORMULAS!$A$10,0,'[13]Tabla Valoración controles'!$F$8))</f>
        <v>0</v>
      </c>
      <c r="Y240" s="54"/>
      <c r="Z240" s="248">
        <f>+IF(Y240='[13]Tabla Valoración controles'!$D$9,'[13]Tabla Valoración controles'!$F$9,IF(U240=[13]FORMULAS!$A$10,0,'[13]Tabla Valoración controles'!$F$10))</f>
        <v>0</v>
      </c>
      <c r="AA240" s="54"/>
      <c r="AB240" s="248" t="e">
        <f>+IF(AA240='[13]Tabla Valoración controles'!$D$9,'[13]Tabla Valoración controles'!$F$9,IF(W240=[13]FORMULAS!$A$10,0,'[13]Tabla Valoración controles'!$F$10))</f>
        <v>#REF!</v>
      </c>
      <c r="AC240" s="54"/>
      <c r="AD240" s="248" t="e">
        <f>+IF(AC240='[13]Tabla Valoración controles'!$D$13,'[13]Tabla Valoración controles'!$F$13,'[13]Tabla Valoración controles'!$F$14)</f>
        <v>#REF!</v>
      </c>
      <c r="AE240" s="249" t="e">
        <f t="shared" si="153"/>
        <v>#REF!</v>
      </c>
      <c r="AF240" s="249" t="e">
        <f t="shared" ref="AF240:AF243" si="159">+AF239*AE240</f>
        <v>#REF!</v>
      </c>
      <c r="AG240" s="249" t="e">
        <f t="shared" si="155"/>
        <v>#REF!</v>
      </c>
      <c r="AH240" s="54"/>
      <c r="AI240" s="50">
        <f>+IF(AH240=[13]CONTROLES!$C$50,[13]CONTROLES!$D$50,[13]CONTROLES!$D$51)</f>
        <v>0</v>
      </c>
      <c r="AJ240" s="188"/>
      <c r="AK240" s="188">
        <f>+IF(AJ240=[13]CONTROLES!$C$52,[13]CONTROLES!$D$52,[13]CONTROLES!$D$53)</f>
        <v>0</v>
      </c>
      <c r="AL240" s="188"/>
      <c r="AM240" s="188">
        <f>+IF(AL240=[13]CONTROLES!$C$54,[13]CONTROLES!$D$54,[13]CONTROLES!$D$55)</f>
        <v>0</v>
      </c>
      <c r="AN240" s="250" t="str">
        <f t="shared" si="156"/>
        <v>Tipo Control</v>
      </c>
      <c r="AO240" s="250" t="str">
        <f>+IF(AN240=[13]CONTROLES!$F$54,[13]CONTROLES!$G$54,[13]CONTROLES!$G$55)</f>
        <v>Detectar</v>
      </c>
      <c r="AP240" s="188">
        <f>+IF(AO240=[13]CONTROLES!$C$56,[13]CONTROLES!$D$56,IF(AO240=[13]CONTROLES!$C$57,[13]CONTROLES!$D$57,[13]CONTROLES!$D$58))</f>
        <v>10</v>
      </c>
      <c r="AQ240" s="188"/>
      <c r="AR240" s="188">
        <f>+IF(AQ240=[13]CONTROLES!$C$59,[13]CONTROLES!$D$59,[13]CONTROLES!$D$60)</f>
        <v>0</v>
      </c>
      <c r="AS240" s="188"/>
      <c r="AT240" s="188">
        <f>+IF(AS240=[13]CONTROLES!$C$61,[13]CONTROLES!$D$61,[13]CONTROLES!$D$62)</f>
        <v>0</v>
      </c>
      <c r="AU240" s="188"/>
      <c r="AV240" s="50">
        <f>+IF(AU240=[13]CONTROLES!$C$63,[13]CONTROLES!$D$63,IF(AU240=[13]CONTROLES!$C$64,[13]CONTROLES!$D$64,[13]CONTROLES!$D$65))</f>
        <v>0</v>
      </c>
      <c r="AW240" s="50" t="str">
        <f t="shared" si="157"/>
        <v>Débil</v>
      </c>
      <c r="AX240" s="305"/>
      <c r="AY240" s="305"/>
      <c r="AZ240" s="305"/>
      <c r="BA240" s="305"/>
      <c r="BB240" s="307"/>
      <c r="BC240" s="310"/>
      <c r="BD240" s="299"/>
      <c r="BE240" s="215"/>
      <c r="BF240" s="215"/>
      <c r="BG240" s="247"/>
      <c r="BH240" s="271"/>
      <c r="BI240" s="271"/>
      <c r="BJ240" s="272"/>
      <c r="BK240" s="215"/>
      <c r="BL240" s="273"/>
      <c r="BM240" s="308"/>
      <c r="BN240" s="299"/>
      <c r="BO240" s="134"/>
      <c r="BP240" s="134"/>
      <c r="BQ240" s="134"/>
      <c r="BR240" s="132"/>
      <c r="BS240" s="132"/>
      <c r="BT240" s="132"/>
      <c r="BU240" s="132"/>
      <c r="BV240" s="132"/>
      <c r="BW240" s="138"/>
      <c r="BX240" s="134"/>
      <c r="BY240" s="134"/>
      <c r="BZ240" s="134"/>
      <c r="CA240" s="132"/>
      <c r="CB240" s="132"/>
      <c r="CC240" s="132"/>
      <c r="CD240" s="132"/>
      <c r="CE240" s="132"/>
      <c r="CF240" s="138"/>
      <c r="CG240" s="134"/>
      <c r="CH240" s="134"/>
      <c r="CI240" s="134"/>
      <c r="CJ240" s="132"/>
      <c r="CK240" s="132"/>
      <c r="CL240" s="132"/>
      <c r="CM240" s="132"/>
      <c r="CN240" s="132"/>
      <c r="CO240" s="138"/>
      <c r="CP240" s="134"/>
      <c r="CQ240" s="134"/>
      <c r="CR240" s="134"/>
      <c r="CS240" s="132"/>
      <c r="CT240" s="132"/>
      <c r="CU240" s="132"/>
      <c r="CV240" s="132"/>
      <c r="CW240" s="132"/>
      <c r="CX240" s="138"/>
      <c r="CY240" s="134"/>
      <c r="CZ240" s="134"/>
      <c r="DA240" s="134"/>
      <c r="DB240" s="132"/>
      <c r="DC240" s="132"/>
      <c r="DD240" s="132"/>
      <c r="DE240" s="132"/>
      <c r="DF240" s="132"/>
      <c r="DG240" s="138"/>
      <c r="DH240" s="134"/>
      <c r="DI240" s="134"/>
      <c r="DJ240" s="134"/>
      <c r="DK240" s="132"/>
      <c r="DL240" s="132"/>
      <c r="DM240" s="132"/>
      <c r="DN240" s="132"/>
      <c r="DO240" s="132"/>
      <c r="DP240" s="138"/>
      <c r="DQ240" s="134"/>
      <c r="DR240" s="134"/>
      <c r="DS240" s="134"/>
      <c r="DT240" s="132"/>
      <c r="DU240" s="132"/>
      <c r="DV240" s="132"/>
      <c r="DW240" s="132"/>
      <c r="DX240" s="132"/>
      <c r="DY240" s="138"/>
      <c r="DZ240" s="134"/>
      <c r="EA240" s="134"/>
      <c r="EB240" s="134"/>
      <c r="EC240" s="132"/>
      <c r="ED240" s="132"/>
      <c r="EE240" s="132"/>
      <c r="EF240" s="132"/>
      <c r="EG240" s="132"/>
      <c r="EH240" s="138"/>
      <c r="EI240" s="134"/>
      <c r="EJ240" s="134"/>
      <c r="EK240" s="134"/>
      <c r="EL240" s="132"/>
      <c r="EM240" s="132"/>
      <c r="EN240" s="132"/>
      <c r="EO240" s="132"/>
      <c r="EP240" s="132"/>
      <c r="EQ240" s="138"/>
      <c r="ER240" s="134"/>
      <c r="ES240" s="134"/>
      <c r="ET240" s="134"/>
      <c r="EU240" s="132"/>
      <c r="EV240" s="132"/>
      <c r="EW240" s="132"/>
      <c r="EX240" s="132"/>
      <c r="EY240" s="132"/>
      <c r="EZ240" s="138"/>
      <c r="FA240" s="134"/>
      <c r="FB240" s="134"/>
      <c r="FC240" s="134"/>
      <c r="FD240" s="132"/>
      <c r="FE240" s="132"/>
      <c r="FF240" s="132"/>
      <c r="FG240" s="132"/>
      <c r="FH240" s="132"/>
      <c r="FI240" s="138"/>
      <c r="FJ240" s="134"/>
      <c r="FK240" s="134"/>
      <c r="FL240" s="134"/>
      <c r="FM240" s="132"/>
      <c r="FN240" s="132"/>
      <c r="FO240" s="132"/>
      <c r="FP240" s="132"/>
      <c r="FQ240" s="132"/>
      <c r="FR240" s="132"/>
      <c r="FS240" s="138"/>
      <c r="FT240" s="256"/>
      <c r="FU240" s="256"/>
      <c r="FV240" s="256"/>
      <c r="FW240" s="132"/>
      <c r="FX240" s="256"/>
      <c r="FY240" s="132"/>
      <c r="FZ240" s="132"/>
      <c r="GA240" s="256"/>
      <c r="GB240" s="256"/>
      <c r="GC240" s="256"/>
      <c r="GD240" s="256"/>
      <c r="GE240" s="256"/>
      <c r="GF240" s="138"/>
      <c r="GG240" s="256"/>
      <c r="GH240" s="256"/>
      <c r="GI240" s="256"/>
      <c r="GJ240" s="132"/>
      <c r="GK240" s="256"/>
      <c r="GL240" s="132"/>
      <c r="GM240" s="132"/>
      <c r="GN240" s="256"/>
      <c r="GO240" s="256"/>
      <c r="GP240" s="256"/>
      <c r="GQ240" s="256"/>
      <c r="GR240" s="256"/>
      <c r="GS240" s="138"/>
      <c r="GT240" s="256"/>
      <c r="GU240" s="256"/>
      <c r="GV240" s="256"/>
      <c r="GW240" s="132"/>
      <c r="GX240" s="256"/>
      <c r="GY240" s="132"/>
      <c r="GZ240" s="132"/>
      <c r="HA240" s="256"/>
      <c r="HB240" s="256"/>
      <c r="HC240" s="256"/>
      <c r="HD240" s="256"/>
      <c r="HE240" s="252"/>
      <c r="HF240" s="252"/>
      <c r="HG240" s="252"/>
      <c r="HH240" s="252"/>
      <c r="HI240" s="252"/>
      <c r="HJ240" s="252"/>
      <c r="HK240" s="252"/>
      <c r="HL240" s="252"/>
      <c r="HM240" s="252"/>
      <c r="HN240" s="252"/>
      <c r="HO240" s="252"/>
    </row>
    <row r="241" spans="1:223" ht="21" customHeight="1" x14ac:dyDescent="0.2">
      <c r="A241" s="312"/>
      <c r="B241" s="396"/>
      <c r="C241" s="460"/>
      <c r="D241" s="460"/>
      <c r="E241" s="396"/>
      <c r="F241" s="320"/>
      <c r="G241" s="320"/>
      <c r="H241" s="320"/>
      <c r="I241" s="396"/>
      <c r="J241" s="463"/>
      <c r="K241" s="465"/>
      <c r="L241" s="461"/>
      <c r="M241" s="462"/>
      <c r="N241" s="327"/>
      <c r="O241" s="329"/>
      <c r="P241" s="329"/>
      <c r="Q241" s="333"/>
      <c r="R241" s="263"/>
      <c r="S241" s="263"/>
      <c r="T241" s="201" t="str">
        <f t="shared" si="158"/>
        <v>Tipo Control</v>
      </c>
      <c r="U241" s="54" t="s">
        <v>158</v>
      </c>
      <c r="V241" s="248" t="e">
        <f>+IF(U241='[13]Tabla Valoración controles'!$D$4,'[13]Tabla Valoración controles'!$F$4,IF('[13]208-PLA-Ft-78 Mapa Gestión'!U241='[13]Tabla Valoración controles'!$D$5,'[13]Tabla Valoración controles'!$F$5,IF(U241=[13]FORMULAS!$A$10,0,'[13]Tabla Valoración controles'!$F$6)))</f>
        <v>#REF!</v>
      </c>
      <c r="W241" s="54"/>
      <c r="X241" s="56">
        <f>+IF(W241='[13]Tabla Valoración controles'!$D$7,'[13]Tabla Valoración controles'!$F$7,IF(U241=[13]FORMULAS!$A$10,0,'[13]Tabla Valoración controles'!$F$8))</f>
        <v>0</v>
      </c>
      <c r="Y241" s="54"/>
      <c r="Z241" s="248">
        <f>+IF(Y241='[13]Tabla Valoración controles'!$D$9,'[13]Tabla Valoración controles'!$F$9,IF(U241=[13]FORMULAS!$A$10,0,'[13]Tabla Valoración controles'!$F$10))</f>
        <v>0</v>
      </c>
      <c r="AA241" s="54"/>
      <c r="AB241" s="248" t="e">
        <f>+IF(AA241='[13]Tabla Valoración controles'!$D$9,'[13]Tabla Valoración controles'!$F$9,IF(W241=[13]FORMULAS!$A$10,0,'[13]Tabla Valoración controles'!$F$10))</f>
        <v>#REF!</v>
      </c>
      <c r="AC241" s="54"/>
      <c r="AD241" s="248" t="e">
        <f>+IF(AC241='[13]Tabla Valoración controles'!$D$13,'[13]Tabla Valoración controles'!$F$13,'[13]Tabla Valoración controles'!$F$14)</f>
        <v>#REF!</v>
      </c>
      <c r="AE241" s="249" t="e">
        <f t="shared" si="153"/>
        <v>#REF!</v>
      </c>
      <c r="AF241" s="249" t="e">
        <f t="shared" si="159"/>
        <v>#REF!</v>
      </c>
      <c r="AG241" s="249" t="e">
        <f t="shared" si="155"/>
        <v>#REF!</v>
      </c>
      <c r="AH241" s="54"/>
      <c r="AI241" s="50">
        <f>+IF(AH241=[13]CONTROLES!$C$50,[13]CONTROLES!$D$50,[13]CONTROLES!$D$51)</f>
        <v>0</v>
      </c>
      <c r="AJ241" s="188"/>
      <c r="AK241" s="188">
        <f>+IF(AJ241=[13]CONTROLES!$C$52,[13]CONTROLES!$D$52,[13]CONTROLES!$D$53)</f>
        <v>0</v>
      </c>
      <c r="AL241" s="188"/>
      <c r="AM241" s="188">
        <f>+IF(AL241=[13]CONTROLES!$C$54,[13]CONTROLES!$D$54,[13]CONTROLES!$D$55)</f>
        <v>0</v>
      </c>
      <c r="AN241" s="250" t="str">
        <f t="shared" si="156"/>
        <v>Tipo Control</v>
      </c>
      <c r="AO241" s="250" t="str">
        <f>+IF(AN241=[13]CONTROLES!$F$54,[13]CONTROLES!$G$54,[13]CONTROLES!$G$55)</f>
        <v>Detectar</v>
      </c>
      <c r="AP241" s="188">
        <f>+IF(AO241=[13]CONTROLES!$C$56,[13]CONTROLES!$D$56,IF(AO241=[13]CONTROLES!$C$57,[13]CONTROLES!$D$57,[13]CONTROLES!$D$58))</f>
        <v>10</v>
      </c>
      <c r="AQ241" s="188"/>
      <c r="AR241" s="188">
        <f>+IF(AQ241=[13]CONTROLES!$C$59,[13]CONTROLES!$D$59,[13]CONTROLES!$D$60)</f>
        <v>0</v>
      </c>
      <c r="AS241" s="188"/>
      <c r="AT241" s="188">
        <f>+IF(AS241=[13]CONTROLES!$C$61,[13]CONTROLES!$D$61,[13]CONTROLES!$D$62)</f>
        <v>0</v>
      </c>
      <c r="AU241" s="188"/>
      <c r="AV241" s="50">
        <f>+IF(AU241=[13]CONTROLES!$C$63,[13]CONTROLES!$D$63,IF(AU241=[13]CONTROLES!$C$64,[13]CONTROLES!$D$64,[13]CONTROLES!$D$65))</f>
        <v>0</v>
      </c>
      <c r="AW241" s="50" t="str">
        <f t="shared" si="157"/>
        <v>Débil</v>
      </c>
      <c r="AX241" s="305"/>
      <c r="AY241" s="305"/>
      <c r="AZ241" s="305"/>
      <c r="BA241" s="305"/>
      <c r="BB241" s="307"/>
      <c r="BC241" s="310"/>
      <c r="BD241" s="299"/>
      <c r="BE241" s="215"/>
      <c r="BF241" s="215"/>
      <c r="BG241" s="247"/>
      <c r="BH241" s="271"/>
      <c r="BI241" s="271"/>
      <c r="BJ241" s="272"/>
      <c r="BK241" s="215"/>
      <c r="BL241" s="273"/>
      <c r="BM241" s="308"/>
      <c r="BN241" s="299"/>
      <c r="BO241" s="134"/>
      <c r="BP241" s="134"/>
      <c r="BQ241" s="134"/>
      <c r="BR241" s="132"/>
      <c r="BS241" s="132"/>
      <c r="BT241" s="132"/>
      <c r="BU241" s="132"/>
      <c r="BV241" s="132"/>
      <c r="BW241" s="138"/>
      <c r="BX241" s="134"/>
      <c r="BY241" s="134"/>
      <c r="BZ241" s="134"/>
      <c r="CA241" s="132"/>
      <c r="CB241" s="132"/>
      <c r="CC241" s="132"/>
      <c r="CD241" s="132"/>
      <c r="CE241" s="132"/>
      <c r="CF241" s="138"/>
      <c r="CG241" s="134"/>
      <c r="CH241" s="134"/>
      <c r="CI241" s="134"/>
      <c r="CJ241" s="132"/>
      <c r="CK241" s="132"/>
      <c r="CL241" s="132"/>
      <c r="CM241" s="132"/>
      <c r="CN241" s="132"/>
      <c r="CO241" s="138"/>
      <c r="CP241" s="134"/>
      <c r="CQ241" s="134"/>
      <c r="CR241" s="134"/>
      <c r="CS241" s="132"/>
      <c r="CT241" s="132"/>
      <c r="CU241" s="132"/>
      <c r="CV241" s="132"/>
      <c r="CW241" s="132"/>
      <c r="CX241" s="138"/>
      <c r="CY241" s="134"/>
      <c r="CZ241" s="134"/>
      <c r="DA241" s="134"/>
      <c r="DB241" s="132"/>
      <c r="DC241" s="132"/>
      <c r="DD241" s="132"/>
      <c r="DE241" s="132"/>
      <c r="DF241" s="132"/>
      <c r="DG241" s="138"/>
      <c r="DH241" s="134"/>
      <c r="DI241" s="134"/>
      <c r="DJ241" s="134"/>
      <c r="DK241" s="132"/>
      <c r="DL241" s="132"/>
      <c r="DM241" s="132"/>
      <c r="DN241" s="132"/>
      <c r="DO241" s="132"/>
      <c r="DP241" s="138"/>
      <c r="DQ241" s="134"/>
      <c r="DR241" s="134"/>
      <c r="DS241" s="134"/>
      <c r="DT241" s="132"/>
      <c r="DU241" s="132"/>
      <c r="DV241" s="132"/>
      <c r="DW241" s="132"/>
      <c r="DX241" s="132"/>
      <c r="DY241" s="138"/>
      <c r="DZ241" s="134"/>
      <c r="EA241" s="134"/>
      <c r="EB241" s="134"/>
      <c r="EC241" s="132"/>
      <c r="ED241" s="132"/>
      <c r="EE241" s="132"/>
      <c r="EF241" s="132"/>
      <c r="EG241" s="132"/>
      <c r="EH241" s="138"/>
      <c r="EI241" s="134"/>
      <c r="EJ241" s="134"/>
      <c r="EK241" s="134"/>
      <c r="EL241" s="132"/>
      <c r="EM241" s="132"/>
      <c r="EN241" s="132"/>
      <c r="EO241" s="132"/>
      <c r="EP241" s="132"/>
      <c r="EQ241" s="138"/>
      <c r="ER241" s="134"/>
      <c r="ES241" s="134"/>
      <c r="ET241" s="134"/>
      <c r="EU241" s="132"/>
      <c r="EV241" s="132"/>
      <c r="EW241" s="132"/>
      <c r="EX241" s="132"/>
      <c r="EY241" s="132"/>
      <c r="EZ241" s="138"/>
      <c r="FA241" s="134"/>
      <c r="FB241" s="134"/>
      <c r="FC241" s="134"/>
      <c r="FD241" s="132"/>
      <c r="FE241" s="132"/>
      <c r="FF241" s="132"/>
      <c r="FG241" s="132"/>
      <c r="FH241" s="132"/>
      <c r="FI241" s="138"/>
      <c r="FJ241" s="134"/>
      <c r="FK241" s="134"/>
      <c r="FL241" s="134"/>
      <c r="FM241" s="132"/>
      <c r="FN241" s="132"/>
      <c r="FO241" s="132"/>
      <c r="FP241" s="132"/>
      <c r="FQ241" s="132"/>
      <c r="FR241" s="132"/>
      <c r="FS241" s="138"/>
      <c r="FT241" s="256"/>
      <c r="FU241" s="256"/>
      <c r="FV241" s="256"/>
      <c r="FW241" s="132"/>
      <c r="FX241" s="256"/>
      <c r="FY241" s="132"/>
      <c r="FZ241" s="132"/>
      <c r="GA241" s="256"/>
      <c r="GB241" s="256"/>
      <c r="GC241" s="256"/>
      <c r="GD241" s="256"/>
      <c r="GE241" s="256"/>
      <c r="GF241" s="138"/>
      <c r="GG241" s="256"/>
      <c r="GH241" s="256"/>
      <c r="GI241" s="256"/>
      <c r="GJ241" s="132"/>
      <c r="GK241" s="256"/>
      <c r="GL241" s="132"/>
      <c r="GM241" s="132"/>
      <c r="GN241" s="256"/>
      <c r="GO241" s="256"/>
      <c r="GP241" s="256"/>
      <c r="GQ241" s="256"/>
      <c r="GR241" s="256"/>
      <c r="GS241" s="138"/>
      <c r="GT241" s="256"/>
      <c r="GU241" s="256"/>
      <c r="GV241" s="256"/>
      <c r="GW241" s="132"/>
      <c r="GX241" s="256"/>
      <c r="GY241" s="132"/>
      <c r="GZ241" s="132"/>
      <c r="HA241" s="256"/>
      <c r="HB241" s="256"/>
      <c r="HC241" s="256"/>
      <c r="HD241" s="256"/>
      <c r="HE241" s="252"/>
      <c r="HF241" s="252"/>
      <c r="HG241" s="252"/>
      <c r="HH241" s="252"/>
      <c r="HI241" s="252"/>
      <c r="HJ241" s="252"/>
      <c r="HK241" s="252"/>
      <c r="HL241" s="252"/>
      <c r="HM241" s="252"/>
      <c r="HN241" s="252"/>
      <c r="HO241" s="252"/>
    </row>
    <row r="242" spans="1:223" ht="21" customHeight="1" x14ac:dyDescent="0.2">
      <c r="A242" s="312"/>
      <c r="B242" s="396"/>
      <c r="C242" s="460"/>
      <c r="D242" s="460"/>
      <c r="E242" s="396"/>
      <c r="F242" s="320"/>
      <c r="G242" s="320"/>
      <c r="H242" s="320"/>
      <c r="I242" s="396"/>
      <c r="J242" s="463"/>
      <c r="K242" s="465"/>
      <c r="L242" s="461"/>
      <c r="M242" s="462"/>
      <c r="N242" s="327"/>
      <c r="O242" s="329"/>
      <c r="P242" s="329"/>
      <c r="Q242" s="333"/>
      <c r="R242" s="263"/>
      <c r="S242" s="263"/>
      <c r="T242" s="201" t="str">
        <f t="shared" si="158"/>
        <v>Tipo Control</v>
      </c>
      <c r="U242" s="54" t="s">
        <v>158</v>
      </c>
      <c r="V242" s="248" t="e">
        <f>+IF(U242='[13]Tabla Valoración controles'!$D$4,'[13]Tabla Valoración controles'!$F$4,IF('[13]208-PLA-Ft-78 Mapa Gestión'!U242='[13]Tabla Valoración controles'!$D$5,'[13]Tabla Valoración controles'!$F$5,IF(U242=[13]FORMULAS!$A$10,0,'[13]Tabla Valoración controles'!$F$6)))</f>
        <v>#REF!</v>
      </c>
      <c r="W242" s="54"/>
      <c r="X242" s="56">
        <f>+IF(W242='[13]Tabla Valoración controles'!$D$7,'[13]Tabla Valoración controles'!$F$7,IF(U242=[13]FORMULAS!$A$10,0,'[13]Tabla Valoración controles'!$F$8))</f>
        <v>0</v>
      </c>
      <c r="Y242" s="54"/>
      <c r="Z242" s="248">
        <f>+IF(Y242='[13]Tabla Valoración controles'!$D$9,'[13]Tabla Valoración controles'!$F$9,IF(U242=[13]FORMULAS!$A$10,0,'[13]Tabla Valoración controles'!$F$10))</f>
        <v>0</v>
      </c>
      <c r="AA242" s="54"/>
      <c r="AB242" s="248" t="e">
        <f>+IF(AA242='[13]Tabla Valoración controles'!$D$9,'[13]Tabla Valoración controles'!$F$9,IF(W242=[13]FORMULAS!$A$10,0,'[13]Tabla Valoración controles'!$F$10))</f>
        <v>#REF!</v>
      </c>
      <c r="AC242" s="54"/>
      <c r="AD242" s="248" t="e">
        <f>+IF(AC242='[13]Tabla Valoración controles'!$D$13,'[13]Tabla Valoración controles'!$F$13,'[13]Tabla Valoración controles'!$F$14)</f>
        <v>#REF!</v>
      </c>
      <c r="AE242" s="249" t="e">
        <f t="shared" si="153"/>
        <v>#REF!</v>
      </c>
      <c r="AF242" s="249" t="e">
        <f t="shared" si="159"/>
        <v>#REF!</v>
      </c>
      <c r="AG242" s="249" t="e">
        <f t="shared" si="155"/>
        <v>#REF!</v>
      </c>
      <c r="AH242" s="54"/>
      <c r="AI242" s="50">
        <f>+IF(AH242=[13]CONTROLES!$C$50,[13]CONTROLES!$D$50,[13]CONTROLES!$D$51)</f>
        <v>0</v>
      </c>
      <c r="AJ242" s="188"/>
      <c r="AK242" s="188">
        <f>+IF(AJ242=[13]CONTROLES!$C$52,[13]CONTROLES!$D$52,[13]CONTROLES!$D$53)</f>
        <v>0</v>
      </c>
      <c r="AL242" s="188"/>
      <c r="AM242" s="188">
        <f>+IF(AL242=[13]CONTROLES!$C$54,[13]CONTROLES!$D$54,[13]CONTROLES!$D$55)</f>
        <v>0</v>
      </c>
      <c r="AN242" s="250" t="str">
        <f t="shared" si="156"/>
        <v>Tipo Control</v>
      </c>
      <c r="AO242" s="250" t="str">
        <f>+IF(AN242=[13]CONTROLES!$F$54,[13]CONTROLES!$G$54,[13]CONTROLES!$G$55)</f>
        <v>Detectar</v>
      </c>
      <c r="AP242" s="188">
        <f>+IF(AO242=[13]CONTROLES!$C$56,[13]CONTROLES!$D$56,IF(AO242=[13]CONTROLES!$C$57,[13]CONTROLES!$D$57,[13]CONTROLES!$D$58))</f>
        <v>10</v>
      </c>
      <c r="AQ242" s="188"/>
      <c r="AR242" s="188">
        <f>+IF(AQ242=[13]CONTROLES!$C$59,[13]CONTROLES!$D$59,[13]CONTROLES!$D$60)</f>
        <v>0</v>
      </c>
      <c r="AS242" s="188"/>
      <c r="AT242" s="188">
        <f>+IF(AS242=[13]CONTROLES!$C$61,[13]CONTROLES!$D$61,[13]CONTROLES!$D$62)</f>
        <v>0</v>
      </c>
      <c r="AU242" s="188"/>
      <c r="AV242" s="50">
        <f>+IF(AU242=[13]CONTROLES!$C$63,[13]CONTROLES!$D$63,IF(AU242=[13]CONTROLES!$C$64,[13]CONTROLES!$D$64,[13]CONTROLES!$D$65))</f>
        <v>0</v>
      </c>
      <c r="AW242" s="50" t="str">
        <f t="shared" si="157"/>
        <v>Débil</v>
      </c>
      <c r="AX242" s="305"/>
      <c r="AY242" s="305"/>
      <c r="AZ242" s="305"/>
      <c r="BA242" s="305"/>
      <c r="BB242" s="307"/>
      <c r="BC242" s="310"/>
      <c r="BD242" s="299"/>
      <c r="BE242" s="215"/>
      <c r="BF242" s="215"/>
      <c r="BG242" s="247"/>
      <c r="BH242" s="271"/>
      <c r="BI242" s="271"/>
      <c r="BJ242" s="272"/>
      <c r="BK242" s="215"/>
      <c r="BL242" s="273"/>
      <c r="BM242" s="308"/>
      <c r="BN242" s="299"/>
      <c r="BO242" s="134"/>
      <c r="BP242" s="134"/>
      <c r="BQ242" s="134"/>
      <c r="BR242" s="132"/>
      <c r="BS242" s="132"/>
      <c r="BT242" s="132"/>
      <c r="BU242" s="132"/>
      <c r="BV242" s="132"/>
      <c r="BW242" s="138"/>
      <c r="BX242" s="134"/>
      <c r="BY242" s="134"/>
      <c r="BZ242" s="134"/>
      <c r="CA242" s="132"/>
      <c r="CB242" s="132"/>
      <c r="CC242" s="132"/>
      <c r="CD242" s="132"/>
      <c r="CE242" s="132"/>
      <c r="CF242" s="138"/>
      <c r="CG242" s="134"/>
      <c r="CH242" s="134"/>
      <c r="CI242" s="134"/>
      <c r="CJ242" s="132"/>
      <c r="CK242" s="132"/>
      <c r="CL242" s="132"/>
      <c r="CM242" s="132"/>
      <c r="CN242" s="132"/>
      <c r="CO242" s="138"/>
      <c r="CP242" s="134"/>
      <c r="CQ242" s="134"/>
      <c r="CR242" s="134"/>
      <c r="CS242" s="132"/>
      <c r="CT242" s="132"/>
      <c r="CU242" s="132"/>
      <c r="CV242" s="132"/>
      <c r="CW242" s="132"/>
      <c r="CX242" s="138"/>
      <c r="CY242" s="134"/>
      <c r="CZ242" s="134"/>
      <c r="DA242" s="134"/>
      <c r="DB242" s="132"/>
      <c r="DC242" s="132"/>
      <c r="DD242" s="132"/>
      <c r="DE242" s="132"/>
      <c r="DF242" s="132"/>
      <c r="DG242" s="138"/>
      <c r="DH242" s="134"/>
      <c r="DI242" s="134"/>
      <c r="DJ242" s="134"/>
      <c r="DK242" s="132"/>
      <c r="DL242" s="132"/>
      <c r="DM242" s="132"/>
      <c r="DN242" s="132"/>
      <c r="DO242" s="132"/>
      <c r="DP242" s="138"/>
      <c r="DQ242" s="134"/>
      <c r="DR242" s="134"/>
      <c r="DS242" s="134"/>
      <c r="DT242" s="132"/>
      <c r="DU242" s="132"/>
      <c r="DV242" s="132"/>
      <c r="DW242" s="132"/>
      <c r="DX242" s="132"/>
      <c r="DY242" s="138"/>
      <c r="DZ242" s="134"/>
      <c r="EA242" s="134"/>
      <c r="EB242" s="134"/>
      <c r="EC242" s="132"/>
      <c r="ED242" s="132"/>
      <c r="EE242" s="132"/>
      <c r="EF242" s="132"/>
      <c r="EG242" s="132"/>
      <c r="EH242" s="138"/>
      <c r="EI242" s="134"/>
      <c r="EJ242" s="134"/>
      <c r="EK242" s="134"/>
      <c r="EL242" s="132"/>
      <c r="EM242" s="132"/>
      <c r="EN242" s="132"/>
      <c r="EO242" s="132"/>
      <c r="EP242" s="132"/>
      <c r="EQ242" s="138"/>
      <c r="ER242" s="134"/>
      <c r="ES242" s="134"/>
      <c r="ET242" s="134"/>
      <c r="EU242" s="132"/>
      <c r="EV242" s="132"/>
      <c r="EW242" s="132"/>
      <c r="EX242" s="132"/>
      <c r="EY242" s="132"/>
      <c r="EZ242" s="138"/>
      <c r="FA242" s="134"/>
      <c r="FB242" s="134"/>
      <c r="FC242" s="134"/>
      <c r="FD242" s="132"/>
      <c r="FE242" s="132"/>
      <c r="FF242" s="132"/>
      <c r="FG242" s="132"/>
      <c r="FH242" s="132"/>
      <c r="FI242" s="138"/>
      <c r="FJ242" s="134"/>
      <c r="FK242" s="134"/>
      <c r="FL242" s="134"/>
      <c r="FM242" s="132"/>
      <c r="FN242" s="132"/>
      <c r="FO242" s="132"/>
      <c r="FP242" s="132"/>
      <c r="FQ242" s="132"/>
      <c r="FR242" s="132"/>
      <c r="FS242" s="138"/>
      <c r="FT242" s="256"/>
      <c r="FU242" s="256"/>
      <c r="FV242" s="256"/>
      <c r="FW242" s="132"/>
      <c r="FX242" s="256"/>
      <c r="FY242" s="132"/>
      <c r="FZ242" s="132"/>
      <c r="GA242" s="256"/>
      <c r="GB242" s="256"/>
      <c r="GC242" s="256"/>
      <c r="GD242" s="256"/>
      <c r="GE242" s="256"/>
      <c r="GF242" s="138"/>
      <c r="GG242" s="256"/>
      <c r="GH242" s="256"/>
      <c r="GI242" s="256"/>
      <c r="GJ242" s="132"/>
      <c r="GK242" s="256"/>
      <c r="GL242" s="132"/>
      <c r="GM242" s="132"/>
      <c r="GN242" s="256"/>
      <c r="GO242" s="256"/>
      <c r="GP242" s="256"/>
      <c r="GQ242" s="256"/>
      <c r="GR242" s="256"/>
      <c r="GS242" s="138"/>
      <c r="GT242" s="256"/>
      <c r="GU242" s="256"/>
      <c r="GV242" s="256"/>
      <c r="GW242" s="132"/>
      <c r="GX242" s="256"/>
      <c r="GY242" s="132"/>
      <c r="GZ242" s="132"/>
      <c r="HA242" s="256"/>
      <c r="HB242" s="256"/>
      <c r="HC242" s="256"/>
      <c r="HD242" s="256"/>
      <c r="HE242" s="252"/>
      <c r="HF242" s="252"/>
      <c r="HG242" s="252"/>
      <c r="HH242" s="252"/>
      <c r="HI242" s="252"/>
      <c r="HJ242" s="252"/>
      <c r="HK242" s="252"/>
      <c r="HL242" s="252"/>
      <c r="HM242" s="252"/>
      <c r="HN242" s="252"/>
      <c r="HO242" s="252"/>
    </row>
    <row r="243" spans="1:223" ht="21" customHeight="1" x14ac:dyDescent="0.2">
      <c r="A243" s="312"/>
      <c r="B243" s="396"/>
      <c r="C243" s="460"/>
      <c r="D243" s="460"/>
      <c r="E243" s="396"/>
      <c r="F243" s="320"/>
      <c r="G243" s="320"/>
      <c r="H243" s="320"/>
      <c r="I243" s="396"/>
      <c r="J243" s="463"/>
      <c r="K243" s="466"/>
      <c r="L243" s="461"/>
      <c r="M243" s="462"/>
      <c r="N243" s="327"/>
      <c r="O243" s="330"/>
      <c r="P243" s="330"/>
      <c r="Q243" s="334"/>
      <c r="R243" s="263"/>
      <c r="S243" s="263"/>
      <c r="T243" s="201" t="str">
        <f t="shared" si="158"/>
        <v>Tipo Control</v>
      </c>
      <c r="U243" s="54" t="s">
        <v>158</v>
      </c>
      <c r="V243" s="248" t="e">
        <f>+IF(U243='[13]Tabla Valoración controles'!$D$4,'[13]Tabla Valoración controles'!$F$4,IF('[13]208-PLA-Ft-78 Mapa Gestión'!U243='[13]Tabla Valoración controles'!$D$5,'[13]Tabla Valoración controles'!$F$5,IF(U243=[13]FORMULAS!$A$10,0,'[13]Tabla Valoración controles'!$F$6)))</f>
        <v>#REF!</v>
      </c>
      <c r="W243" s="54"/>
      <c r="X243" s="56">
        <f>+IF(W243='[13]Tabla Valoración controles'!$D$7,'[13]Tabla Valoración controles'!$F$7,IF(U243=[13]FORMULAS!$A$10,0,'[13]Tabla Valoración controles'!$F$8))</f>
        <v>0</v>
      </c>
      <c r="Y243" s="54"/>
      <c r="Z243" s="248">
        <f>+IF(Y243='[13]Tabla Valoración controles'!$D$9,'[13]Tabla Valoración controles'!$F$9,IF(U243=[13]FORMULAS!$A$10,0,'[13]Tabla Valoración controles'!$F$10))</f>
        <v>0</v>
      </c>
      <c r="AA243" s="54"/>
      <c r="AB243" s="248" t="e">
        <f>+IF(AA243='[13]Tabla Valoración controles'!$D$9,'[13]Tabla Valoración controles'!$F$9,IF(W243=[13]FORMULAS!$A$10,0,'[13]Tabla Valoración controles'!$F$10))</f>
        <v>#REF!</v>
      </c>
      <c r="AC243" s="54"/>
      <c r="AD243" s="248" t="e">
        <f>+IF(AC243='[13]Tabla Valoración controles'!$D$13,'[13]Tabla Valoración controles'!$F$13,'[13]Tabla Valoración controles'!$F$14)</f>
        <v>#REF!</v>
      </c>
      <c r="AE243" s="249" t="e">
        <f t="shared" si="153"/>
        <v>#REF!</v>
      </c>
      <c r="AF243" s="249" t="e">
        <f t="shared" si="159"/>
        <v>#REF!</v>
      </c>
      <c r="AG243" s="249" t="e">
        <f t="shared" si="155"/>
        <v>#REF!</v>
      </c>
      <c r="AH243" s="54"/>
      <c r="AI243" s="50">
        <f>+IF(AH243=[13]CONTROLES!$C$50,[13]CONTROLES!$D$50,[13]CONTROLES!$D$51)</f>
        <v>0</v>
      </c>
      <c r="AJ243" s="188"/>
      <c r="AK243" s="188">
        <f>+IF(AJ243=[13]CONTROLES!$C$52,[13]CONTROLES!$D$52,[13]CONTROLES!$D$53)</f>
        <v>0</v>
      </c>
      <c r="AL243" s="188"/>
      <c r="AM243" s="188">
        <f>+IF(AL243=[13]CONTROLES!$C$54,[13]CONTROLES!$D$54,[13]CONTROLES!$D$55)</f>
        <v>0</v>
      </c>
      <c r="AN243" s="250" t="str">
        <f t="shared" si="156"/>
        <v>Tipo Control</v>
      </c>
      <c r="AO243" s="250" t="str">
        <f>+IF(AN243=[13]CONTROLES!$F$54,[13]CONTROLES!$G$54,[13]CONTROLES!$G$55)</f>
        <v>Detectar</v>
      </c>
      <c r="AP243" s="188">
        <f>+IF(AO243=[13]CONTROLES!$C$56,[13]CONTROLES!$D$56,IF(AO243=[13]CONTROLES!$C$57,[13]CONTROLES!$D$57,[13]CONTROLES!$D$58))</f>
        <v>10</v>
      </c>
      <c r="AQ243" s="188"/>
      <c r="AR243" s="188">
        <f>+IF(AQ243=[13]CONTROLES!$C$59,[13]CONTROLES!$D$59,[13]CONTROLES!$D$60)</f>
        <v>0</v>
      </c>
      <c r="AS243" s="188"/>
      <c r="AT243" s="188">
        <f>+IF(AS243=[13]CONTROLES!$C$61,[13]CONTROLES!$D$61,[13]CONTROLES!$D$62)</f>
        <v>0</v>
      </c>
      <c r="AU243" s="188"/>
      <c r="AV243" s="50">
        <f>+IF(AU243=[13]CONTROLES!$C$63,[13]CONTROLES!$D$63,IF(AU243=[13]CONTROLES!$C$64,[13]CONTROLES!$D$64,[13]CONTROLES!$D$65))</f>
        <v>0</v>
      </c>
      <c r="AW243" s="50" t="str">
        <f t="shared" si="157"/>
        <v>Débil</v>
      </c>
      <c r="AX243" s="305"/>
      <c r="AY243" s="305"/>
      <c r="AZ243" s="305"/>
      <c r="BA243" s="305"/>
      <c r="BB243" s="307"/>
      <c r="BC243" s="311"/>
      <c r="BD243" s="300"/>
      <c r="BE243" s="215"/>
      <c r="BF243" s="215"/>
      <c r="BG243" s="247"/>
      <c r="BH243" s="271"/>
      <c r="BI243" s="271"/>
      <c r="BJ243" s="272"/>
      <c r="BK243" s="215"/>
      <c r="BL243" s="273"/>
      <c r="BM243" s="308"/>
      <c r="BN243" s="300"/>
      <c r="BO243" s="134"/>
      <c r="BP243" s="134"/>
      <c r="BQ243" s="134"/>
      <c r="BR243" s="132"/>
      <c r="BS243" s="132"/>
      <c r="BT243" s="132"/>
      <c r="BU243" s="132"/>
      <c r="BV243" s="132"/>
      <c r="BW243" s="138"/>
      <c r="BX243" s="134"/>
      <c r="BY243" s="134"/>
      <c r="BZ243" s="134"/>
      <c r="CA243" s="132"/>
      <c r="CB243" s="132"/>
      <c r="CC243" s="132"/>
      <c r="CD243" s="132"/>
      <c r="CE243" s="132"/>
      <c r="CF243" s="138"/>
      <c r="CG243" s="134"/>
      <c r="CH243" s="134"/>
      <c r="CI243" s="134"/>
      <c r="CJ243" s="132"/>
      <c r="CK243" s="132"/>
      <c r="CL243" s="132"/>
      <c r="CM243" s="132"/>
      <c r="CN243" s="132"/>
      <c r="CO243" s="138"/>
      <c r="CP243" s="134"/>
      <c r="CQ243" s="134"/>
      <c r="CR243" s="134"/>
      <c r="CS243" s="132"/>
      <c r="CT243" s="132"/>
      <c r="CU243" s="132"/>
      <c r="CV243" s="132"/>
      <c r="CW243" s="132"/>
      <c r="CX243" s="138"/>
      <c r="CY243" s="134"/>
      <c r="CZ243" s="134"/>
      <c r="DA243" s="134"/>
      <c r="DB243" s="132"/>
      <c r="DC243" s="132"/>
      <c r="DD243" s="132"/>
      <c r="DE243" s="132"/>
      <c r="DF243" s="132"/>
      <c r="DG243" s="138"/>
      <c r="DH243" s="134"/>
      <c r="DI243" s="134"/>
      <c r="DJ243" s="134"/>
      <c r="DK243" s="132"/>
      <c r="DL243" s="132"/>
      <c r="DM243" s="132"/>
      <c r="DN243" s="132"/>
      <c r="DO243" s="132"/>
      <c r="DP243" s="138"/>
      <c r="DQ243" s="134"/>
      <c r="DR243" s="134"/>
      <c r="DS243" s="134"/>
      <c r="DT243" s="132"/>
      <c r="DU243" s="132"/>
      <c r="DV243" s="132"/>
      <c r="DW243" s="132"/>
      <c r="DX243" s="132"/>
      <c r="DY243" s="138"/>
      <c r="DZ243" s="134"/>
      <c r="EA243" s="134"/>
      <c r="EB243" s="134"/>
      <c r="EC243" s="132"/>
      <c r="ED243" s="132"/>
      <c r="EE243" s="132"/>
      <c r="EF243" s="132"/>
      <c r="EG243" s="132"/>
      <c r="EH243" s="138"/>
      <c r="EI243" s="134"/>
      <c r="EJ243" s="134"/>
      <c r="EK243" s="134"/>
      <c r="EL243" s="132"/>
      <c r="EM243" s="132"/>
      <c r="EN243" s="132"/>
      <c r="EO243" s="132"/>
      <c r="EP243" s="132"/>
      <c r="EQ243" s="138"/>
      <c r="ER243" s="134"/>
      <c r="ES243" s="134"/>
      <c r="ET243" s="134"/>
      <c r="EU243" s="132"/>
      <c r="EV243" s="132"/>
      <c r="EW243" s="132"/>
      <c r="EX243" s="132"/>
      <c r="EY243" s="132"/>
      <c r="EZ243" s="138"/>
      <c r="FA243" s="134"/>
      <c r="FB243" s="134"/>
      <c r="FC243" s="134"/>
      <c r="FD243" s="132"/>
      <c r="FE243" s="132"/>
      <c r="FF243" s="132"/>
      <c r="FG243" s="132"/>
      <c r="FH243" s="132"/>
      <c r="FI243" s="138"/>
      <c r="FJ243" s="134"/>
      <c r="FK243" s="134"/>
      <c r="FL243" s="134"/>
      <c r="FM243" s="132"/>
      <c r="FN243" s="132"/>
      <c r="FO243" s="132"/>
      <c r="FP243" s="132"/>
      <c r="FQ243" s="132"/>
      <c r="FR243" s="132"/>
      <c r="FS243" s="138"/>
      <c r="FT243" s="256"/>
      <c r="FU243" s="256"/>
      <c r="FV243" s="256"/>
      <c r="FW243" s="132"/>
      <c r="FX243" s="256"/>
      <c r="FY243" s="132"/>
      <c r="FZ243" s="132"/>
      <c r="GA243" s="256"/>
      <c r="GB243" s="256"/>
      <c r="GC243" s="256"/>
      <c r="GD243" s="256"/>
      <c r="GE243" s="256"/>
      <c r="GF243" s="138"/>
      <c r="GG243" s="256"/>
      <c r="GH243" s="256"/>
      <c r="GI243" s="256"/>
      <c r="GJ243" s="132"/>
      <c r="GK243" s="256"/>
      <c r="GL243" s="132"/>
      <c r="GM243" s="132"/>
      <c r="GN243" s="256"/>
      <c r="GO243" s="256"/>
      <c r="GP243" s="256"/>
      <c r="GQ243" s="256"/>
      <c r="GR243" s="256"/>
      <c r="GS243" s="138"/>
      <c r="GT243" s="256"/>
      <c r="GU243" s="256"/>
      <c r="GV243" s="256"/>
      <c r="GW243" s="132"/>
      <c r="GX243" s="256"/>
      <c r="GY243" s="132"/>
      <c r="GZ243" s="132"/>
      <c r="HA243" s="256"/>
      <c r="HB243" s="256"/>
      <c r="HC243" s="256"/>
      <c r="HD243" s="256"/>
      <c r="HE243" s="252"/>
      <c r="HF243" s="252"/>
      <c r="HG243" s="252"/>
      <c r="HH243" s="252"/>
      <c r="HI243" s="252"/>
      <c r="HJ243" s="252"/>
      <c r="HK243" s="252"/>
      <c r="HL243" s="252"/>
      <c r="HM243" s="252"/>
      <c r="HN243" s="252"/>
      <c r="HO243" s="252"/>
    </row>
    <row r="244" spans="1:223" ht="76.5" x14ac:dyDescent="0.2">
      <c r="A244" s="312">
        <v>40</v>
      </c>
      <c r="B244" s="396" t="s">
        <v>267</v>
      </c>
      <c r="C244" s="460" t="str">
        <f>VLOOKUP(B244,[14]FORMULAS!$A$30:$B$52,2,0)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244" s="460" t="str">
        <f>VLOOKUP(B244,[14]FORMULAS!$A$30:$C$52,3,0)</f>
        <v>Director de Reasentamientos</v>
      </c>
      <c r="E244" s="396" t="s">
        <v>260</v>
      </c>
      <c r="F244" s="320" t="s">
        <v>747</v>
      </c>
      <c r="G244" s="320" t="s">
        <v>748</v>
      </c>
      <c r="H244" s="320" t="s">
        <v>749</v>
      </c>
      <c r="I244" s="396" t="s">
        <v>261</v>
      </c>
      <c r="J244" s="463">
        <v>500</v>
      </c>
      <c r="K244" s="464" t="str">
        <f>VLOOKUP(L244,'Tabla probabilidad'!$D$3:$E$8,2,0)</f>
        <v>Baja</v>
      </c>
      <c r="L244" s="461">
        <f>+IF(J244&lt;=[14]FORMULAS!$M$2,[14]FORMULAS!$N$2,IF('[14]208-PLA-Ft-78 Mapa Gestión'!J244&lt;=[14]FORMULAS!$M$3,[14]FORMULAS!$N$3,IF('[14]208-PLA-Ft-78 Mapa Gestión'!J244&lt;=[14]FORMULAS!$M$4,[14]FORMULAS!$N$4,IF('[14]208-PLA-Ft-78 Mapa Gestión'!J244&lt;=[14]FORMULAS!$M$5,[14]FORMULAS!$N$5,[14]FORMULAS!$N$6))))</f>
        <v>0.4</v>
      </c>
      <c r="M244" s="462" t="s">
        <v>91</v>
      </c>
      <c r="N244" s="327" t="str">
        <f>VLOOKUP(M244,'Tabla Impacto'!$D$3:$F$8,3,0)</f>
        <v>Moderado</v>
      </c>
      <c r="O244" s="328">
        <f>VLOOKUP(N244,[13]FORMULAS!$I$1:$J$6,2,0)</f>
        <v>0.6</v>
      </c>
      <c r="P244" s="328" t="str">
        <f t="shared" ref="P244:P250" si="160">CONCATENATE(N244,K244)</f>
        <v>ModeradoBaja</v>
      </c>
      <c r="Q244" s="332" t="str">
        <f>VLOOKUP(P244,[13]FORMULAS!$K$17:$L$42,2,0)</f>
        <v>Moderado</v>
      </c>
      <c r="R244" s="263">
        <v>1</v>
      </c>
      <c r="S244" s="263" t="s">
        <v>750</v>
      </c>
      <c r="T244" s="201" t="str">
        <f t="shared" si="158"/>
        <v>Preventivo</v>
      </c>
      <c r="U244" s="54" t="s">
        <v>13</v>
      </c>
      <c r="V244" s="248">
        <f>+IF(U244='[13]Tabla Valoración controles'!$D$4,'[13]Tabla Valoración controles'!$F$4,IF('[13]208-PLA-Ft-78 Mapa Gestión'!U244='[13]Tabla Valoración controles'!$D$5,'[13]Tabla Valoración controles'!$F$5,IF(U244=[13]FORMULAS!$A$10,0,'[13]Tabla Valoración controles'!$F$6)))</f>
        <v>0.25</v>
      </c>
      <c r="W244" s="54" t="s">
        <v>8</v>
      </c>
      <c r="X244" s="56">
        <f>+IF(W244='[13]Tabla Valoración controles'!$D$7,'[13]Tabla Valoración controles'!$F$7,IF(U244=[13]FORMULAS!$A$10,0,'[13]Tabla Valoración controles'!$F$8))</f>
        <v>0.15</v>
      </c>
      <c r="Y244" s="54" t="s">
        <v>18</v>
      </c>
      <c r="Z244" s="248" t="e">
        <f>+IF(Y244='[13]Tabla Valoración controles'!$D$9,'[13]Tabla Valoración controles'!$F$9,IF(U244=[13]FORMULAS!$A$10,0,'[13]Tabla Valoración controles'!$F$10))</f>
        <v>#REF!</v>
      </c>
      <c r="AA244" s="54" t="s">
        <v>21</v>
      </c>
      <c r="AB244" s="248" t="e">
        <f>+IF(AA244='[13]Tabla Valoración controles'!$D$9,'[13]Tabla Valoración controles'!$F$9,IF(W244=[13]FORMULAS!$A$10,0,'[13]Tabla Valoración controles'!$F$10))</f>
        <v>#REF!</v>
      </c>
      <c r="AC244" s="54" t="s">
        <v>100</v>
      </c>
      <c r="AD244" s="248" t="e">
        <f>+IF(AC244='[13]Tabla Valoración controles'!$D$13,'[13]Tabla Valoración controles'!$F$13,'[13]Tabla Valoración controles'!$F$14)</f>
        <v>#REF!</v>
      </c>
      <c r="AE244" s="249" t="e">
        <f t="shared" si="153"/>
        <v>#REF!</v>
      </c>
      <c r="AF244" s="249" t="e">
        <f>+IF(T244=[13]FORMULAS!$A$8,'[13]208-PLA-Ft-78 Mapa Gestión'!AE244*'[13]208-PLA-Ft-78 Mapa Gestión'!L244:L249,'[13]208-PLA-Ft-78 Mapa Gestión'!AE244*'[13]208-PLA-Ft-78 Mapa Gestión'!O244:O249)</f>
        <v>#REF!</v>
      </c>
      <c r="AG244" s="249">
        <f>+IF(T244=[13]FORMULAS!$A$8,'[13]208-PLA-Ft-78 Mapa Gestión'!L244:L249-'[13]208-PLA-Ft-78 Mapa Gestión'!AF244,0)</f>
        <v>0</v>
      </c>
      <c r="AH244" s="54" t="s">
        <v>351</v>
      </c>
      <c r="AI244" s="50">
        <f>+IF(AH244=[13]CONTROLES!$C$50,[13]CONTROLES!$D$50,[13]CONTROLES!$D$51)</f>
        <v>15</v>
      </c>
      <c r="AJ244" s="188" t="s">
        <v>357</v>
      </c>
      <c r="AK244" s="188">
        <f>+IF(AJ244=[13]CONTROLES!$C$52,[13]CONTROLES!$D$52,[13]CONTROLES!$D$53)</f>
        <v>15</v>
      </c>
      <c r="AL244" s="188" t="s">
        <v>360</v>
      </c>
      <c r="AM244" s="188">
        <f>+IF(AL244=[13]CONTROLES!$C$54,[13]CONTROLES!$D$54,[13]CONTROLES!$D$55)</f>
        <v>15</v>
      </c>
      <c r="AN244" s="50" t="s">
        <v>363</v>
      </c>
      <c r="AO244" s="50">
        <f>+IF(AN244=[12]CONTROLES!$C$56,[12]CONTROLES!$D$56,IF(AN244=[12]CONTROLES!$C$57,[12]CONTROLES!$D$57,[12]CONTROLES!$D$58))</f>
        <v>15</v>
      </c>
      <c r="AP244" s="50" t="s">
        <v>367</v>
      </c>
      <c r="AQ244" s="50">
        <f>+IF(AP244=[12]CONTROLES!$C$59,[12]CONTROLES!$D$59,[12]CONTROLES!$D$60)</f>
        <v>15</v>
      </c>
      <c r="AR244" s="50" t="s">
        <v>370</v>
      </c>
      <c r="AS244" s="50">
        <f>+IF(AR244=[12]CONTROLES!$C$61,[12]CONTROLES!$D$61,[12]CONTROLES!$D$62)</f>
        <v>15</v>
      </c>
      <c r="AT244" s="50" t="s">
        <v>373</v>
      </c>
      <c r="AU244" s="50">
        <f>+IF(AT244=[12]CONTROLES!$C$63,[12]CONTROLES!$D$63,IF(AT244=[12]CONTROLES!$C$64,[12]CONTROLES!$D$64,[12]CONTROLES!$D$65))</f>
        <v>10</v>
      </c>
      <c r="AV244" s="50">
        <f t="shared" ref="AV244:AV245" si="161">+AI244+AK244+AM244+AO244+AQ244+AS244+AU244</f>
        <v>100</v>
      </c>
      <c r="AW244" s="50" t="str">
        <f t="shared" si="157"/>
        <v>Fuerte</v>
      </c>
      <c r="AX244" s="304" t="e">
        <f t="shared" ref="AX244" si="162">+AG249</f>
        <v>#REF!</v>
      </c>
      <c r="AY244" s="304" t="s">
        <v>98</v>
      </c>
      <c r="AZ244" s="304" t="s">
        <v>74</v>
      </c>
      <c r="BA244" s="304">
        <f>+IF(T244=[8]FORMULAS!B243,'[8]208-PLA-Ft-78 Mapa Gestión'!AG249,'[8]208-PLA-Ft-78 Mapa Gestión'!O244:O249)</f>
        <v>0</v>
      </c>
      <c r="BB244" s="307" t="str">
        <f t="shared" ref="BB244" si="163">CONCATENATE(AZ244,AY244)</f>
        <v>ModeradoMedia</v>
      </c>
      <c r="BC244" s="309" t="str">
        <f>VLOOKUP(BB244,[8]FORMULAS!$K$17:$L$42,2,0)</f>
        <v>Moderado</v>
      </c>
      <c r="BD244" s="298" t="s">
        <v>164</v>
      </c>
      <c r="BE244" s="215" t="s">
        <v>738</v>
      </c>
      <c r="BF244" s="215" t="s">
        <v>735</v>
      </c>
      <c r="BG244" s="247" t="s">
        <v>324</v>
      </c>
      <c r="BH244" s="271">
        <v>45292</v>
      </c>
      <c r="BI244" s="271">
        <v>45626</v>
      </c>
      <c r="BJ244" s="271" t="s">
        <v>525</v>
      </c>
      <c r="BK244" s="271" t="s">
        <v>736</v>
      </c>
      <c r="BL244" s="273" t="s">
        <v>236</v>
      </c>
      <c r="BM244" s="467" t="s">
        <v>739</v>
      </c>
      <c r="BN244" s="128"/>
      <c r="BO244" s="134"/>
      <c r="BP244" s="134"/>
      <c r="BQ244" s="134"/>
      <c r="BR244" s="134"/>
      <c r="BS244" s="134"/>
      <c r="BT244" s="134"/>
      <c r="BU244" s="134"/>
      <c r="BV244" s="134"/>
      <c r="BW244" s="128"/>
      <c r="BX244" s="134"/>
      <c r="BY244" s="134"/>
      <c r="BZ244" s="134"/>
      <c r="CA244" s="134"/>
      <c r="CB244" s="134"/>
      <c r="CC244" s="134"/>
      <c r="CD244" s="134"/>
      <c r="CE244" s="134"/>
      <c r="CF244" s="128"/>
      <c r="CG244" s="134"/>
      <c r="CH244" s="134"/>
      <c r="CI244" s="134"/>
      <c r="CJ244" s="134"/>
      <c r="CK244" s="134"/>
      <c r="CL244" s="134"/>
      <c r="CM244" s="134"/>
      <c r="CN244" s="134"/>
      <c r="CO244" s="128"/>
      <c r="CP244" s="134"/>
      <c r="CQ244" s="134"/>
      <c r="CR244" s="134"/>
      <c r="CS244" s="134"/>
      <c r="CT244" s="134"/>
      <c r="CU244" s="134"/>
      <c r="CV244" s="134"/>
      <c r="CW244" s="134"/>
      <c r="CX244" s="128"/>
      <c r="CY244" s="134"/>
      <c r="CZ244" s="134"/>
      <c r="DA244" s="134"/>
      <c r="DB244" s="134"/>
      <c r="DC244" s="134"/>
      <c r="DD244" s="134"/>
      <c r="DE244" s="134"/>
      <c r="DF244" s="134"/>
      <c r="DG244" s="128"/>
      <c r="DH244" s="134"/>
      <c r="DI244" s="134"/>
      <c r="DJ244" s="134"/>
      <c r="DK244" s="134"/>
      <c r="DL244" s="134"/>
      <c r="DM244" s="134"/>
      <c r="DN244" s="134"/>
      <c r="DO244" s="134"/>
      <c r="DP244" s="128"/>
      <c r="DQ244" s="134"/>
      <c r="DR244" s="134"/>
      <c r="DS244" s="134"/>
      <c r="DT244" s="134"/>
      <c r="DU244" s="134"/>
      <c r="DV244" s="134"/>
      <c r="DW244" s="134"/>
      <c r="DX244" s="134"/>
      <c r="DY244" s="128"/>
      <c r="DZ244" s="134"/>
      <c r="EA244" s="134"/>
      <c r="EB244" s="134"/>
      <c r="EC244" s="134"/>
      <c r="ED244" s="134"/>
      <c r="EE244" s="134"/>
      <c r="EF244" s="134"/>
      <c r="EG244" s="134"/>
      <c r="EH244" s="128"/>
      <c r="EI244" s="134"/>
      <c r="EJ244" s="134"/>
      <c r="EK244" s="134"/>
      <c r="EL244" s="134"/>
      <c r="EM244" s="134"/>
      <c r="EN244" s="134"/>
      <c r="EO244" s="134"/>
      <c r="EP244" s="134"/>
      <c r="EQ244" s="128"/>
      <c r="ER244" s="134"/>
      <c r="ES244" s="134"/>
      <c r="ET244" s="134"/>
      <c r="EU244" s="134"/>
      <c r="EV244" s="134"/>
      <c r="EW244" s="134"/>
      <c r="EX244" s="134"/>
      <c r="EY244" s="134"/>
      <c r="EZ244" s="128"/>
      <c r="FA244" s="134"/>
      <c r="FB244" s="134"/>
      <c r="FC244" s="134"/>
      <c r="FD244" s="134"/>
      <c r="FE244" s="134"/>
      <c r="FF244" s="134"/>
      <c r="FG244" s="134"/>
      <c r="FH244" s="134"/>
      <c r="FI244" s="128"/>
      <c r="FJ244" s="134"/>
      <c r="FK244" s="134"/>
      <c r="FL244" s="134"/>
      <c r="FM244" s="134"/>
      <c r="FN244" s="134"/>
      <c r="FO244" s="134"/>
      <c r="FP244" s="134"/>
      <c r="FQ244" s="134"/>
      <c r="FR244" s="134"/>
      <c r="FS244" s="128"/>
      <c r="FT244" s="153"/>
      <c r="FU244" s="153"/>
      <c r="FV244" s="153"/>
      <c r="FW244" s="132"/>
      <c r="FX244" s="153"/>
      <c r="FY244" s="134"/>
      <c r="FZ244" s="134"/>
      <c r="GA244" s="153"/>
      <c r="GB244" s="153"/>
      <c r="GC244" s="153"/>
      <c r="GD244" s="153"/>
      <c r="GE244" s="153"/>
      <c r="GF244" s="128"/>
      <c r="GG244" s="153"/>
      <c r="GH244" s="153"/>
      <c r="GI244" s="153"/>
      <c r="GJ244" s="132"/>
      <c r="GK244" s="153"/>
      <c r="GL244" s="134"/>
      <c r="GM244" s="134"/>
      <c r="GN244" s="153"/>
      <c r="GO244" s="153"/>
      <c r="GP244" s="153"/>
      <c r="GQ244" s="153"/>
      <c r="GR244" s="153"/>
      <c r="GS244" s="128"/>
      <c r="GT244" s="153"/>
      <c r="GU244" s="153"/>
      <c r="GV244" s="153"/>
      <c r="GW244" s="132"/>
      <c r="GX244" s="153"/>
      <c r="GY244" s="134"/>
      <c r="GZ244" s="134"/>
      <c r="HA244" s="153"/>
      <c r="HB244" s="153"/>
      <c r="HC244" s="153"/>
      <c r="HD244" s="153"/>
    </row>
    <row r="245" spans="1:223" ht="76.5" x14ac:dyDescent="0.2">
      <c r="A245" s="312"/>
      <c r="B245" s="396"/>
      <c r="C245" s="460"/>
      <c r="D245" s="460"/>
      <c r="E245" s="396"/>
      <c r="F245" s="320"/>
      <c r="G245" s="320"/>
      <c r="H245" s="320"/>
      <c r="I245" s="396"/>
      <c r="J245" s="463"/>
      <c r="K245" s="465"/>
      <c r="L245" s="461"/>
      <c r="M245" s="462"/>
      <c r="N245" s="327"/>
      <c r="O245" s="329"/>
      <c r="P245" s="329"/>
      <c r="Q245" s="333"/>
      <c r="R245" s="263">
        <v>2</v>
      </c>
      <c r="S245" s="263" t="s">
        <v>751</v>
      </c>
      <c r="T245" s="201" t="str">
        <f t="shared" si="158"/>
        <v>Preventivo</v>
      </c>
      <c r="U245" s="54" t="s">
        <v>13</v>
      </c>
      <c r="V245" s="248">
        <f>+IF(U245='[13]Tabla Valoración controles'!$D$4,'[13]Tabla Valoración controles'!$F$4,IF('[13]208-PLA-Ft-78 Mapa Gestión'!U245='[13]Tabla Valoración controles'!$D$5,'[13]Tabla Valoración controles'!$F$5,IF(U245=[13]FORMULAS!$A$10,0,'[13]Tabla Valoración controles'!$F$6)))</f>
        <v>0.25</v>
      </c>
      <c r="W245" s="54" t="s">
        <v>8</v>
      </c>
      <c r="X245" s="56">
        <f>+IF(W245='[13]Tabla Valoración controles'!$D$7,'[13]Tabla Valoración controles'!$F$7,IF(U245=[13]FORMULAS!$A$10,0,'[13]Tabla Valoración controles'!$F$8))</f>
        <v>0.15</v>
      </c>
      <c r="Y245" s="54" t="s">
        <v>18</v>
      </c>
      <c r="Z245" s="248" t="e">
        <f>+IF(Y245='[13]Tabla Valoración controles'!$D$9,'[13]Tabla Valoración controles'!$F$9,IF(U245=[13]FORMULAS!$A$10,0,'[13]Tabla Valoración controles'!$F$10))</f>
        <v>#REF!</v>
      </c>
      <c r="AA245" s="54" t="s">
        <v>21</v>
      </c>
      <c r="AB245" s="248" t="e">
        <f>+IF(AA245='[13]Tabla Valoración controles'!$D$9,'[13]Tabla Valoración controles'!$F$9,IF(W245=[13]FORMULAS!$A$10,0,'[13]Tabla Valoración controles'!$F$10))</f>
        <v>#REF!</v>
      </c>
      <c r="AC245" s="54" t="s">
        <v>100</v>
      </c>
      <c r="AD245" s="248" t="e">
        <f>+IF(AC245='[13]Tabla Valoración controles'!$D$13,'[13]Tabla Valoración controles'!$F$13,'[13]Tabla Valoración controles'!$F$14)</f>
        <v>#REF!</v>
      </c>
      <c r="AE245" s="249" t="e">
        <f t="shared" si="153"/>
        <v>#REF!</v>
      </c>
      <c r="AF245" s="249" t="e">
        <f>+IF(T245=[13]FORMULAS!$A$8,'[13]208-PLA-Ft-78 Mapa Gestión'!AE245*'[13]208-PLA-Ft-78 Mapa Gestión'!L245:L250,'[13]208-PLA-Ft-78 Mapa Gestión'!AE245*'[13]208-PLA-Ft-78 Mapa Gestión'!O245:O250)</f>
        <v>#REF!</v>
      </c>
      <c r="AG245" s="249">
        <f>+IF(T245=[13]FORMULAS!$A$8,'[13]208-PLA-Ft-78 Mapa Gestión'!L245:L250-'[13]208-PLA-Ft-78 Mapa Gestión'!AF245,0)</f>
        <v>0</v>
      </c>
      <c r="AH245" s="54" t="s">
        <v>351</v>
      </c>
      <c r="AI245" s="50">
        <f>+IF(AH245=[13]CONTROLES!$C$50,[13]CONTROLES!$D$50,[13]CONTROLES!$D$51)</f>
        <v>15</v>
      </c>
      <c r="AJ245" s="188" t="s">
        <v>357</v>
      </c>
      <c r="AK245" s="188">
        <f>+IF(AJ245=[13]CONTROLES!$C$52,[13]CONTROLES!$D$52,[13]CONTROLES!$D$53)</f>
        <v>15</v>
      </c>
      <c r="AL245" s="188" t="s">
        <v>360</v>
      </c>
      <c r="AM245" s="188">
        <f>+IF(AL245=[13]CONTROLES!$C$54,[13]CONTROLES!$D$54,[13]CONTROLES!$D$55)</f>
        <v>15</v>
      </c>
      <c r="AN245" s="50" t="s">
        <v>363</v>
      </c>
      <c r="AO245" s="50">
        <f>+IF(AN245=[12]CONTROLES!$C$56,[12]CONTROLES!$D$56,IF(AN245=[12]CONTROLES!$C$57,[12]CONTROLES!$D$57,[12]CONTROLES!$D$58))</f>
        <v>15</v>
      </c>
      <c r="AP245" s="50" t="s">
        <v>367</v>
      </c>
      <c r="AQ245" s="50">
        <f>+IF(AP245=[12]CONTROLES!$C$59,[12]CONTROLES!$D$59,[12]CONTROLES!$D$60)</f>
        <v>15</v>
      </c>
      <c r="AR245" s="50" t="s">
        <v>370</v>
      </c>
      <c r="AS245" s="50">
        <f>+IF(AR245=[12]CONTROLES!$C$61,[12]CONTROLES!$D$61,[12]CONTROLES!$D$62)</f>
        <v>15</v>
      </c>
      <c r="AT245" s="50" t="s">
        <v>373</v>
      </c>
      <c r="AU245" s="50">
        <f>+IF(AT245=[12]CONTROLES!$C$63,[12]CONTROLES!$D$63,IF(AT245=[12]CONTROLES!$C$64,[12]CONTROLES!$D$64,[12]CONTROLES!$D$65))</f>
        <v>10</v>
      </c>
      <c r="AV245" s="50">
        <f t="shared" si="161"/>
        <v>100</v>
      </c>
      <c r="AW245" s="50" t="str">
        <f t="shared" si="157"/>
        <v>Fuerte</v>
      </c>
      <c r="AX245" s="305"/>
      <c r="AY245" s="305"/>
      <c r="AZ245" s="305"/>
      <c r="BA245" s="305"/>
      <c r="BB245" s="307"/>
      <c r="BC245" s="310"/>
      <c r="BD245" s="299"/>
      <c r="BE245" s="215" t="s">
        <v>740</v>
      </c>
      <c r="BF245" s="215" t="s">
        <v>735</v>
      </c>
      <c r="BG245" s="247" t="s">
        <v>324</v>
      </c>
      <c r="BH245" s="271">
        <v>45292</v>
      </c>
      <c r="BI245" s="271">
        <v>45626</v>
      </c>
      <c r="BJ245" s="271" t="s">
        <v>525</v>
      </c>
      <c r="BK245" s="271" t="s">
        <v>736</v>
      </c>
      <c r="BL245" s="273" t="s">
        <v>236</v>
      </c>
      <c r="BM245" s="467"/>
      <c r="BN245" s="128"/>
      <c r="BO245" s="134"/>
      <c r="BP245" s="134"/>
      <c r="BQ245" s="134"/>
      <c r="BR245" s="132"/>
      <c r="BS245" s="132"/>
      <c r="BT245" s="132"/>
      <c r="BU245" s="132"/>
      <c r="BV245" s="132"/>
      <c r="BW245" s="128"/>
      <c r="BX245" s="134"/>
      <c r="BY245" s="134"/>
      <c r="BZ245" s="134"/>
      <c r="CA245" s="132"/>
      <c r="CB245" s="132"/>
      <c r="CC245" s="132"/>
      <c r="CD245" s="132"/>
      <c r="CE245" s="132"/>
      <c r="CF245" s="128"/>
      <c r="CG245" s="134"/>
      <c r="CH245" s="134"/>
      <c r="CI245" s="134"/>
      <c r="CJ245" s="132"/>
      <c r="CK245" s="132"/>
      <c r="CL245" s="132"/>
      <c r="CM245" s="132"/>
      <c r="CN245" s="132"/>
      <c r="CO245" s="128"/>
      <c r="CP245" s="134"/>
      <c r="CQ245" s="134"/>
      <c r="CR245" s="134"/>
      <c r="CS245" s="132"/>
      <c r="CT245" s="132"/>
      <c r="CU245" s="132"/>
      <c r="CV245" s="132"/>
      <c r="CW245" s="132"/>
      <c r="CX245" s="128"/>
      <c r="CY245" s="134"/>
      <c r="CZ245" s="134"/>
      <c r="DA245" s="134"/>
      <c r="DB245" s="132"/>
      <c r="DC245" s="132"/>
      <c r="DD245" s="132"/>
      <c r="DE245" s="132"/>
      <c r="DF245" s="132"/>
      <c r="DG245" s="128"/>
      <c r="DH245" s="134"/>
      <c r="DI245" s="134"/>
      <c r="DJ245" s="134"/>
      <c r="DK245" s="132"/>
      <c r="DL245" s="132"/>
      <c r="DM245" s="132"/>
      <c r="DN245" s="132"/>
      <c r="DO245" s="132"/>
      <c r="DP245" s="128"/>
      <c r="DQ245" s="134"/>
      <c r="DR245" s="134"/>
      <c r="DS245" s="134"/>
      <c r="DT245" s="132"/>
      <c r="DU245" s="132"/>
      <c r="DV245" s="132"/>
      <c r="DW245" s="132"/>
      <c r="DX245" s="132"/>
      <c r="DY245" s="128"/>
      <c r="DZ245" s="134"/>
      <c r="EA245" s="134"/>
      <c r="EB245" s="134"/>
      <c r="EC245" s="132"/>
      <c r="ED245" s="132"/>
      <c r="EE245" s="132"/>
      <c r="EF245" s="132"/>
      <c r="EG245" s="132"/>
      <c r="EH245" s="128"/>
      <c r="EI245" s="134"/>
      <c r="EJ245" s="134"/>
      <c r="EK245" s="134"/>
      <c r="EL245" s="132"/>
      <c r="EM245" s="132"/>
      <c r="EN245" s="132"/>
      <c r="EO245" s="132"/>
      <c r="EP245" s="132"/>
      <c r="EQ245" s="128"/>
      <c r="ER245" s="134"/>
      <c r="ES245" s="134"/>
      <c r="ET245" s="134"/>
      <c r="EU245" s="132"/>
      <c r="EV245" s="132"/>
      <c r="EW245" s="132"/>
      <c r="EX245" s="132"/>
      <c r="EY245" s="132"/>
      <c r="EZ245" s="128"/>
      <c r="FA245" s="134"/>
      <c r="FB245" s="134"/>
      <c r="FC245" s="134"/>
      <c r="FD245" s="132"/>
      <c r="FE245" s="132"/>
      <c r="FF245" s="132"/>
      <c r="FG245" s="132"/>
      <c r="FH245" s="132"/>
      <c r="FI245" s="128"/>
      <c r="FJ245" s="134"/>
      <c r="FK245" s="134"/>
      <c r="FL245" s="134"/>
      <c r="FM245" s="132"/>
      <c r="FN245" s="132"/>
      <c r="FO245" s="132"/>
      <c r="FP245" s="132"/>
      <c r="FQ245" s="132"/>
      <c r="FR245" s="132"/>
      <c r="FS245" s="128"/>
      <c r="FT245" s="153"/>
      <c r="FU245" s="153"/>
      <c r="FV245" s="153"/>
      <c r="FW245" s="132"/>
      <c r="FX245" s="153"/>
      <c r="FY245" s="132"/>
      <c r="FZ245" s="132"/>
      <c r="GA245" s="153"/>
      <c r="GB245" s="153"/>
      <c r="GC245" s="153"/>
      <c r="GD245" s="153"/>
      <c r="GE245" s="153"/>
      <c r="GF245" s="128"/>
      <c r="GG245" s="153"/>
      <c r="GH245" s="153"/>
      <c r="GI245" s="153"/>
      <c r="GJ245" s="132"/>
      <c r="GK245" s="153"/>
      <c r="GL245" s="132"/>
      <c r="GM245" s="132"/>
      <c r="GN245" s="153"/>
      <c r="GO245" s="153"/>
      <c r="GP245" s="153"/>
      <c r="GQ245" s="153"/>
      <c r="GR245" s="153"/>
      <c r="GS245" s="128"/>
      <c r="GT245" s="153"/>
      <c r="GU245" s="153"/>
      <c r="GV245" s="153"/>
      <c r="GW245" s="132"/>
      <c r="GX245" s="153"/>
      <c r="GY245" s="132"/>
      <c r="GZ245" s="132"/>
      <c r="HA245" s="153"/>
      <c r="HB245" s="153"/>
      <c r="HC245" s="153"/>
      <c r="HD245" s="153"/>
    </row>
    <row r="246" spans="1:223" ht="28.5" customHeight="1" x14ac:dyDescent="0.2">
      <c r="A246" s="312"/>
      <c r="B246" s="396"/>
      <c r="C246" s="460"/>
      <c r="D246" s="460"/>
      <c r="E246" s="396"/>
      <c r="F246" s="320"/>
      <c r="G246" s="320"/>
      <c r="H246" s="320"/>
      <c r="I246" s="396"/>
      <c r="J246" s="463"/>
      <c r="K246" s="465"/>
      <c r="L246" s="461"/>
      <c r="M246" s="462"/>
      <c r="N246" s="327"/>
      <c r="O246" s="329"/>
      <c r="P246" s="329"/>
      <c r="Q246" s="333"/>
      <c r="R246" s="263"/>
      <c r="S246" s="263"/>
      <c r="T246" s="201" t="str">
        <f t="shared" si="158"/>
        <v>Tipo Control</v>
      </c>
      <c r="U246" s="264" t="s">
        <v>158</v>
      </c>
      <c r="V246" s="265">
        <f>+IF(U246='[14]Tabla Valoración controles'!$D$4,'[14]Tabla Valoración controles'!$F$4,IF('[14]208-PLA-Ft-78 Mapa Gestión'!U246='[14]Tabla Valoración controles'!$D$5,'[14]Tabla Valoración controles'!$F$5,IF(U246=[14]FORMULAS!$A$10,0,'[14]Tabla Valoración controles'!$F$6)))</f>
        <v>0</v>
      </c>
      <c r="W246" s="264"/>
      <c r="X246" s="266">
        <f>+IF(W246='[14]Tabla Valoración controles'!$D$7,'[14]Tabla Valoración controles'!$F$7,IF(U246=[14]FORMULAS!$A$10,0,'[14]Tabla Valoración controles'!$F$8))</f>
        <v>0</v>
      </c>
      <c r="Y246" s="264"/>
      <c r="Z246" s="265">
        <f>+IF(Y246='[14]Tabla Valoración controles'!$D$9,'[14]Tabla Valoración controles'!$F$9,IF(U246=[14]FORMULAS!$A$10,0,'[14]Tabla Valoración controles'!$F$10))</f>
        <v>0</v>
      </c>
      <c r="AA246" s="264"/>
      <c r="AB246" s="265">
        <f>+IF(AA246='[14]Tabla Valoración controles'!$D$9,'[14]Tabla Valoración controles'!$F$9,IF(W246=[14]FORMULAS!$A$10,0,'[14]Tabla Valoración controles'!$F$10))</f>
        <v>0</v>
      </c>
      <c r="AC246" s="264"/>
      <c r="AD246" s="265">
        <f>+IF(AC246='[14]Tabla Valoración controles'!$D$13,'[14]Tabla Valoración controles'!$F$13,'[14]Tabla Valoración controles'!$F$14)</f>
        <v>0</v>
      </c>
      <c r="AE246" s="267">
        <f t="shared" si="153"/>
        <v>0</v>
      </c>
      <c r="AF246" s="267" t="e">
        <f t="shared" ref="AF246:AF249" si="164">+AF245*AE246</f>
        <v>#REF!</v>
      </c>
      <c r="AG246" s="267" t="e">
        <f t="shared" ref="AG246:AG255" si="165">+AG245-AF246</f>
        <v>#REF!</v>
      </c>
      <c r="AH246" s="264"/>
      <c r="AI246" s="268">
        <f>+IF(AH246=[14]CONTROLES!$C$50,[14]CONTROLES!$D$50,[14]CONTROLES!$D$51)</f>
        <v>0</v>
      </c>
      <c r="AJ246" s="269"/>
      <c r="AK246" s="269">
        <f>+IF(AJ246=[14]CONTROLES!$C$52,[14]CONTROLES!$D$52,[14]CONTROLES!$D$53)</f>
        <v>0</v>
      </c>
      <c r="AL246" s="269"/>
      <c r="AM246" s="269">
        <f>+IF(AL246=[14]CONTROLES!$C$54,[14]CONTROLES!$D$54,[14]CONTROLES!$D$55)</f>
        <v>0</v>
      </c>
      <c r="AN246" s="270" t="str">
        <f t="shared" si="156"/>
        <v>Tipo Control</v>
      </c>
      <c r="AO246" s="270" t="str">
        <f>+IF(AN246=[14]CONTROLES!$F$54,[14]CONTROLES!$G$54,[14]CONTROLES!$G$55)</f>
        <v>Detectar</v>
      </c>
      <c r="AP246" s="269">
        <f>+IF(AO246=[14]CONTROLES!$C$56,[14]CONTROLES!$D$56,IF(AO246=[14]CONTROLES!$C$57,[14]CONTROLES!$D$57,[14]CONTROLES!$D$58))</f>
        <v>10</v>
      </c>
      <c r="AQ246" s="269"/>
      <c r="AR246" s="269">
        <f>+IF(AQ246=[14]CONTROLES!$C$59,[14]CONTROLES!$D$59,[14]CONTROLES!$D$60)</f>
        <v>0</v>
      </c>
      <c r="AS246" s="269"/>
      <c r="AT246" s="269">
        <f>+IF(AS246=[14]CONTROLES!$C$61,[14]CONTROLES!$D$61,[14]CONTROLES!$D$62)</f>
        <v>0</v>
      </c>
      <c r="AU246" s="269"/>
      <c r="AV246" s="268">
        <f>+IF(AU246=[14]CONTROLES!$C$63,[14]CONTROLES!$D$63,IF(AU246=[14]CONTROLES!$C$64,[14]CONTROLES!$D$64,[14]CONTROLES!$D$65))</f>
        <v>0</v>
      </c>
      <c r="AW246" s="50" t="str">
        <f t="shared" ref="AW246:AW256" si="166">IF(ISERROR(AV246)=TRUE,"",IF(AND(AV246&lt;=85),"Débil",IF(AND(AV246&gt;=85.01,AV246&lt;=95),"Moderado",IF(AND(AV246&gt;=95.1,AV246&lt;=100),"Fuerte",""))))</f>
        <v>Débil</v>
      </c>
      <c r="AX246" s="305"/>
      <c r="AY246" s="305"/>
      <c r="AZ246" s="305"/>
      <c r="BA246" s="305"/>
      <c r="BB246" s="307"/>
      <c r="BC246" s="310"/>
      <c r="BD246" s="299"/>
      <c r="BE246" s="215"/>
      <c r="BF246" s="215"/>
      <c r="BG246" s="247"/>
      <c r="BH246" s="271"/>
      <c r="BI246" s="271"/>
      <c r="BJ246" s="271"/>
      <c r="BK246" s="271"/>
      <c r="BL246" s="273"/>
      <c r="BM246" s="467"/>
      <c r="BN246" s="128"/>
      <c r="BO246" s="134"/>
      <c r="BP246" s="134"/>
      <c r="BQ246" s="134"/>
      <c r="BR246" s="132"/>
      <c r="BS246" s="132"/>
      <c r="BT246" s="132"/>
      <c r="BU246" s="132"/>
      <c r="BV246" s="132"/>
      <c r="BW246" s="128"/>
      <c r="BX246" s="134"/>
      <c r="BY246" s="134"/>
      <c r="BZ246" s="134"/>
      <c r="CA246" s="132"/>
      <c r="CB246" s="132"/>
      <c r="CC246" s="132"/>
      <c r="CD246" s="132"/>
      <c r="CE246" s="132"/>
      <c r="CF246" s="128"/>
      <c r="CG246" s="134"/>
      <c r="CH246" s="134"/>
      <c r="CI246" s="134"/>
      <c r="CJ246" s="132"/>
      <c r="CK246" s="132"/>
      <c r="CL246" s="132"/>
      <c r="CM246" s="132"/>
      <c r="CN246" s="132"/>
      <c r="CO246" s="128"/>
      <c r="CP246" s="134"/>
      <c r="CQ246" s="134"/>
      <c r="CR246" s="134"/>
      <c r="CS246" s="132"/>
      <c r="CT246" s="132"/>
      <c r="CU246" s="132"/>
      <c r="CV246" s="132"/>
      <c r="CW246" s="132"/>
      <c r="CX246" s="128"/>
      <c r="CY246" s="134"/>
      <c r="CZ246" s="134"/>
      <c r="DA246" s="134"/>
      <c r="DB246" s="132"/>
      <c r="DC246" s="132"/>
      <c r="DD246" s="132"/>
      <c r="DE246" s="132"/>
      <c r="DF246" s="132"/>
      <c r="DG246" s="128"/>
      <c r="DH246" s="134"/>
      <c r="DI246" s="134"/>
      <c r="DJ246" s="134"/>
      <c r="DK246" s="132"/>
      <c r="DL246" s="132"/>
      <c r="DM246" s="132"/>
      <c r="DN246" s="132"/>
      <c r="DO246" s="132"/>
      <c r="DP246" s="128"/>
      <c r="DQ246" s="134"/>
      <c r="DR246" s="134"/>
      <c r="DS246" s="134"/>
      <c r="DT246" s="132"/>
      <c r="DU246" s="132"/>
      <c r="DV246" s="132"/>
      <c r="DW246" s="132"/>
      <c r="DX246" s="132"/>
      <c r="DY246" s="128"/>
      <c r="DZ246" s="134"/>
      <c r="EA246" s="134"/>
      <c r="EB246" s="134"/>
      <c r="EC246" s="132"/>
      <c r="ED246" s="132"/>
      <c r="EE246" s="132"/>
      <c r="EF246" s="132"/>
      <c r="EG246" s="132"/>
      <c r="EH246" s="128"/>
      <c r="EI246" s="134"/>
      <c r="EJ246" s="134"/>
      <c r="EK246" s="134"/>
      <c r="EL246" s="132"/>
      <c r="EM246" s="132"/>
      <c r="EN246" s="132"/>
      <c r="EO246" s="132"/>
      <c r="EP246" s="132"/>
      <c r="EQ246" s="128"/>
      <c r="ER246" s="134"/>
      <c r="ES246" s="134"/>
      <c r="ET246" s="134"/>
      <c r="EU246" s="132"/>
      <c r="EV246" s="132"/>
      <c r="EW246" s="132"/>
      <c r="EX246" s="132"/>
      <c r="EY246" s="132"/>
      <c r="EZ246" s="128"/>
      <c r="FA246" s="134"/>
      <c r="FB246" s="134"/>
      <c r="FC246" s="134"/>
      <c r="FD246" s="132"/>
      <c r="FE246" s="132"/>
      <c r="FF246" s="132"/>
      <c r="FG246" s="132"/>
      <c r="FH246" s="132"/>
      <c r="FI246" s="128"/>
      <c r="FJ246" s="134"/>
      <c r="FK246" s="134"/>
      <c r="FL246" s="134"/>
      <c r="FM246" s="132"/>
      <c r="FN246" s="132"/>
      <c r="FO246" s="132"/>
      <c r="FP246" s="132"/>
      <c r="FQ246" s="132"/>
      <c r="FR246" s="132"/>
      <c r="FS246" s="128"/>
      <c r="FT246" s="153"/>
      <c r="FU246" s="153"/>
      <c r="FV246" s="153"/>
      <c r="FW246" s="132"/>
      <c r="FX246" s="153"/>
      <c r="FY246" s="132"/>
      <c r="FZ246" s="132"/>
      <c r="GA246" s="153"/>
      <c r="GB246" s="153"/>
      <c r="GC246" s="153"/>
      <c r="GD246" s="153"/>
      <c r="GE246" s="153"/>
      <c r="GF246" s="128"/>
      <c r="GG246" s="153"/>
      <c r="GH246" s="153"/>
      <c r="GI246" s="153"/>
      <c r="GJ246" s="132"/>
      <c r="GK246" s="153"/>
      <c r="GL246" s="132"/>
      <c r="GM246" s="132"/>
      <c r="GN246" s="153"/>
      <c r="GO246" s="153"/>
      <c r="GP246" s="153"/>
      <c r="GQ246" s="153"/>
      <c r="GR246" s="153"/>
      <c r="GS246" s="128"/>
      <c r="GT246" s="153"/>
      <c r="GU246" s="153"/>
      <c r="GV246" s="153"/>
      <c r="GW246" s="132"/>
      <c r="GX246" s="153"/>
      <c r="GY246" s="132"/>
      <c r="GZ246" s="132"/>
      <c r="HA246" s="153"/>
      <c r="HB246" s="153"/>
      <c r="HC246" s="153"/>
      <c r="HD246" s="153"/>
    </row>
    <row r="247" spans="1:223" ht="28.5" customHeight="1" x14ac:dyDescent="0.2">
      <c r="A247" s="312"/>
      <c r="B247" s="396"/>
      <c r="C247" s="460"/>
      <c r="D247" s="460"/>
      <c r="E247" s="396"/>
      <c r="F247" s="320"/>
      <c r="G247" s="320"/>
      <c r="H247" s="320"/>
      <c r="I247" s="396"/>
      <c r="J247" s="463"/>
      <c r="K247" s="465"/>
      <c r="L247" s="461"/>
      <c r="M247" s="462"/>
      <c r="N247" s="327"/>
      <c r="O247" s="329"/>
      <c r="P247" s="329"/>
      <c r="Q247" s="333"/>
      <c r="R247" s="263"/>
      <c r="S247" s="263"/>
      <c r="T247" s="201" t="str">
        <f t="shared" si="158"/>
        <v>Tipo Control</v>
      </c>
      <c r="U247" s="264" t="s">
        <v>158</v>
      </c>
      <c r="V247" s="265">
        <f>+IF(U247='[14]Tabla Valoración controles'!$D$4,'[14]Tabla Valoración controles'!$F$4,IF('[14]208-PLA-Ft-78 Mapa Gestión'!U247='[14]Tabla Valoración controles'!$D$5,'[14]Tabla Valoración controles'!$F$5,IF(U247=[14]FORMULAS!$A$10,0,'[14]Tabla Valoración controles'!$F$6)))</f>
        <v>0</v>
      </c>
      <c r="W247" s="264"/>
      <c r="X247" s="266">
        <f>+IF(W247='[14]Tabla Valoración controles'!$D$7,'[14]Tabla Valoración controles'!$F$7,IF(U247=[14]FORMULAS!$A$10,0,'[14]Tabla Valoración controles'!$F$8))</f>
        <v>0</v>
      </c>
      <c r="Y247" s="264"/>
      <c r="Z247" s="265">
        <f>+IF(Y247='[14]Tabla Valoración controles'!$D$9,'[14]Tabla Valoración controles'!$F$9,IF(U247=[14]FORMULAS!$A$10,0,'[14]Tabla Valoración controles'!$F$10))</f>
        <v>0</v>
      </c>
      <c r="AA247" s="264"/>
      <c r="AB247" s="265">
        <f>+IF(AA247='[14]Tabla Valoración controles'!$D$9,'[14]Tabla Valoración controles'!$F$9,IF(W247=[14]FORMULAS!$A$10,0,'[14]Tabla Valoración controles'!$F$10))</f>
        <v>0</v>
      </c>
      <c r="AC247" s="264"/>
      <c r="AD247" s="265">
        <f>+IF(AC247='[14]Tabla Valoración controles'!$D$13,'[14]Tabla Valoración controles'!$F$13,'[14]Tabla Valoración controles'!$F$14)</f>
        <v>0</v>
      </c>
      <c r="AE247" s="267">
        <f t="shared" si="153"/>
        <v>0</v>
      </c>
      <c r="AF247" s="267" t="e">
        <f t="shared" si="164"/>
        <v>#REF!</v>
      </c>
      <c r="AG247" s="267" t="e">
        <f t="shared" si="165"/>
        <v>#REF!</v>
      </c>
      <c r="AH247" s="264"/>
      <c r="AI247" s="268">
        <f>+IF(AH247=[14]CONTROLES!$C$50,[14]CONTROLES!$D$50,[14]CONTROLES!$D$51)</f>
        <v>0</v>
      </c>
      <c r="AJ247" s="269"/>
      <c r="AK247" s="269">
        <f>+IF(AJ247=[14]CONTROLES!$C$52,[14]CONTROLES!$D$52,[14]CONTROLES!$D$53)</f>
        <v>0</v>
      </c>
      <c r="AL247" s="269"/>
      <c r="AM247" s="269">
        <f>+IF(AL247=[14]CONTROLES!$C$54,[14]CONTROLES!$D$54,[14]CONTROLES!$D$55)</f>
        <v>0</v>
      </c>
      <c r="AN247" s="270" t="str">
        <f t="shared" si="156"/>
        <v>Tipo Control</v>
      </c>
      <c r="AO247" s="270" t="str">
        <f>+IF(AN247=[14]CONTROLES!$F$54,[14]CONTROLES!$G$54,[14]CONTROLES!$G$55)</f>
        <v>Detectar</v>
      </c>
      <c r="AP247" s="269">
        <f>+IF(AO247=[14]CONTROLES!$C$56,[14]CONTROLES!$D$56,IF(AO247=[14]CONTROLES!$C$57,[14]CONTROLES!$D$57,[14]CONTROLES!$D$58))</f>
        <v>10</v>
      </c>
      <c r="AQ247" s="269"/>
      <c r="AR247" s="269">
        <f>+IF(AQ247=[14]CONTROLES!$C$59,[14]CONTROLES!$D$59,[14]CONTROLES!$D$60)</f>
        <v>0</v>
      </c>
      <c r="AS247" s="269"/>
      <c r="AT247" s="269">
        <f>+IF(AS247=[14]CONTROLES!$C$61,[14]CONTROLES!$D$61,[14]CONTROLES!$D$62)</f>
        <v>0</v>
      </c>
      <c r="AU247" s="269"/>
      <c r="AV247" s="268">
        <f>+IF(AU247=[14]CONTROLES!$C$63,[14]CONTROLES!$D$63,IF(AU247=[14]CONTROLES!$C$64,[14]CONTROLES!$D$64,[14]CONTROLES!$D$65))</f>
        <v>0</v>
      </c>
      <c r="AW247" s="50" t="str">
        <f t="shared" si="166"/>
        <v>Débil</v>
      </c>
      <c r="AX247" s="305"/>
      <c r="AY247" s="305"/>
      <c r="AZ247" s="305"/>
      <c r="BA247" s="305"/>
      <c r="BB247" s="307"/>
      <c r="BC247" s="310"/>
      <c r="BD247" s="299"/>
      <c r="BE247" s="215"/>
      <c r="BF247" s="215"/>
      <c r="BG247" s="247"/>
      <c r="BH247" s="271"/>
      <c r="BI247" s="271"/>
      <c r="BJ247" s="271"/>
      <c r="BK247" s="271"/>
      <c r="BL247" s="273"/>
      <c r="BM247" s="467"/>
      <c r="BN247" s="128"/>
      <c r="BO247" s="134"/>
      <c r="BP247" s="134"/>
      <c r="BQ247" s="134"/>
      <c r="BR247" s="132"/>
      <c r="BS247" s="132"/>
      <c r="BT247" s="132"/>
      <c r="BU247" s="132"/>
      <c r="BV247" s="132"/>
      <c r="BW247" s="128"/>
      <c r="BX247" s="134"/>
      <c r="BY247" s="134"/>
      <c r="BZ247" s="134"/>
      <c r="CA247" s="132"/>
      <c r="CB247" s="132"/>
      <c r="CC247" s="132"/>
      <c r="CD247" s="132"/>
      <c r="CE247" s="132"/>
      <c r="CF247" s="128"/>
      <c r="CG247" s="134"/>
      <c r="CH247" s="134"/>
      <c r="CI247" s="134"/>
      <c r="CJ247" s="132"/>
      <c r="CK247" s="132"/>
      <c r="CL247" s="132"/>
      <c r="CM247" s="132"/>
      <c r="CN247" s="132"/>
      <c r="CO247" s="128"/>
      <c r="CP247" s="134"/>
      <c r="CQ247" s="134"/>
      <c r="CR247" s="134"/>
      <c r="CS247" s="132"/>
      <c r="CT247" s="132"/>
      <c r="CU247" s="132"/>
      <c r="CV247" s="132"/>
      <c r="CW247" s="132"/>
      <c r="CX247" s="128"/>
      <c r="CY247" s="134"/>
      <c r="CZ247" s="134"/>
      <c r="DA247" s="134"/>
      <c r="DB247" s="132"/>
      <c r="DC247" s="132"/>
      <c r="DD247" s="132"/>
      <c r="DE247" s="132"/>
      <c r="DF247" s="132"/>
      <c r="DG247" s="128"/>
      <c r="DH247" s="134"/>
      <c r="DI247" s="134"/>
      <c r="DJ247" s="134"/>
      <c r="DK247" s="132"/>
      <c r="DL247" s="132"/>
      <c r="DM247" s="132"/>
      <c r="DN247" s="132"/>
      <c r="DO247" s="132"/>
      <c r="DP247" s="128"/>
      <c r="DQ247" s="134"/>
      <c r="DR247" s="134"/>
      <c r="DS247" s="134"/>
      <c r="DT247" s="132"/>
      <c r="DU247" s="132"/>
      <c r="DV247" s="132"/>
      <c r="DW247" s="132"/>
      <c r="DX247" s="132"/>
      <c r="DY247" s="128"/>
      <c r="DZ247" s="134"/>
      <c r="EA247" s="134"/>
      <c r="EB247" s="134"/>
      <c r="EC247" s="132"/>
      <c r="ED247" s="132"/>
      <c r="EE247" s="132"/>
      <c r="EF247" s="132"/>
      <c r="EG247" s="132"/>
      <c r="EH247" s="128"/>
      <c r="EI247" s="134"/>
      <c r="EJ247" s="134"/>
      <c r="EK247" s="134"/>
      <c r="EL247" s="132"/>
      <c r="EM247" s="132"/>
      <c r="EN247" s="132"/>
      <c r="EO247" s="132"/>
      <c r="EP247" s="132"/>
      <c r="EQ247" s="128"/>
      <c r="ER247" s="134"/>
      <c r="ES247" s="134"/>
      <c r="ET247" s="134"/>
      <c r="EU247" s="132"/>
      <c r="EV247" s="132"/>
      <c r="EW247" s="132"/>
      <c r="EX247" s="132"/>
      <c r="EY247" s="132"/>
      <c r="EZ247" s="128"/>
      <c r="FA247" s="134"/>
      <c r="FB247" s="134"/>
      <c r="FC247" s="134"/>
      <c r="FD247" s="132"/>
      <c r="FE247" s="132"/>
      <c r="FF247" s="132"/>
      <c r="FG247" s="132"/>
      <c r="FH247" s="132"/>
      <c r="FI247" s="128"/>
      <c r="FJ247" s="134"/>
      <c r="FK247" s="134"/>
      <c r="FL247" s="134"/>
      <c r="FM247" s="132"/>
      <c r="FN247" s="132"/>
      <c r="FO247" s="132"/>
      <c r="FP247" s="132"/>
      <c r="FQ247" s="132"/>
      <c r="FR247" s="132"/>
      <c r="FS247" s="128"/>
      <c r="FT247" s="153"/>
      <c r="FU247" s="153"/>
      <c r="FV247" s="153"/>
      <c r="FW247" s="132"/>
      <c r="FX247" s="153"/>
      <c r="FY247" s="132"/>
      <c r="FZ247" s="132"/>
      <c r="GA247" s="153"/>
      <c r="GB247" s="153"/>
      <c r="GC247" s="153"/>
      <c r="GD247" s="153"/>
      <c r="GE247" s="153"/>
      <c r="GF247" s="128"/>
      <c r="GG247" s="153"/>
      <c r="GH247" s="153"/>
      <c r="GI247" s="153"/>
      <c r="GJ247" s="132"/>
      <c r="GK247" s="153"/>
      <c r="GL247" s="132"/>
      <c r="GM247" s="132"/>
      <c r="GN247" s="153"/>
      <c r="GO247" s="153"/>
      <c r="GP247" s="153"/>
      <c r="GQ247" s="153"/>
      <c r="GR247" s="153"/>
      <c r="GS247" s="128"/>
      <c r="GT247" s="153"/>
      <c r="GU247" s="153"/>
      <c r="GV247" s="153"/>
      <c r="GW247" s="132"/>
      <c r="GX247" s="153"/>
      <c r="GY247" s="132"/>
      <c r="GZ247" s="132"/>
      <c r="HA247" s="153"/>
      <c r="HB247" s="153"/>
      <c r="HC247" s="153"/>
      <c r="HD247" s="153"/>
    </row>
    <row r="248" spans="1:223" ht="28.5" customHeight="1" x14ac:dyDescent="0.2">
      <c r="A248" s="312"/>
      <c r="B248" s="396"/>
      <c r="C248" s="460"/>
      <c r="D248" s="460"/>
      <c r="E248" s="396"/>
      <c r="F248" s="320"/>
      <c r="G248" s="320"/>
      <c r="H248" s="320"/>
      <c r="I248" s="396"/>
      <c r="J248" s="463"/>
      <c r="K248" s="465"/>
      <c r="L248" s="461"/>
      <c r="M248" s="462"/>
      <c r="N248" s="327"/>
      <c r="O248" s="329"/>
      <c r="P248" s="329"/>
      <c r="Q248" s="333"/>
      <c r="R248" s="263"/>
      <c r="S248" s="263"/>
      <c r="T248" s="201" t="str">
        <f t="shared" si="158"/>
        <v>Tipo Control</v>
      </c>
      <c r="U248" s="264" t="s">
        <v>158</v>
      </c>
      <c r="V248" s="265">
        <f>+IF(U248='[14]Tabla Valoración controles'!$D$4,'[14]Tabla Valoración controles'!$F$4,IF('[14]208-PLA-Ft-78 Mapa Gestión'!U248='[14]Tabla Valoración controles'!$D$5,'[14]Tabla Valoración controles'!$F$5,IF(U248=[14]FORMULAS!$A$10,0,'[14]Tabla Valoración controles'!$F$6)))</f>
        <v>0</v>
      </c>
      <c r="W248" s="264"/>
      <c r="X248" s="266">
        <f>+IF(W248='[14]Tabla Valoración controles'!$D$7,'[14]Tabla Valoración controles'!$F$7,IF(U248=[14]FORMULAS!$A$10,0,'[14]Tabla Valoración controles'!$F$8))</f>
        <v>0</v>
      </c>
      <c r="Y248" s="264"/>
      <c r="Z248" s="265">
        <f>+IF(Y248='[14]Tabla Valoración controles'!$D$9,'[14]Tabla Valoración controles'!$F$9,IF(U248=[14]FORMULAS!$A$10,0,'[14]Tabla Valoración controles'!$F$10))</f>
        <v>0</v>
      </c>
      <c r="AA248" s="264"/>
      <c r="AB248" s="265">
        <f>+IF(AA248='[14]Tabla Valoración controles'!$D$9,'[14]Tabla Valoración controles'!$F$9,IF(W248=[14]FORMULAS!$A$10,0,'[14]Tabla Valoración controles'!$F$10))</f>
        <v>0</v>
      </c>
      <c r="AC248" s="264"/>
      <c r="AD248" s="265">
        <f>+IF(AC248='[14]Tabla Valoración controles'!$D$13,'[14]Tabla Valoración controles'!$F$13,'[14]Tabla Valoración controles'!$F$14)</f>
        <v>0</v>
      </c>
      <c r="AE248" s="267">
        <f t="shared" si="153"/>
        <v>0</v>
      </c>
      <c r="AF248" s="267" t="e">
        <f t="shared" si="164"/>
        <v>#REF!</v>
      </c>
      <c r="AG248" s="267" t="e">
        <f t="shared" si="165"/>
        <v>#REF!</v>
      </c>
      <c r="AH248" s="264"/>
      <c r="AI248" s="268">
        <f>+IF(AH248=[14]CONTROLES!$C$50,[14]CONTROLES!$D$50,[14]CONTROLES!$D$51)</f>
        <v>0</v>
      </c>
      <c r="AJ248" s="269"/>
      <c r="AK248" s="269">
        <f>+IF(AJ248=[14]CONTROLES!$C$52,[14]CONTROLES!$D$52,[14]CONTROLES!$D$53)</f>
        <v>0</v>
      </c>
      <c r="AL248" s="269"/>
      <c r="AM248" s="269">
        <f>+IF(AL248=[14]CONTROLES!$C$54,[14]CONTROLES!$D$54,[14]CONTROLES!$D$55)</f>
        <v>0</v>
      </c>
      <c r="AN248" s="270" t="str">
        <f t="shared" si="156"/>
        <v>Tipo Control</v>
      </c>
      <c r="AO248" s="270" t="str">
        <f>+IF(AN248=[14]CONTROLES!$F$54,[14]CONTROLES!$G$54,[14]CONTROLES!$G$55)</f>
        <v>Detectar</v>
      </c>
      <c r="AP248" s="269">
        <f>+IF(AO248=[14]CONTROLES!$C$56,[14]CONTROLES!$D$56,IF(AO248=[14]CONTROLES!$C$57,[14]CONTROLES!$D$57,[14]CONTROLES!$D$58))</f>
        <v>10</v>
      </c>
      <c r="AQ248" s="269"/>
      <c r="AR248" s="269">
        <f>+IF(AQ248=[14]CONTROLES!$C$59,[14]CONTROLES!$D$59,[14]CONTROLES!$D$60)</f>
        <v>0</v>
      </c>
      <c r="AS248" s="269"/>
      <c r="AT248" s="269">
        <f>+IF(AS248=[14]CONTROLES!$C$61,[14]CONTROLES!$D$61,[14]CONTROLES!$D$62)</f>
        <v>0</v>
      </c>
      <c r="AU248" s="269"/>
      <c r="AV248" s="268">
        <f>+IF(AU248=[14]CONTROLES!$C$63,[14]CONTROLES!$D$63,IF(AU248=[14]CONTROLES!$C$64,[14]CONTROLES!$D$64,[14]CONTROLES!$D$65))</f>
        <v>0</v>
      </c>
      <c r="AW248" s="50" t="str">
        <f t="shared" si="166"/>
        <v>Débil</v>
      </c>
      <c r="AX248" s="305"/>
      <c r="AY248" s="305"/>
      <c r="AZ248" s="305"/>
      <c r="BA248" s="305"/>
      <c r="BB248" s="307"/>
      <c r="BC248" s="310"/>
      <c r="BD248" s="299"/>
      <c r="BE248" s="215"/>
      <c r="BF248" s="215"/>
      <c r="BG248" s="247"/>
      <c r="BH248" s="271"/>
      <c r="BI248" s="271"/>
      <c r="BJ248" s="271"/>
      <c r="BK248" s="271"/>
      <c r="BL248" s="273"/>
      <c r="BM248" s="467"/>
      <c r="BN248" s="128"/>
      <c r="BO248" s="134"/>
      <c r="BP248" s="134"/>
      <c r="BQ248" s="134"/>
      <c r="BR248" s="132"/>
      <c r="BS248" s="132"/>
      <c r="BT248" s="132"/>
      <c r="BU248" s="132"/>
      <c r="BV248" s="132"/>
      <c r="BW248" s="128"/>
      <c r="BX248" s="134"/>
      <c r="BY248" s="134"/>
      <c r="BZ248" s="134"/>
      <c r="CA248" s="132"/>
      <c r="CB248" s="132"/>
      <c r="CC248" s="132"/>
      <c r="CD248" s="132"/>
      <c r="CE248" s="132"/>
      <c r="CF248" s="128"/>
      <c r="CG248" s="134"/>
      <c r="CH248" s="134"/>
      <c r="CI248" s="134"/>
      <c r="CJ248" s="132"/>
      <c r="CK248" s="132"/>
      <c r="CL248" s="132"/>
      <c r="CM248" s="132"/>
      <c r="CN248" s="132"/>
      <c r="CO248" s="128"/>
      <c r="CP248" s="134"/>
      <c r="CQ248" s="134"/>
      <c r="CR248" s="134"/>
      <c r="CS248" s="132"/>
      <c r="CT248" s="132"/>
      <c r="CU248" s="132"/>
      <c r="CV248" s="132"/>
      <c r="CW248" s="132"/>
      <c r="CX248" s="128"/>
      <c r="CY248" s="134"/>
      <c r="CZ248" s="134"/>
      <c r="DA248" s="134"/>
      <c r="DB248" s="132"/>
      <c r="DC248" s="132"/>
      <c r="DD248" s="132"/>
      <c r="DE248" s="132"/>
      <c r="DF248" s="132"/>
      <c r="DG248" s="128"/>
      <c r="DH248" s="134"/>
      <c r="DI248" s="134"/>
      <c r="DJ248" s="134"/>
      <c r="DK248" s="132"/>
      <c r="DL248" s="132"/>
      <c r="DM248" s="132"/>
      <c r="DN248" s="132"/>
      <c r="DO248" s="132"/>
      <c r="DP248" s="128"/>
      <c r="DQ248" s="134"/>
      <c r="DR248" s="134"/>
      <c r="DS248" s="134"/>
      <c r="DT248" s="132"/>
      <c r="DU248" s="132"/>
      <c r="DV248" s="132"/>
      <c r="DW248" s="132"/>
      <c r="DX248" s="132"/>
      <c r="DY248" s="128"/>
      <c r="DZ248" s="134"/>
      <c r="EA248" s="134"/>
      <c r="EB248" s="134"/>
      <c r="EC248" s="132"/>
      <c r="ED248" s="132"/>
      <c r="EE248" s="132"/>
      <c r="EF248" s="132"/>
      <c r="EG248" s="132"/>
      <c r="EH248" s="128"/>
      <c r="EI248" s="134"/>
      <c r="EJ248" s="134"/>
      <c r="EK248" s="134"/>
      <c r="EL248" s="132"/>
      <c r="EM248" s="132"/>
      <c r="EN248" s="132"/>
      <c r="EO248" s="132"/>
      <c r="EP248" s="132"/>
      <c r="EQ248" s="128"/>
      <c r="ER248" s="134"/>
      <c r="ES248" s="134"/>
      <c r="ET248" s="134"/>
      <c r="EU248" s="132"/>
      <c r="EV248" s="132"/>
      <c r="EW248" s="132"/>
      <c r="EX248" s="132"/>
      <c r="EY248" s="132"/>
      <c r="EZ248" s="128"/>
      <c r="FA248" s="134"/>
      <c r="FB248" s="134"/>
      <c r="FC248" s="134"/>
      <c r="FD248" s="132"/>
      <c r="FE248" s="132"/>
      <c r="FF248" s="132"/>
      <c r="FG248" s="132"/>
      <c r="FH248" s="132"/>
      <c r="FI248" s="128"/>
      <c r="FJ248" s="134"/>
      <c r="FK248" s="134"/>
      <c r="FL248" s="134"/>
      <c r="FM248" s="132"/>
      <c r="FN248" s="132"/>
      <c r="FO248" s="132"/>
      <c r="FP248" s="132"/>
      <c r="FQ248" s="132"/>
      <c r="FR248" s="132"/>
      <c r="FS248" s="128"/>
      <c r="FT248" s="153"/>
      <c r="FU248" s="153"/>
      <c r="FV248" s="153"/>
      <c r="FW248" s="132"/>
      <c r="FX248" s="153"/>
      <c r="FY248" s="132"/>
      <c r="FZ248" s="132"/>
      <c r="GA248" s="153"/>
      <c r="GB248" s="153"/>
      <c r="GC248" s="153"/>
      <c r="GD248" s="153"/>
      <c r="GE248" s="153"/>
      <c r="GF248" s="128"/>
      <c r="GG248" s="153"/>
      <c r="GH248" s="153"/>
      <c r="GI248" s="153"/>
      <c r="GJ248" s="132"/>
      <c r="GK248" s="153"/>
      <c r="GL248" s="132"/>
      <c r="GM248" s="132"/>
      <c r="GN248" s="153"/>
      <c r="GO248" s="153"/>
      <c r="GP248" s="153"/>
      <c r="GQ248" s="153"/>
      <c r="GR248" s="153"/>
      <c r="GS248" s="128"/>
      <c r="GT248" s="153"/>
      <c r="GU248" s="153"/>
      <c r="GV248" s="153"/>
      <c r="GW248" s="132"/>
      <c r="GX248" s="153"/>
      <c r="GY248" s="132"/>
      <c r="GZ248" s="132"/>
      <c r="HA248" s="153"/>
      <c r="HB248" s="153"/>
      <c r="HC248" s="153"/>
      <c r="HD248" s="153"/>
    </row>
    <row r="249" spans="1:223" ht="28.5" customHeight="1" x14ac:dyDescent="0.2">
      <c r="A249" s="312"/>
      <c r="B249" s="396"/>
      <c r="C249" s="460"/>
      <c r="D249" s="460"/>
      <c r="E249" s="396"/>
      <c r="F249" s="320"/>
      <c r="G249" s="320"/>
      <c r="H249" s="320"/>
      <c r="I249" s="396"/>
      <c r="J249" s="463"/>
      <c r="K249" s="466"/>
      <c r="L249" s="461"/>
      <c r="M249" s="462"/>
      <c r="N249" s="327"/>
      <c r="O249" s="330"/>
      <c r="P249" s="330"/>
      <c r="Q249" s="334"/>
      <c r="R249" s="263"/>
      <c r="S249" s="263"/>
      <c r="T249" s="201" t="str">
        <f t="shared" si="158"/>
        <v>Tipo Control</v>
      </c>
      <c r="U249" s="264" t="s">
        <v>158</v>
      </c>
      <c r="V249" s="265">
        <f>+IF(U249='[14]Tabla Valoración controles'!$D$4,'[14]Tabla Valoración controles'!$F$4,IF('[14]208-PLA-Ft-78 Mapa Gestión'!U249='[14]Tabla Valoración controles'!$D$5,'[14]Tabla Valoración controles'!$F$5,IF(U249=[14]FORMULAS!$A$10,0,'[14]Tabla Valoración controles'!$F$6)))</f>
        <v>0</v>
      </c>
      <c r="W249" s="264"/>
      <c r="X249" s="266">
        <f>+IF(W249='[14]Tabla Valoración controles'!$D$7,'[14]Tabla Valoración controles'!$F$7,IF(U249=[14]FORMULAS!$A$10,0,'[14]Tabla Valoración controles'!$F$8))</f>
        <v>0</v>
      </c>
      <c r="Y249" s="264"/>
      <c r="Z249" s="265">
        <f>+IF(Y249='[14]Tabla Valoración controles'!$D$9,'[14]Tabla Valoración controles'!$F$9,IF(U249=[14]FORMULAS!$A$10,0,'[14]Tabla Valoración controles'!$F$10))</f>
        <v>0</v>
      </c>
      <c r="AA249" s="264"/>
      <c r="AB249" s="265">
        <f>+IF(AA249='[14]Tabla Valoración controles'!$D$9,'[14]Tabla Valoración controles'!$F$9,IF(W249=[14]FORMULAS!$A$10,0,'[14]Tabla Valoración controles'!$F$10))</f>
        <v>0</v>
      </c>
      <c r="AC249" s="264"/>
      <c r="AD249" s="265">
        <f>+IF(AC249='[14]Tabla Valoración controles'!$D$13,'[14]Tabla Valoración controles'!$F$13,'[14]Tabla Valoración controles'!$F$14)</f>
        <v>0</v>
      </c>
      <c r="AE249" s="267">
        <f t="shared" si="153"/>
        <v>0</v>
      </c>
      <c r="AF249" s="267" t="e">
        <f t="shared" si="164"/>
        <v>#REF!</v>
      </c>
      <c r="AG249" s="267" t="e">
        <f t="shared" si="165"/>
        <v>#REF!</v>
      </c>
      <c r="AH249" s="264"/>
      <c r="AI249" s="268">
        <f>+IF(AH249=[14]CONTROLES!$C$50,[14]CONTROLES!$D$50,[14]CONTROLES!$D$51)</f>
        <v>0</v>
      </c>
      <c r="AJ249" s="269"/>
      <c r="AK249" s="269">
        <f>+IF(AJ249=[14]CONTROLES!$C$52,[14]CONTROLES!$D$52,[14]CONTROLES!$D$53)</f>
        <v>0</v>
      </c>
      <c r="AL249" s="269"/>
      <c r="AM249" s="269">
        <f>+IF(AL249=[14]CONTROLES!$C$54,[14]CONTROLES!$D$54,[14]CONTROLES!$D$55)</f>
        <v>0</v>
      </c>
      <c r="AN249" s="270" t="str">
        <f t="shared" si="156"/>
        <v>Tipo Control</v>
      </c>
      <c r="AO249" s="270" t="str">
        <f>+IF(AN249=[14]CONTROLES!$F$54,[14]CONTROLES!$G$54,[14]CONTROLES!$G$55)</f>
        <v>Detectar</v>
      </c>
      <c r="AP249" s="269">
        <f>+IF(AO249=[14]CONTROLES!$C$56,[14]CONTROLES!$D$56,IF(AO249=[14]CONTROLES!$C$57,[14]CONTROLES!$D$57,[14]CONTROLES!$D$58))</f>
        <v>10</v>
      </c>
      <c r="AQ249" s="269"/>
      <c r="AR249" s="269">
        <f>+IF(AQ249=[14]CONTROLES!$C$59,[14]CONTROLES!$D$59,[14]CONTROLES!$D$60)</f>
        <v>0</v>
      </c>
      <c r="AS249" s="269"/>
      <c r="AT249" s="269">
        <f>+IF(AS249=[14]CONTROLES!$C$61,[14]CONTROLES!$D$61,[14]CONTROLES!$D$62)</f>
        <v>0</v>
      </c>
      <c r="AU249" s="269"/>
      <c r="AV249" s="268">
        <f>+IF(AU249=[14]CONTROLES!$C$63,[14]CONTROLES!$D$63,IF(AU249=[14]CONTROLES!$C$64,[14]CONTROLES!$D$64,[14]CONTROLES!$D$65))</f>
        <v>0</v>
      </c>
      <c r="AW249" s="50" t="str">
        <f t="shared" si="166"/>
        <v>Débil</v>
      </c>
      <c r="AX249" s="305"/>
      <c r="AY249" s="305"/>
      <c r="AZ249" s="305"/>
      <c r="BA249" s="305"/>
      <c r="BB249" s="307"/>
      <c r="BC249" s="311"/>
      <c r="BD249" s="300"/>
      <c r="BE249" s="215"/>
      <c r="BF249" s="215"/>
      <c r="BG249" s="247"/>
      <c r="BH249" s="271"/>
      <c r="BI249" s="271"/>
      <c r="BJ249" s="271"/>
      <c r="BK249" s="271"/>
      <c r="BL249" s="273"/>
      <c r="BM249" s="467"/>
      <c r="BN249" s="128"/>
      <c r="BO249" s="134"/>
      <c r="BP249" s="134"/>
      <c r="BQ249" s="134"/>
      <c r="BR249" s="132"/>
      <c r="BS249" s="132"/>
      <c r="BT249" s="132"/>
      <c r="BU249" s="132"/>
      <c r="BV249" s="132"/>
      <c r="BW249" s="128"/>
      <c r="BX249" s="134"/>
      <c r="BY249" s="134"/>
      <c r="BZ249" s="134"/>
      <c r="CA249" s="132"/>
      <c r="CB249" s="132"/>
      <c r="CC249" s="132"/>
      <c r="CD249" s="132"/>
      <c r="CE249" s="132"/>
      <c r="CF249" s="128"/>
      <c r="CG249" s="134"/>
      <c r="CH249" s="134"/>
      <c r="CI249" s="134"/>
      <c r="CJ249" s="132"/>
      <c r="CK249" s="132"/>
      <c r="CL249" s="132"/>
      <c r="CM249" s="132"/>
      <c r="CN249" s="132"/>
      <c r="CO249" s="128"/>
      <c r="CP249" s="134"/>
      <c r="CQ249" s="134"/>
      <c r="CR249" s="134"/>
      <c r="CS249" s="132"/>
      <c r="CT249" s="132"/>
      <c r="CU249" s="132"/>
      <c r="CV249" s="132"/>
      <c r="CW249" s="132"/>
      <c r="CX249" s="128"/>
      <c r="CY249" s="134"/>
      <c r="CZ249" s="134"/>
      <c r="DA249" s="134"/>
      <c r="DB249" s="132"/>
      <c r="DC249" s="132"/>
      <c r="DD249" s="132"/>
      <c r="DE249" s="132"/>
      <c r="DF249" s="132"/>
      <c r="DG249" s="128"/>
      <c r="DH249" s="134"/>
      <c r="DI249" s="134"/>
      <c r="DJ249" s="134"/>
      <c r="DK249" s="132"/>
      <c r="DL249" s="132"/>
      <c r="DM249" s="132"/>
      <c r="DN249" s="132"/>
      <c r="DO249" s="132"/>
      <c r="DP249" s="128"/>
      <c r="DQ249" s="134"/>
      <c r="DR249" s="134"/>
      <c r="DS249" s="134"/>
      <c r="DT249" s="132"/>
      <c r="DU249" s="132"/>
      <c r="DV249" s="132"/>
      <c r="DW249" s="132"/>
      <c r="DX249" s="132"/>
      <c r="DY249" s="128"/>
      <c r="DZ249" s="134"/>
      <c r="EA249" s="134"/>
      <c r="EB249" s="134"/>
      <c r="EC249" s="132"/>
      <c r="ED249" s="132"/>
      <c r="EE249" s="132"/>
      <c r="EF249" s="132"/>
      <c r="EG249" s="132"/>
      <c r="EH249" s="128"/>
      <c r="EI249" s="134"/>
      <c r="EJ249" s="134"/>
      <c r="EK249" s="134"/>
      <c r="EL249" s="132"/>
      <c r="EM249" s="132"/>
      <c r="EN249" s="132"/>
      <c r="EO249" s="132"/>
      <c r="EP249" s="132"/>
      <c r="EQ249" s="128"/>
      <c r="ER249" s="134"/>
      <c r="ES249" s="134"/>
      <c r="ET249" s="134"/>
      <c r="EU249" s="132"/>
      <c r="EV249" s="132"/>
      <c r="EW249" s="132"/>
      <c r="EX249" s="132"/>
      <c r="EY249" s="132"/>
      <c r="EZ249" s="128"/>
      <c r="FA249" s="134"/>
      <c r="FB249" s="134"/>
      <c r="FC249" s="134"/>
      <c r="FD249" s="132"/>
      <c r="FE249" s="132"/>
      <c r="FF249" s="132"/>
      <c r="FG249" s="132"/>
      <c r="FH249" s="132"/>
      <c r="FI249" s="128"/>
      <c r="FJ249" s="134"/>
      <c r="FK249" s="134"/>
      <c r="FL249" s="134"/>
      <c r="FM249" s="132"/>
      <c r="FN249" s="132"/>
      <c r="FO249" s="132"/>
      <c r="FP249" s="132"/>
      <c r="FQ249" s="132"/>
      <c r="FR249" s="132"/>
      <c r="FS249" s="128"/>
      <c r="FT249" s="153"/>
      <c r="FU249" s="153"/>
      <c r="FV249" s="153"/>
      <c r="FW249" s="132"/>
      <c r="FX249" s="153"/>
      <c r="FY249" s="132"/>
      <c r="FZ249" s="132"/>
      <c r="GA249" s="153"/>
      <c r="GB249" s="153"/>
      <c r="GC249" s="153"/>
      <c r="GD249" s="153"/>
      <c r="GE249" s="153"/>
      <c r="GF249" s="128"/>
      <c r="GG249" s="153"/>
      <c r="GH249" s="153"/>
      <c r="GI249" s="153"/>
      <c r="GJ249" s="132"/>
      <c r="GK249" s="153"/>
      <c r="GL249" s="132"/>
      <c r="GM249" s="132"/>
      <c r="GN249" s="153"/>
      <c r="GO249" s="153"/>
      <c r="GP249" s="153"/>
      <c r="GQ249" s="153"/>
      <c r="GR249" s="153"/>
      <c r="GS249" s="128"/>
      <c r="GT249" s="153"/>
      <c r="GU249" s="153"/>
      <c r="GV249" s="153"/>
      <c r="GW249" s="132"/>
      <c r="GX249" s="153"/>
      <c r="GY249" s="132"/>
      <c r="GZ249" s="132"/>
      <c r="HA249" s="153"/>
      <c r="HB249" s="153"/>
      <c r="HC249" s="153"/>
      <c r="HD249" s="153"/>
    </row>
    <row r="250" spans="1:223" ht="76.5" x14ac:dyDescent="0.2">
      <c r="A250" s="312">
        <v>41</v>
      </c>
      <c r="B250" s="396" t="s">
        <v>752</v>
      </c>
      <c r="C250" s="460" t="str">
        <f>VLOOKUP(B250,[14]FORMULAS!$A$30:$B$52,2,0)</f>
        <v>Disminuir el número de hogares que habitan en predios localizados en zonas de Alto Riesgo no mitigable o los ordenados mediante sentencias judiciales o actos administrativos.</v>
      </c>
      <c r="D250" s="460" t="str">
        <f>VLOOKUP(B250,[14]FORMULAS!$A$30:$C$52,3,0)</f>
        <v>Director de Reasentamientos</v>
      </c>
      <c r="E250" s="396" t="s">
        <v>113</v>
      </c>
      <c r="F250" s="394" t="s">
        <v>753</v>
      </c>
      <c r="G250" s="394" t="s">
        <v>754</v>
      </c>
      <c r="H250" s="394" t="s">
        <v>755</v>
      </c>
      <c r="I250" s="396" t="s">
        <v>264</v>
      </c>
      <c r="J250" s="463">
        <v>900</v>
      </c>
      <c r="K250" s="464" t="str">
        <f>VLOOKUP(L250,'Tabla probabilidad'!$D$3:$E$8,2,0)</f>
        <v>Baja</v>
      </c>
      <c r="L250" s="461">
        <f>+IF(J250&lt;=[14]FORMULAS!$M$2,[14]FORMULAS!$N$2,IF('[14]208-PLA-Ft-78 Mapa Gestión'!J250&lt;=[14]FORMULAS!$M$3,[14]FORMULAS!$N$3,IF('[14]208-PLA-Ft-78 Mapa Gestión'!J250&lt;=[14]FORMULAS!$M$4,[14]FORMULAS!$N$4,IF('[14]208-PLA-Ft-78 Mapa Gestión'!J250&lt;=[14]FORMULAS!$M$5,[14]FORMULAS!$N$5,[14]FORMULAS!$N$6))))</f>
        <v>0.4</v>
      </c>
      <c r="M250" s="462" t="s">
        <v>91</v>
      </c>
      <c r="N250" s="327" t="str">
        <f>VLOOKUP(M250,'Tabla Impacto'!$D$3:$F$8,3,0)</f>
        <v>Moderado</v>
      </c>
      <c r="O250" s="328">
        <v>0.8</v>
      </c>
      <c r="P250" s="328" t="str">
        <f t="shared" si="160"/>
        <v>ModeradoBaja</v>
      </c>
      <c r="Q250" s="332" t="str">
        <f>VLOOKUP(P250,[13]FORMULAS!$K$17:$L$42,2,0)</f>
        <v>Moderado</v>
      </c>
      <c r="R250" s="263">
        <v>1</v>
      </c>
      <c r="S250" s="263" t="s">
        <v>756</v>
      </c>
      <c r="T250" s="201" t="str">
        <f t="shared" si="158"/>
        <v>Detectivo</v>
      </c>
      <c r="U250" s="54" t="s">
        <v>14</v>
      </c>
      <c r="V250" s="248" t="e">
        <f>+IF(U250='[13]Tabla Valoración controles'!$D$4,'[13]Tabla Valoración controles'!$F$4,IF('[13]208-PLA-Ft-78 Mapa Gestión'!U250='[13]Tabla Valoración controles'!$D$5,'[13]Tabla Valoración controles'!$F$5,IF(U250=[13]FORMULAS!$A$10,0,'[13]Tabla Valoración controles'!$F$6)))</f>
        <v>#REF!</v>
      </c>
      <c r="W250" s="54" t="s">
        <v>8</v>
      </c>
      <c r="X250" s="56">
        <f>+IF(W250='[13]Tabla Valoración controles'!$D$7,'[13]Tabla Valoración controles'!$F$7,IF(U250=[13]FORMULAS!$A$10,0,'[13]Tabla Valoración controles'!$F$8))</f>
        <v>0.15</v>
      </c>
      <c r="Y250" s="54" t="s">
        <v>18</v>
      </c>
      <c r="Z250" s="248" t="e">
        <f>+IF(Y250='[13]Tabla Valoración controles'!$D$9,'[13]Tabla Valoración controles'!$F$9,IF(U250=[13]FORMULAS!$A$10,0,'[13]Tabla Valoración controles'!$F$10))</f>
        <v>#REF!</v>
      </c>
      <c r="AA250" s="54" t="s">
        <v>21</v>
      </c>
      <c r="AB250" s="248" t="e">
        <f>+IF(AA250='[13]Tabla Valoración controles'!$D$9,'[13]Tabla Valoración controles'!$F$9,IF(W250=[13]FORMULAS!$A$10,0,'[13]Tabla Valoración controles'!$F$10))</f>
        <v>#REF!</v>
      </c>
      <c r="AC250" s="54" t="s">
        <v>100</v>
      </c>
      <c r="AD250" s="248" t="e">
        <f>+IF(AC250='[13]Tabla Valoración controles'!$D$13,'[13]Tabla Valoración controles'!$F$13,'[13]Tabla Valoración controles'!$F$14)</f>
        <v>#REF!</v>
      </c>
      <c r="AE250" s="249" t="e">
        <f t="shared" ref="AE250:AE251" si="167">+V250+X250+Z250</f>
        <v>#REF!</v>
      </c>
      <c r="AF250" s="249" t="e">
        <f>+IF(T250=[13]FORMULAS!$A$8,'[13]208-PLA-Ft-78 Mapa Gestión'!AE250*'[13]208-PLA-Ft-78 Mapa Gestión'!L250:L255,'[13]208-PLA-Ft-78 Mapa Gestión'!AE250*'[13]208-PLA-Ft-78 Mapa Gestión'!O250:O255)</f>
        <v>#REF!</v>
      </c>
      <c r="AG250" s="249">
        <f>+IF(T250=[13]FORMULAS!$A$8,'[13]208-PLA-Ft-78 Mapa Gestión'!L250:L255-'[13]208-PLA-Ft-78 Mapa Gestión'!AF250,0)</f>
        <v>0</v>
      </c>
      <c r="AH250" s="54" t="s">
        <v>351</v>
      </c>
      <c r="AI250" s="50">
        <f>+IF(AH250=[13]CONTROLES!$C$50,[13]CONTROLES!$D$50,[13]CONTROLES!$D$51)</f>
        <v>15</v>
      </c>
      <c r="AJ250" s="188" t="s">
        <v>357</v>
      </c>
      <c r="AK250" s="188">
        <f>+IF(AJ250=[13]CONTROLES!$C$52,[13]CONTROLES!$D$52,[13]CONTROLES!$D$53)</f>
        <v>15</v>
      </c>
      <c r="AL250" s="188" t="s">
        <v>360</v>
      </c>
      <c r="AM250" s="188">
        <f>+IF(AL250=[13]CONTROLES!$C$54,[13]CONTROLES!$D$54,[13]CONTROLES!$D$55)</f>
        <v>15</v>
      </c>
      <c r="AN250" s="50" t="s">
        <v>363</v>
      </c>
      <c r="AO250" s="50">
        <f>+IF(AN250=[12]CONTROLES!$C$56,[12]CONTROLES!$D$56,IF(AN250=[12]CONTROLES!$C$57,[12]CONTROLES!$D$57,[12]CONTROLES!$D$58))</f>
        <v>15</v>
      </c>
      <c r="AP250" s="50" t="s">
        <v>367</v>
      </c>
      <c r="AQ250" s="50">
        <f>+IF(AP250=[12]CONTROLES!$C$59,[12]CONTROLES!$D$59,[12]CONTROLES!$D$60)</f>
        <v>15</v>
      </c>
      <c r="AR250" s="50" t="s">
        <v>370</v>
      </c>
      <c r="AS250" s="50">
        <f>+IF(AR250=[12]CONTROLES!$C$61,[12]CONTROLES!$D$61,[12]CONTROLES!$D$62)</f>
        <v>15</v>
      </c>
      <c r="AT250" s="50" t="s">
        <v>373</v>
      </c>
      <c r="AU250" s="50">
        <f>+IF(AT250=[12]CONTROLES!$C$63,[12]CONTROLES!$D$63,IF(AT250=[12]CONTROLES!$C$64,[12]CONTROLES!$D$64,[12]CONTROLES!$D$65))</f>
        <v>10</v>
      </c>
      <c r="AV250" s="50">
        <f t="shared" ref="AV250:AV251" si="168">+AI250+AK250+AM250+AO250+AQ250+AS250+AU250</f>
        <v>100</v>
      </c>
      <c r="AW250" s="50" t="str">
        <f t="shared" si="166"/>
        <v>Fuerte</v>
      </c>
      <c r="AX250" s="304" t="e">
        <f t="shared" ref="AX250" si="169">+AG255</f>
        <v>#REF!</v>
      </c>
      <c r="AY250" s="304" t="s">
        <v>98</v>
      </c>
      <c r="AZ250" s="304" t="s">
        <v>74</v>
      </c>
      <c r="BA250" s="304">
        <f>+IF(T250=[8]FORMULAS!B249,'[8]208-PLA-Ft-78 Mapa Gestión'!AG255,'[8]208-PLA-Ft-78 Mapa Gestión'!O250:O255)</f>
        <v>0</v>
      </c>
      <c r="BB250" s="307" t="str">
        <f t="shared" ref="BB250" si="170">CONCATENATE(AZ250,AY250)</f>
        <v>ModeradoMedia</v>
      </c>
      <c r="BC250" s="309" t="str">
        <f>VLOOKUP(BB250,[8]FORMULAS!$K$17:$L$42,2,0)</f>
        <v>Moderado</v>
      </c>
      <c r="BD250" s="298" t="s">
        <v>164</v>
      </c>
      <c r="BE250" s="215" t="s">
        <v>741</v>
      </c>
      <c r="BF250" s="215" t="s">
        <v>735</v>
      </c>
      <c r="BG250" s="247" t="s">
        <v>324</v>
      </c>
      <c r="BH250" s="271">
        <v>45292</v>
      </c>
      <c r="BI250" s="271">
        <v>45626</v>
      </c>
      <c r="BJ250" s="271" t="s">
        <v>525</v>
      </c>
      <c r="BK250" s="271" t="s">
        <v>736</v>
      </c>
      <c r="BL250" s="273" t="s">
        <v>236</v>
      </c>
      <c r="BM250" s="308" t="s">
        <v>739</v>
      </c>
      <c r="BN250" s="128"/>
      <c r="BO250" s="128"/>
      <c r="BP250" s="128"/>
      <c r="BQ250" s="129"/>
      <c r="BR250" s="128"/>
      <c r="BS250" s="128"/>
      <c r="BT250" s="128"/>
      <c r="BU250" s="128"/>
      <c r="BV250" s="128"/>
      <c r="BW250" s="128"/>
      <c r="BX250" s="128"/>
      <c r="BY250" s="128"/>
      <c r="BZ250" s="129"/>
      <c r="CA250" s="128"/>
      <c r="CB250" s="128"/>
      <c r="CC250" s="128"/>
      <c r="CD250" s="128"/>
      <c r="CE250" s="128"/>
      <c r="CF250" s="128"/>
      <c r="CG250" s="128"/>
      <c r="CH250" s="128"/>
      <c r="CI250" s="129"/>
      <c r="CJ250" s="128"/>
      <c r="CK250" s="128"/>
      <c r="CL250" s="128"/>
      <c r="CM250" s="128"/>
      <c r="CN250" s="128"/>
      <c r="CO250" s="128"/>
      <c r="CP250" s="128"/>
      <c r="CQ250" s="128"/>
      <c r="CR250" s="129"/>
      <c r="CS250" s="128"/>
      <c r="CT250" s="128"/>
      <c r="CU250" s="128"/>
      <c r="CV250" s="128"/>
      <c r="CW250" s="128"/>
      <c r="CX250" s="128"/>
      <c r="CY250" s="128"/>
      <c r="CZ250" s="128"/>
      <c r="DA250" s="129"/>
      <c r="DB250" s="128"/>
      <c r="DC250" s="128"/>
      <c r="DD250" s="128"/>
      <c r="DE250" s="128"/>
      <c r="DF250" s="128"/>
      <c r="DG250" s="128"/>
      <c r="DH250" s="128"/>
      <c r="DI250" s="128"/>
      <c r="DJ250" s="129"/>
      <c r="DK250" s="128"/>
      <c r="DL250" s="128"/>
      <c r="DM250" s="128"/>
      <c r="DN250" s="128"/>
      <c r="DO250" s="128"/>
      <c r="DP250" s="128"/>
      <c r="DQ250" s="128"/>
      <c r="DR250" s="128"/>
      <c r="DS250" s="129"/>
      <c r="DT250" s="128"/>
      <c r="DU250" s="128"/>
      <c r="DV250" s="128"/>
      <c r="DW250" s="128"/>
      <c r="DX250" s="128"/>
      <c r="DY250" s="128"/>
      <c r="DZ250" s="128"/>
      <c r="EA250" s="128"/>
      <c r="EB250" s="129"/>
      <c r="EC250" s="128"/>
      <c r="ED250" s="128"/>
      <c r="EE250" s="128"/>
      <c r="EF250" s="128"/>
      <c r="EG250" s="128"/>
      <c r="EH250" s="128"/>
      <c r="EI250" s="128"/>
      <c r="EJ250" s="128"/>
      <c r="EK250" s="129"/>
      <c r="EL250" s="128"/>
      <c r="EM250" s="128"/>
      <c r="EN250" s="128"/>
      <c r="EO250" s="128"/>
      <c r="EP250" s="128"/>
      <c r="EQ250" s="128"/>
      <c r="ER250" s="128"/>
      <c r="ES250" s="128"/>
      <c r="ET250" s="129"/>
      <c r="EU250" s="128"/>
      <c r="EV250" s="128"/>
      <c r="EW250" s="128"/>
      <c r="EX250" s="128"/>
      <c r="EY250" s="128"/>
      <c r="EZ250" s="128"/>
      <c r="FA250" s="128"/>
      <c r="FB250" s="128"/>
      <c r="FC250" s="129"/>
      <c r="FD250" s="128"/>
      <c r="FE250" s="128"/>
      <c r="FF250" s="128"/>
      <c r="FG250" s="128"/>
      <c r="FH250" s="128"/>
      <c r="FI250" s="128"/>
      <c r="FJ250" s="128"/>
      <c r="FK250" s="128"/>
      <c r="FL250" s="129"/>
      <c r="FM250" s="128"/>
      <c r="FN250" s="128"/>
      <c r="FO250" s="128"/>
      <c r="FP250" s="128"/>
      <c r="FQ250" s="128"/>
      <c r="FR250" s="128"/>
      <c r="FS250" s="128"/>
      <c r="FT250" s="153"/>
      <c r="FU250" s="153"/>
      <c r="FV250" s="153"/>
      <c r="FW250" s="132"/>
      <c r="FX250" s="153"/>
      <c r="FY250" s="128"/>
      <c r="FZ250" s="128"/>
      <c r="GA250" s="153"/>
      <c r="GB250" s="153"/>
      <c r="GC250" s="153"/>
      <c r="GD250" s="153"/>
      <c r="GE250" s="153"/>
      <c r="GF250" s="128"/>
      <c r="GG250" s="153"/>
      <c r="GH250" s="153"/>
      <c r="GI250" s="153"/>
      <c r="GJ250" s="132"/>
      <c r="GK250" s="153"/>
      <c r="GL250" s="128"/>
      <c r="GM250" s="128"/>
      <c r="GN250" s="153"/>
      <c r="GO250" s="153"/>
      <c r="GP250" s="153"/>
      <c r="GQ250" s="153"/>
      <c r="GR250" s="153"/>
      <c r="GS250" s="128"/>
      <c r="GT250" s="153"/>
      <c r="GU250" s="153"/>
      <c r="GV250" s="153"/>
      <c r="GW250" s="132"/>
      <c r="GX250" s="153"/>
      <c r="GY250" s="128"/>
      <c r="GZ250" s="128"/>
      <c r="HA250" s="153"/>
      <c r="HB250" s="153"/>
      <c r="HC250" s="153"/>
      <c r="HD250" s="153"/>
    </row>
    <row r="251" spans="1:223" ht="76.5" x14ac:dyDescent="0.2">
      <c r="A251" s="312"/>
      <c r="B251" s="396"/>
      <c r="C251" s="460"/>
      <c r="D251" s="460"/>
      <c r="E251" s="396"/>
      <c r="F251" s="394"/>
      <c r="G251" s="394"/>
      <c r="H251" s="394"/>
      <c r="I251" s="396"/>
      <c r="J251" s="463"/>
      <c r="K251" s="465"/>
      <c r="L251" s="461"/>
      <c r="M251" s="462"/>
      <c r="N251" s="327"/>
      <c r="O251" s="329"/>
      <c r="P251" s="329"/>
      <c r="Q251" s="333"/>
      <c r="R251" s="263">
        <v>2</v>
      </c>
      <c r="S251" s="263" t="s">
        <v>757</v>
      </c>
      <c r="T251" s="201" t="str">
        <f t="shared" si="158"/>
        <v>Preventivo</v>
      </c>
      <c r="U251" s="54" t="s">
        <v>13</v>
      </c>
      <c r="V251" s="248">
        <f>+IF(U251='[13]Tabla Valoración controles'!$D$4,'[13]Tabla Valoración controles'!$F$4,IF('[13]208-PLA-Ft-78 Mapa Gestión'!U251='[13]Tabla Valoración controles'!$D$5,'[13]Tabla Valoración controles'!$F$5,IF(U251=[13]FORMULAS!$A$10,0,'[13]Tabla Valoración controles'!$F$6)))</f>
        <v>0.25</v>
      </c>
      <c r="W251" s="54" t="s">
        <v>8</v>
      </c>
      <c r="X251" s="56">
        <f>+IF(W251='[13]Tabla Valoración controles'!$D$7,'[13]Tabla Valoración controles'!$F$7,IF(U251=[13]FORMULAS!$A$10,0,'[13]Tabla Valoración controles'!$F$8))</f>
        <v>0.15</v>
      </c>
      <c r="Y251" s="54" t="s">
        <v>18</v>
      </c>
      <c r="Z251" s="248" t="e">
        <f>+IF(Y251='[13]Tabla Valoración controles'!$D$9,'[13]Tabla Valoración controles'!$F$9,IF(U251=[13]FORMULAS!$A$10,0,'[13]Tabla Valoración controles'!$F$10))</f>
        <v>#REF!</v>
      </c>
      <c r="AA251" s="54" t="s">
        <v>21</v>
      </c>
      <c r="AB251" s="248" t="e">
        <f>+IF(AA251='[13]Tabla Valoración controles'!$D$9,'[13]Tabla Valoración controles'!$F$9,IF(W251=[13]FORMULAS!$A$10,0,'[13]Tabla Valoración controles'!$F$10))</f>
        <v>#REF!</v>
      </c>
      <c r="AC251" s="54" t="s">
        <v>100</v>
      </c>
      <c r="AD251" s="248" t="e">
        <f>+IF(AC251='[13]Tabla Valoración controles'!$D$13,'[13]Tabla Valoración controles'!$F$13,'[13]Tabla Valoración controles'!$F$14)</f>
        <v>#REF!</v>
      </c>
      <c r="AE251" s="249" t="e">
        <f t="shared" si="167"/>
        <v>#REF!</v>
      </c>
      <c r="AF251" s="249" t="e">
        <f>+IF(T251=[13]FORMULAS!$A$8,'[13]208-PLA-Ft-78 Mapa Gestión'!AE251*'[13]208-PLA-Ft-78 Mapa Gestión'!L251:L256,'[13]208-PLA-Ft-78 Mapa Gestión'!AE251*'[13]208-PLA-Ft-78 Mapa Gestión'!O251:O256)</f>
        <v>#REF!</v>
      </c>
      <c r="AG251" s="249">
        <f>+IF(T251=[13]FORMULAS!$A$8,'[13]208-PLA-Ft-78 Mapa Gestión'!L251:L256-'[13]208-PLA-Ft-78 Mapa Gestión'!AF251,0)</f>
        <v>0</v>
      </c>
      <c r="AH251" s="54" t="s">
        <v>351</v>
      </c>
      <c r="AI251" s="50">
        <f>+IF(AH251=[13]CONTROLES!$C$50,[13]CONTROLES!$D$50,[13]CONTROLES!$D$51)</f>
        <v>15</v>
      </c>
      <c r="AJ251" s="188" t="s">
        <v>357</v>
      </c>
      <c r="AK251" s="188">
        <f>+IF(AJ251=[13]CONTROLES!$C$52,[13]CONTROLES!$D$52,[13]CONTROLES!$D$53)</f>
        <v>15</v>
      </c>
      <c r="AL251" s="188" t="s">
        <v>360</v>
      </c>
      <c r="AM251" s="188">
        <f>+IF(AL251=[13]CONTROLES!$C$54,[13]CONTROLES!$D$54,[13]CONTROLES!$D$55)</f>
        <v>15</v>
      </c>
      <c r="AN251" s="50" t="s">
        <v>363</v>
      </c>
      <c r="AO251" s="50">
        <f>+IF(AN251=[12]CONTROLES!$C$56,[12]CONTROLES!$D$56,IF(AN251=[12]CONTROLES!$C$57,[12]CONTROLES!$D$57,[12]CONTROLES!$D$58))</f>
        <v>15</v>
      </c>
      <c r="AP251" s="50" t="s">
        <v>367</v>
      </c>
      <c r="AQ251" s="50">
        <f>+IF(AP251=[12]CONTROLES!$C$59,[12]CONTROLES!$D$59,[12]CONTROLES!$D$60)</f>
        <v>15</v>
      </c>
      <c r="AR251" s="50" t="s">
        <v>370</v>
      </c>
      <c r="AS251" s="50">
        <f>+IF(AR251=[12]CONTROLES!$C$61,[12]CONTROLES!$D$61,[12]CONTROLES!$D$62)</f>
        <v>15</v>
      </c>
      <c r="AT251" s="50" t="s">
        <v>373</v>
      </c>
      <c r="AU251" s="50">
        <f>+IF(AT251=[12]CONTROLES!$C$63,[12]CONTROLES!$D$63,IF(AT251=[12]CONTROLES!$C$64,[12]CONTROLES!$D$64,[12]CONTROLES!$D$65))</f>
        <v>10</v>
      </c>
      <c r="AV251" s="50">
        <f t="shared" si="168"/>
        <v>100</v>
      </c>
      <c r="AW251" s="50" t="str">
        <f t="shared" si="166"/>
        <v>Fuerte</v>
      </c>
      <c r="AX251" s="305"/>
      <c r="AY251" s="305"/>
      <c r="AZ251" s="305"/>
      <c r="BA251" s="305"/>
      <c r="BB251" s="307"/>
      <c r="BC251" s="310"/>
      <c r="BD251" s="299"/>
      <c r="BE251" s="215" t="s">
        <v>742</v>
      </c>
      <c r="BF251" s="215" t="s">
        <v>735</v>
      </c>
      <c r="BG251" s="247" t="s">
        <v>322</v>
      </c>
      <c r="BH251" s="271">
        <v>45292</v>
      </c>
      <c r="BI251" s="271">
        <v>45626</v>
      </c>
      <c r="BJ251" s="215" t="s">
        <v>743</v>
      </c>
      <c r="BK251" s="215" t="s">
        <v>744</v>
      </c>
      <c r="BL251" s="273" t="s">
        <v>236</v>
      </c>
      <c r="BM251" s="308"/>
      <c r="BN251" s="128"/>
      <c r="BO251" s="128"/>
      <c r="BP251" s="128"/>
      <c r="BQ251" s="134"/>
      <c r="BR251" s="128"/>
      <c r="BS251" s="128"/>
      <c r="BT251" s="128"/>
      <c r="BU251" s="128"/>
      <c r="BV251" s="128"/>
      <c r="BW251" s="128"/>
      <c r="BX251" s="128"/>
      <c r="BY251" s="128"/>
      <c r="BZ251" s="134"/>
      <c r="CA251" s="128"/>
      <c r="CB251" s="128"/>
      <c r="CC251" s="128"/>
      <c r="CD251" s="128"/>
      <c r="CE251" s="128"/>
      <c r="CF251" s="128"/>
      <c r="CG251" s="128"/>
      <c r="CH251" s="128"/>
      <c r="CI251" s="134"/>
      <c r="CJ251" s="128"/>
      <c r="CK251" s="128"/>
      <c r="CL251" s="128"/>
      <c r="CM251" s="128"/>
      <c r="CN251" s="128"/>
      <c r="CO251" s="128"/>
      <c r="CP251" s="128"/>
      <c r="CQ251" s="128"/>
      <c r="CR251" s="134"/>
      <c r="CS251" s="128"/>
      <c r="CT251" s="128"/>
      <c r="CU251" s="128"/>
      <c r="CV251" s="128"/>
      <c r="CW251" s="128"/>
      <c r="CX251" s="128"/>
      <c r="CY251" s="128"/>
      <c r="CZ251" s="128"/>
      <c r="DA251" s="134"/>
      <c r="DB251" s="128"/>
      <c r="DC251" s="128"/>
      <c r="DD251" s="128"/>
      <c r="DE251" s="128"/>
      <c r="DF251" s="128"/>
      <c r="DG251" s="128"/>
      <c r="DH251" s="128"/>
      <c r="DI251" s="128"/>
      <c r="DJ251" s="134"/>
      <c r="DK251" s="128"/>
      <c r="DL251" s="128"/>
      <c r="DM251" s="128"/>
      <c r="DN251" s="128"/>
      <c r="DO251" s="128"/>
      <c r="DP251" s="128"/>
      <c r="DQ251" s="128"/>
      <c r="DR251" s="128"/>
      <c r="DS251" s="134"/>
      <c r="DT251" s="128"/>
      <c r="DU251" s="128"/>
      <c r="DV251" s="128"/>
      <c r="DW251" s="128"/>
      <c r="DX251" s="128"/>
      <c r="DY251" s="128"/>
      <c r="DZ251" s="128"/>
      <c r="EA251" s="128"/>
      <c r="EB251" s="134"/>
      <c r="EC251" s="128"/>
      <c r="ED251" s="128"/>
      <c r="EE251" s="128"/>
      <c r="EF251" s="128"/>
      <c r="EG251" s="128"/>
      <c r="EH251" s="128"/>
      <c r="EI251" s="128"/>
      <c r="EJ251" s="128"/>
      <c r="EK251" s="134"/>
      <c r="EL251" s="128"/>
      <c r="EM251" s="128"/>
      <c r="EN251" s="128"/>
      <c r="EO251" s="128"/>
      <c r="EP251" s="128"/>
      <c r="EQ251" s="128"/>
      <c r="ER251" s="128"/>
      <c r="ES251" s="128"/>
      <c r="ET251" s="134"/>
      <c r="EU251" s="128"/>
      <c r="EV251" s="128"/>
      <c r="EW251" s="128"/>
      <c r="EX251" s="128"/>
      <c r="EY251" s="128"/>
      <c r="EZ251" s="128"/>
      <c r="FA251" s="128"/>
      <c r="FB251" s="128"/>
      <c r="FC251" s="134"/>
      <c r="FD251" s="128"/>
      <c r="FE251" s="128"/>
      <c r="FF251" s="128"/>
      <c r="FG251" s="128"/>
      <c r="FH251" s="128"/>
      <c r="FI251" s="128"/>
      <c r="FJ251" s="128"/>
      <c r="FK251" s="128"/>
      <c r="FL251" s="134"/>
      <c r="FM251" s="128"/>
      <c r="FN251" s="128"/>
      <c r="FO251" s="128"/>
      <c r="FP251" s="128"/>
      <c r="FQ251" s="128"/>
      <c r="FR251" s="128"/>
      <c r="FS251" s="128"/>
      <c r="FT251" s="153"/>
      <c r="FU251" s="153"/>
      <c r="FV251" s="153"/>
      <c r="FW251" s="132"/>
      <c r="FX251" s="153"/>
      <c r="FY251" s="128"/>
      <c r="FZ251" s="128"/>
      <c r="GA251" s="153"/>
      <c r="GB251" s="153"/>
      <c r="GC251" s="153"/>
      <c r="GD251" s="153"/>
      <c r="GE251" s="153"/>
      <c r="GF251" s="128"/>
      <c r="GG251" s="153"/>
      <c r="GH251" s="153"/>
      <c r="GI251" s="153"/>
      <c r="GJ251" s="132"/>
      <c r="GK251" s="153"/>
      <c r="GL251" s="128"/>
      <c r="GM251" s="128"/>
      <c r="GN251" s="153"/>
      <c r="GO251" s="153"/>
      <c r="GP251" s="153"/>
      <c r="GQ251" s="153"/>
      <c r="GR251" s="153"/>
      <c r="GS251" s="128"/>
      <c r="GT251" s="153"/>
      <c r="GU251" s="153"/>
      <c r="GV251" s="153"/>
      <c r="GW251" s="132"/>
      <c r="GX251" s="153"/>
      <c r="GY251" s="128"/>
      <c r="GZ251" s="128"/>
      <c r="HA251" s="153"/>
      <c r="HB251" s="153"/>
      <c r="HC251" s="153"/>
      <c r="HD251" s="153"/>
    </row>
    <row r="252" spans="1:223" ht="89.25" x14ac:dyDescent="0.2">
      <c r="A252" s="312"/>
      <c r="B252" s="396"/>
      <c r="C252" s="460"/>
      <c r="D252" s="460"/>
      <c r="E252" s="396"/>
      <c r="F252" s="394"/>
      <c r="G252" s="394"/>
      <c r="H252" s="394"/>
      <c r="I252" s="396"/>
      <c r="J252" s="463"/>
      <c r="K252" s="465"/>
      <c r="L252" s="461"/>
      <c r="M252" s="462"/>
      <c r="N252" s="327"/>
      <c r="O252" s="329"/>
      <c r="P252" s="329"/>
      <c r="Q252" s="333"/>
      <c r="R252" s="263">
        <v>3</v>
      </c>
      <c r="S252" s="263" t="s">
        <v>758</v>
      </c>
      <c r="T252" s="201" t="str">
        <f t="shared" si="158"/>
        <v>Preventivo</v>
      </c>
      <c r="U252" s="54" t="s">
        <v>13</v>
      </c>
      <c r="V252" s="248">
        <f>+IF(U252='[13]Tabla Valoración controles'!$D$4,'[13]Tabla Valoración controles'!$F$4,IF('[13]208-PLA-Ft-78 Mapa Gestión'!U252='[13]Tabla Valoración controles'!$D$5,'[13]Tabla Valoración controles'!$F$5,IF(U252=[13]FORMULAS!$A$10,0,'[13]Tabla Valoración controles'!$F$6)))</f>
        <v>0.25</v>
      </c>
      <c r="W252" s="54" t="s">
        <v>8</v>
      </c>
      <c r="X252" s="56">
        <f>+IF(W252='[13]Tabla Valoración controles'!$D$7,'[13]Tabla Valoración controles'!$F$7,IF(U252=[13]FORMULAS!$A$10,0,'[13]Tabla Valoración controles'!$F$8))</f>
        <v>0.15</v>
      </c>
      <c r="Y252" s="54" t="s">
        <v>18</v>
      </c>
      <c r="Z252" s="248" t="e">
        <f>+IF(Y252='[13]Tabla Valoración controles'!$D$9,'[13]Tabla Valoración controles'!$F$9,IF(U252=[13]FORMULAS!$A$10,0,'[13]Tabla Valoración controles'!$F$10))</f>
        <v>#REF!</v>
      </c>
      <c r="AA252" s="54" t="s">
        <v>21</v>
      </c>
      <c r="AB252" s="248" t="e">
        <f>+IF(AA252='[13]Tabla Valoración controles'!$D$9,'[13]Tabla Valoración controles'!$F$9,IF(W252=[13]FORMULAS!$A$10,0,'[13]Tabla Valoración controles'!$F$10))</f>
        <v>#REF!</v>
      </c>
      <c r="AC252" s="54" t="s">
        <v>100</v>
      </c>
      <c r="AD252" s="248" t="e">
        <f>+IF(AC252='[13]Tabla Valoración controles'!$D$13,'[13]Tabla Valoración controles'!$F$13,'[13]Tabla Valoración controles'!$F$14)</f>
        <v>#REF!</v>
      </c>
      <c r="AE252" s="249" t="e">
        <f t="shared" ref="AE252" si="171">+V252+X252+Z252</f>
        <v>#REF!</v>
      </c>
      <c r="AF252" s="249" t="e">
        <f>+IF(T252=[13]FORMULAS!$A$8,'[13]208-PLA-Ft-78 Mapa Gestión'!AE252*'[13]208-PLA-Ft-78 Mapa Gestión'!L252:L257,'[13]208-PLA-Ft-78 Mapa Gestión'!AE252*'[13]208-PLA-Ft-78 Mapa Gestión'!O252:O257)</f>
        <v>#REF!</v>
      </c>
      <c r="AG252" s="249">
        <f>+IF(T252=[13]FORMULAS!$A$8,'[13]208-PLA-Ft-78 Mapa Gestión'!L252:L257-'[13]208-PLA-Ft-78 Mapa Gestión'!AF252,0)</f>
        <v>0</v>
      </c>
      <c r="AH252" s="54" t="s">
        <v>351</v>
      </c>
      <c r="AI252" s="50">
        <f>+IF(AH252=[13]CONTROLES!$C$50,[13]CONTROLES!$D$50,[13]CONTROLES!$D$51)</f>
        <v>15</v>
      </c>
      <c r="AJ252" s="188" t="s">
        <v>357</v>
      </c>
      <c r="AK252" s="188">
        <f>+IF(AJ252=[13]CONTROLES!$C$52,[13]CONTROLES!$D$52,[13]CONTROLES!$D$53)</f>
        <v>15</v>
      </c>
      <c r="AL252" s="188" t="s">
        <v>360</v>
      </c>
      <c r="AM252" s="188">
        <f>+IF(AL252=[13]CONTROLES!$C$54,[13]CONTROLES!$D$54,[13]CONTROLES!$D$55)</f>
        <v>15</v>
      </c>
      <c r="AN252" s="50" t="s">
        <v>363</v>
      </c>
      <c r="AO252" s="50">
        <f>+IF(AN252=[12]CONTROLES!$C$56,[12]CONTROLES!$D$56,IF(AN252=[12]CONTROLES!$C$57,[12]CONTROLES!$D$57,[12]CONTROLES!$D$58))</f>
        <v>15</v>
      </c>
      <c r="AP252" s="50" t="s">
        <v>367</v>
      </c>
      <c r="AQ252" s="50">
        <f>+IF(AP252=[12]CONTROLES!$C$59,[12]CONTROLES!$D$59,[12]CONTROLES!$D$60)</f>
        <v>15</v>
      </c>
      <c r="AR252" s="50" t="s">
        <v>370</v>
      </c>
      <c r="AS252" s="50">
        <f>+IF(AR252=[12]CONTROLES!$C$61,[12]CONTROLES!$D$61,[12]CONTROLES!$D$62)</f>
        <v>15</v>
      </c>
      <c r="AT252" s="50" t="s">
        <v>373</v>
      </c>
      <c r="AU252" s="50">
        <f>+IF(AT252=[12]CONTROLES!$C$63,[12]CONTROLES!$D$63,IF(AT252=[12]CONTROLES!$C$64,[12]CONTROLES!$D$64,[12]CONTROLES!$D$65))</f>
        <v>10</v>
      </c>
      <c r="AV252" s="50">
        <f t="shared" ref="AV252" si="172">+AI252+AK252+AM252+AO252+AQ252+AS252+AU252</f>
        <v>100</v>
      </c>
      <c r="AW252" s="50" t="str">
        <f t="shared" ref="AW252" si="173">IF(ISERROR(AV252)=TRUE,"",IF(AND(AV252&lt;=85),"Débil",IF(AND(AV252&gt;=85.01,AV252&lt;=95),"Moderado",IF(AND(AV252&gt;=95.1,AV252&lt;=100),"Fuerte",""))))</f>
        <v>Fuerte</v>
      </c>
      <c r="AX252" s="305"/>
      <c r="AY252" s="305"/>
      <c r="AZ252" s="305"/>
      <c r="BA252" s="305"/>
      <c r="BB252" s="307"/>
      <c r="BC252" s="310"/>
      <c r="BD252" s="299"/>
      <c r="BE252" s="215" t="s">
        <v>745</v>
      </c>
      <c r="BF252" s="215" t="s">
        <v>735</v>
      </c>
      <c r="BG252" s="247" t="s">
        <v>322</v>
      </c>
      <c r="BH252" s="271">
        <v>45292</v>
      </c>
      <c r="BI252" s="271">
        <v>45626</v>
      </c>
      <c r="BJ252" s="215" t="s">
        <v>746</v>
      </c>
      <c r="BK252" s="215" t="s">
        <v>744</v>
      </c>
      <c r="BL252" s="273" t="s">
        <v>236</v>
      </c>
      <c r="BM252" s="308"/>
      <c r="BN252" s="128"/>
      <c r="BO252" s="134"/>
      <c r="BP252" s="134"/>
      <c r="BQ252" s="134"/>
      <c r="BR252" s="132"/>
      <c r="BS252" s="132"/>
      <c r="BT252" s="132"/>
      <c r="BU252" s="132"/>
      <c r="BV252" s="132"/>
      <c r="BW252" s="128"/>
      <c r="BX252" s="134"/>
      <c r="BY252" s="134"/>
      <c r="BZ252" s="134"/>
      <c r="CA252" s="132"/>
      <c r="CB252" s="132"/>
      <c r="CC252" s="132"/>
      <c r="CD252" s="132"/>
      <c r="CE252" s="132"/>
      <c r="CF252" s="128"/>
      <c r="CG252" s="134"/>
      <c r="CH252" s="134"/>
      <c r="CI252" s="134"/>
      <c r="CJ252" s="132"/>
      <c r="CK252" s="132"/>
      <c r="CL252" s="132"/>
      <c r="CM252" s="132"/>
      <c r="CN252" s="132"/>
      <c r="CO252" s="128"/>
      <c r="CP252" s="134"/>
      <c r="CQ252" s="134"/>
      <c r="CR252" s="134"/>
      <c r="CS252" s="132"/>
      <c r="CT252" s="132"/>
      <c r="CU252" s="132"/>
      <c r="CV252" s="132"/>
      <c r="CW252" s="132"/>
      <c r="CX252" s="128"/>
      <c r="CY252" s="134"/>
      <c r="CZ252" s="134"/>
      <c r="DA252" s="134"/>
      <c r="DB252" s="132"/>
      <c r="DC252" s="132"/>
      <c r="DD252" s="132"/>
      <c r="DE252" s="132"/>
      <c r="DF252" s="132"/>
      <c r="DG252" s="128"/>
      <c r="DH252" s="134"/>
      <c r="DI252" s="134"/>
      <c r="DJ252" s="134"/>
      <c r="DK252" s="132"/>
      <c r="DL252" s="132"/>
      <c r="DM252" s="132"/>
      <c r="DN252" s="132"/>
      <c r="DO252" s="132"/>
      <c r="DP252" s="128"/>
      <c r="DQ252" s="134"/>
      <c r="DR252" s="134"/>
      <c r="DS252" s="134"/>
      <c r="DT252" s="132"/>
      <c r="DU252" s="132"/>
      <c r="DV252" s="132"/>
      <c r="DW252" s="132"/>
      <c r="DX252" s="132"/>
      <c r="DY252" s="128"/>
      <c r="DZ252" s="134"/>
      <c r="EA252" s="134"/>
      <c r="EB252" s="134"/>
      <c r="EC252" s="132"/>
      <c r="ED252" s="132"/>
      <c r="EE252" s="132"/>
      <c r="EF252" s="132"/>
      <c r="EG252" s="132"/>
      <c r="EH252" s="128"/>
      <c r="EI252" s="134"/>
      <c r="EJ252" s="134"/>
      <c r="EK252" s="134"/>
      <c r="EL252" s="132"/>
      <c r="EM252" s="132"/>
      <c r="EN252" s="132"/>
      <c r="EO252" s="132"/>
      <c r="EP252" s="132"/>
      <c r="EQ252" s="128"/>
      <c r="ER252" s="134"/>
      <c r="ES252" s="134"/>
      <c r="ET252" s="134"/>
      <c r="EU252" s="132"/>
      <c r="EV252" s="132"/>
      <c r="EW252" s="132"/>
      <c r="EX252" s="132"/>
      <c r="EY252" s="132"/>
      <c r="EZ252" s="128"/>
      <c r="FA252" s="134"/>
      <c r="FB252" s="134"/>
      <c r="FC252" s="134"/>
      <c r="FD252" s="132"/>
      <c r="FE252" s="132"/>
      <c r="FF252" s="132"/>
      <c r="FG252" s="132"/>
      <c r="FH252" s="132"/>
      <c r="FI252" s="128"/>
      <c r="FJ252" s="134"/>
      <c r="FK252" s="134"/>
      <c r="FL252" s="134"/>
      <c r="FM252" s="132"/>
      <c r="FN252" s="132"/>
      <c r="FO252" s="132"/>
      <c r="FP252" s="132"/>
      <c r="FQ252" s="132"/>
      <c r="FR252" s="132"/>
      <c r="FS252" s="128"/>
      <c r="FT252" s="153"/>
      <c r="FU252" s="153"/>
      <c r="FV252" s="153"/>
      <c r="FW252" s="132"/>
      <c r="FX252" s="153"/>
      <c r="FY252" s="132"/>
      <c r="FZ252" s="132"/>
      <c r="GA252" s="153"/>
      <c r="GB252" s="153"/>
      <c r="GC252" s="153"/>
      <c r="GD252" s="153"/>
      <c r="GE252" s="153"/>
      <c r="GF252" s="128"/>
      <c r="GG252" s="153"/>
      <c r="GH252" s="153"/>
      <c r="GI252" s="153"/>
      <c r="GJ252" s="132"/>
      <c r="GK252" s="153"/>
      <c r="GL252" s="132"/>
      <c r="GM252" s="132"/>
      <c r="GN252" s="153"/>
      <c r="GO252" s="153"/>
      <c r="GP252" s="153"/>
      <c r="GQ252" s="153"/>
      <c r="GR252" s="153"/>
      <c r="GS252" s="128"/>
      <c r="GT252" s="153"/>
      <c r="GU252" s="153"/>
      <c r="GV252" s="153"/>
      <c r="GW252" s="132"/>
      <c r="GX252" s="153"/>
      <c r="GY252" s="132"/>
      <c r="GZ252" s="132"/>
      <c r="HA252" s="153"/>
      <c r="HB252" s="153"/>
      <c r="HC252" s="153"/>
      <c r="HD252" s="153"/>
    </row>
    <row r="253" spans="1:223" ht="27" customHeight="1" x14ac:dyDescent="0.2">
      <c r="A253" s="312"/>
      <c r="B253" s="396"/>
      <c r="C253" s="460"/>
      <c r="D253" s="460"/>
      <c r="E253" s="396"/>
      <c r="F253" s="394"/>
      <c r="G253" s="394"/>
      <c r="H253" s="394"/>
      <c r="I253" s="396"/>
      <c r="J253" s="463"/>
      <c r="K253" s="465"/>
      <c r="L253" s="461"/>
      <c r="M253" s="462"/>
      <c r="N253" s="327"/>
      <c r="O253" s="329"/>
      <c r="P253" s="329"/>
      <c r="Q253" s="333"/>
      <c r="R253" s="263"/>
      <c r="S253" s="263"/>
      <c r="T253" s="201" t="str">
        <f t="shared" si="158"/>
        <v>Tipo Control</v>
      </c>
      <c r="U253" s="264" t="s">
        <v>158</v>
      </c>
      <c r="V253" s="265">
        <f>+IF(U253='[14]Tabla Valoración controles'!$D$4,'[14]Tabla Valoración controles'!$F$4,IF('[14]208-PLA-Ft-78 Mapa Gestión'!U253='[14]Tabla Valoración controles'!$D$5,'[14]Tabla Valoración controles'!$F$5,IF(U253=[14]FORMULAS!$A$10,0,'[14]Tabla Valoración controles'!$F$6)))</f>
        <v>0</v>
      </c>
      <c r="W253" s="264"/>
      <c r="X253" s="266">
        <f>+IF(W253='[14]Tabla Valoración controles'!$D$7,'[14]Tabla Valoración controles'!$F$7,IF(U253=[14]FORMULAS!$A$10,0,'[14]Tabla Valoración controles'!$F$8))</f>
        <v>0</v>
      </c>
      <c r="Y253" s="264"/>
      <c r="Z253" s="265">
        <f>+IF(Y253='[14]Tabla Valoración controles'!$D$9,'[14]Tabla Valoración controles'!$F$9,IF(U253=[14]FORMULAS!$A$10,0,'[14]Tabla Valoración controles'!$F$10))</f>
        <v>0</v>
      </c>
      <c r="AA253" s="264"/>
      <c r="AB253" s="265">
        <f>+IF(AA253='[14]Tabla Valoración controles'!$D$9,'[14]Tabla Valoración controles'!$F$9,IF(W253=[14]FORMULAS!$A$10,0,'[14]Tabla Valoración controles'!$F$10))</f>
        <v>0</v>
      </c>
      <c r="AC253" s="264"/>
      <c r="AD253" s="265">
        <f>+IF(AC253='[14]Tabla Valoración controles'!$D$13,'[14]Tabla Valoración controles'!$F$13,'[14]Tabla Valoración controles'!$F$14)</f>
        <v>0</v>
      </c>
      <c r="AE253" s="267">
        <f t="shared" si="153"/>
        <v>0</v>
      </c>
      <c r="AF253" s="267" t="e">
        <f t="shared" ref="AF253:AF255" si="174">+AF252*AE253</f>
        <v>#REF!</v>
      </c>
      <c r="AG253" s="267" t="e">
        <f t="shared" si="165"/>
        <v>#REF!</v>
      </c>
      <c r="AH253" s="264"/>
      <c r="AI253" s="268">
        <f>+IF(AH253=[14]CONTROLES!$C$50,[14]CONTROLES!$D$50,[14]CONTROLES!$D$51)</f>
        <v>0</v>
      </c>
      <c r="AJ253" s="269"/>
      <c r="AK253" s="269">
        <f>+IF(AJ253=[14]CONTROLES!$C$52,[14]CONTROLES!$D$52,[14]CONTROLES!$D$53)</f>
        <v>0</v>
      </c>
      <c r="AL253" s="269"/>
      <c r="AM253" s="269">
        <f>+IF(AL253=[14]CONTROLES!$C$54,[14]CONTROLES!$D$54,[14]CONTROLES!$D$55)</f>
        <v>0</v>
      </c>
      <c r="AN253" s="270" t="str">
        <f t="shared" si="156"/>
        <v>Tipo Control</v>
      </c>
      <c r="AO253" s="270" t="str">
        <f>+IF(AN253=[14]CONTROLES!$F$54,[14]CONTROLES!$G$54,[14]CONTROLES!$G$55)</f>
        <v>Detectar</v>
      </c>
      <c r="AP253" s="269">
        <f>+IF(AO253=[14]CONTROLES!$C$56,[14]CONTROLES!$D$56,IF(AO253=[14]CONTROLES!$C$57,[14]CONTROLES!$D$57,[14]CONTROLES!$D$58))</f>
        <v>10</v>
      </c>
      <c r="AQ253" s="269"/>
      <c r="AR253" s="269">
        <f>+IF(AQ253=[14]CONTROLES!$C$59,[14]CONTROLES!$D$59,[14]CONTROLES!$D$60)</f>
        <v>0</v>
      </c>
      <c r="AS253" s="269"/>
      <c r="AT253" s="269">
        <f>+IF(AS253=[14]CONTROLES!$C$61,[14]CONTROLES!$D$61,[14]CONTROLES!$D$62)</f>
        <v>0</v>
      </c>
      <c r="AU253" s="269"/>
      <c r="AV253" s="268">
        <f>+IF(AU253=[14]CONTROLES!$C$63,[14]CONTROLES!$D$63,IF(AU253=[14]CONTROLES!$C$64,[14]CONTROLES!$D$64,[14]CONTROLES!$D$65))</f>
        <v>0</v>
      </c>
      <c r="AW253" s="50" t="str">
        <f t="shared" si="166"/>
        <v>Débil</v>
      </c>
      <c r="AX253" s="305"/>
      <c r="AY253" s="305"/>
      <c r="AZ253" s="305"/>
      <c r="BA253" s="305"/>
      <c r="BB253" s="307"/>
      <c r="BC253" s="310"/>
      <c r="BD253" s="299"/>
      <c r="BE253" s="215"/>
      <c r="BF253" s="215"/>
      <c r="BG253" s="247"/>
      <c r="BH253" s="274"/>
      <c r="BI253" s="274"/>
      <c r="BJ253" s="215"/>
      <c r="BK253" s="215"/>
      <c r="BL253" s="273"/>
      <c r="BM253" s="308"/>
      <c r="BN253" s="128"/>
      <c r="BO253" s="134"/>
      <c r="BP253" s="134"/>
      <c r="BQ253" s="134"/>
      <c r="BR253" s="132"/>
      <c r="BS253" s="132"/>
      <c r="BT253" s="132"/>
      <c r="BU253" s="132"/>
      <c r="BV253" s="132"/>
      <c r="BW253" s="128"/>
      <c r="BX253" s="134"/>
      <c r="BY253" s="134"/>
      <c r="BZ253" s="134"/>
      <c r="CA253" s="132"/>
      <c r="CB253" s="132"/>
      <c r="CC253" s="132"/>
      <c r="CD253" s="132"/>
      <c r="CE253" s="132"/>
      <c r="CF253" s="128"/>
      <c r="CG253" s="134"/>
      <c r="CH253" s="134"/>
      <c r="CI253" s="134"/>
      <c r="CJ253" s="132"/>
      <c r="CK253" s="132"/>
      <c r="CL253" s="132"/>
      <c r="CM253" s="132"/>
      <c r="CN253" s="132"/>
      <c r="CO253" s="128"/>
      <c r="CP253" s="134"/>
      <c r="CQ253" s="134"/>
      <c r="CR253" s="134"/>
      <c r="CS253" s="132"/>
      <c r="CT253" s="132"/>
      <c r="CU253" s="132"/>
      <c r="CV253" s="132"/>
      <c r="CW253" s="132"/>
      <c r="CX253" s="128"/>
      <c r="CY253" s="134"/>
      <c r="CZ253" s="134"/>
      <c r="DA253" s="134"/>
      <c r="DB253" s="132"/>
      <c r="DC253" s="132"/>
      <c r="DD253" s="132"/>
      <c r="DE253" s="132"/>
      <c r="DF253" s="132"/>
      <c r="DG253" s="128"/>
      <c r="DH253" s="134"/>
      <c r="DI253" s="134"/>
      <c r="DJ253" s="134"/>
      <c r="DK253" s="132"/>
      <c r="DL253" s="132"/>
      <c r="DM253" s="132"/>
      <c r="DN253" s="132"/>
      <c r="DO253" s="132"/>
      <c r="DP253" s="128"/>
      <c r="DQ253" s="134"/>
      <c r="DR253" s="134"/>
      <c r="DS253" s="134"/>
      <c r="DT253" s="132"/>
      <c r="DU253" s="132"/>
      <c r="DV253" s="132"/>
      <c r="DW253" s="132"/>
      <c r="DX253" s="132"/>
      <c r="DY253" s="128"/>
      <c r="DZ253" s="134"/>
      <c r="EA253" s="134"/>
      <c r="EB253" s="134"/>
      <c r="EC253" s="132"/>
      <c r="ED253" s="132"/>
      <c r="EE253" s="132"/>
      <c r="EF253" s="132"/>
      <c r="EG253" s="132"/>
      <c r="EH253" s="128"/>
      <c r="EI253" s="134"/>
      <c r="EJ253" s="134"/>
      <c r="EK253" s="134"/>
      <c r="EL253" s="132"/>
      <c r="EM253" s="132"/>
      <c r="EN253" s="132"/>
      <c r="EO253" s="132"/>
      <c r="EP253" s="132"/>
      <c r="EQ253" s="128"/>
      <c r="ER253" s="134"/>
      <c r="ES253" s="134"/>
      <c r="ET253" s="134"/>
      <c r="EU253" s="132"/>
      <c r="EV253" s="132"/>
      <c r="EW253" s="132"/>
      <c r="EX253" s="132"/>
      <c r="EY253" s="132"/>
      <c r="EZ253" s="128"/>
      <c r="FA253" s="134"/>
      <c r="FB253" s="134"/>
      <c r="FC253" s="134"/>
      <c r="FD253" s="132"/>
      <c r="FE253" s="132"/>
      <c r="FF253" s="132"/>
      <c r="FG253" s="132"/>
      <c r="FH253" s="132"/>
      <c r="FI253" s="128"/>
      <c r="FJ253" s="134"/>
      <c r="FK253" s="134"/>
      <c r="FL253" s="134"/>
      <c r="FM253" s="132"/>
      <c r="FN253" s="132"/>
      <c r="FO253" s="132"/>
      <c r="FP253" s="132"/>
      <c r="FQ253" s="132"/>
      <c r="FR253" s="132"/>
      <c r="FS253" s="128"/>
      <c r="FT253" s="153"/>
      <c r="FU253" s="153"/>
      <c r="FV253" s="153"/>
      <c r="FW253" s="132"/>
      <c r="FX253" s="153"/>
      <c r="FY253" s="132"/>
      <c r="FZ253" s="132"/>
      <c r="GA253" s="153"/>
      <c r="GB253" s="153"/>
      <c r="GC253" s="153"/>
      <c r="GD253" s="153"/>
      <c r="GE253" s="153"/>
      <c r="GF253" s="128"/>
      <c r="GG253" s="153"/>
      <c r="GH253" s="153"/>
      <c r="GI253" s="153"/>
      <c r="GJ253" s="132"/>
      <c r="GK253" s="153"/>
      <c r="GL253" s="132"/>
      <c r="GM253" s="132"/>
      <c r="GN253" s="153"/>
      <c r="GO253" s="153"/>
      <c r="GP253" s="153"/>
      <c r="GQ253" s="153"/>
      <c r="GR253" s="153"/>
      <c r="GS253" s="128"/>
      <c r="GT253" s="153"/>
      <c r="GU253" s="153"/>
      <c r="GV253" s="153"/>
      <c r="GW253" s="132"/>
      <c r="GX253" s="153"/>
      <c r="GY253" s="132"/>
      <c r="GZ253" s="132"/>
      <c r="HA253" s="153"/>
      <c r="HB253" s="153"/>
      <c r="HC253" s="153"/>
      <c r="HD253" s="153"/>
    </row>
    <row r="254" spans="1:223" ht="27" customHeight="1" x14ac:dyDescent="0.2">
      <c r="A254" s="312"/>
      <c r="B254" s="396"/>
      <c r="C254" s="460"/>
      <c r="D254" s="460"/>
      <c r="E254" s="396"/>
      <c r="F254" s="394"/>
      <c r="G254" s="394"/>
      <c r="H254" s="394"/>
      <c r="I254" s="396"/>
      <c r="J254" s="463"/>
      <c r="K254" s="465"/>
      <c r="L254" s="461"/>
      <c r="M254" s="462"/>
      <c r="N254" s="327"/>
      <c r="O254" s="329"/>
      <c r="P254" s="329"/>
      <c r="Q254" s="333"/>
      <c r="R254" s="263"/>
      <c r="S254" s="263"/>
      <c r="T254" s="201" t="str">
        <f t="shared" si="158"/>
        <v>Tipo Control</v>
      </c>
      <c r="U254" s="264" t="s">
        <v>158</v>
      </c>
      <c r="V254" s="265">
        <f>+IF(U254='[14]Tabla Valoración controles'!$D$4,'[14]Tabla Valoración controles'!$F$4,IF('[14]208-PLA-Ft-78 Mapa Gestión'!U254='[14]Tabla Valoración controles'!$D$5,'[14]Tabla Valoración controles'!$F$5,IF(U254=[14]FORMULAS!$A$10,0,'[14]Tabla Valoración controles'!$F$6)))</f>
        <v>0</v>
      </c>
      <c r="W254" s="264"/>
      <c r="X254" s="266">
        <f>+IF(W254='[14]Tabla Valoración controles'!$D$7,'[14]Tabla Valoración controles'!$F$7,IF(U254=[14]FORMULAS!$A$10,0,'[14]Tabla Valoración controles'!$F$8))</f>
        <v>0</v>
      </c>
      <c r="Y254" s="264"/>
      <c r="Z254" s="265">
        <f>+IF(Y254='[14]Tabla Valoración controles'!$D$9,'[14]Tabla Valoración controles'!$F$9,IF(U254=[14]FORMULAS!$A$10,0,'[14]Tabla Valoración controles'!$F$10))</f>
        <v>0</v>
      </c>
      <c r="AA254" s="264"/>
      <c r="AB254" s="265">
        <f>+IF(AA254='[14]Tabla Valoración controles'!$D$9,'[14]Tabla Valoración controles'!$F$9,IF(W254=[14]FORMULAS!$A$10,0,'[14]Tabla Valoración controles'!$F$10))</f>
        <v>0</v>
      </c>
      <c r="AC254" s="264"/>
      <c r="AD254" s="265">
        <f>+IF(AC254='[14]Tabla Valoración controles'!$D$13,'[14]Tabla Valoración controles'!$F$13,'[14]Tabla Valoración controles'!$F$14)</f>
        <v>0</v>
      </c>
      <c r="AE254" s="267">
        <f t="shared" si="153"/>
        <v>0</v>
      </c>
      <c r="AF254" s="267" t="e">
        <f t="shared" si="174"/>
        <v>#REF!</v>
      </c>
      <c r="AG254" s="267" t="e">
        <f t="shared" si="165"/>
        <v>#REF!</v>
      </c>
      <c r="AH254" s="264"/>
      <c r="AI254" s="268">
        <f>+IF(AH254=[14]CONTROLES!$C$50,[14]CONTROLES!$D$50,[14]CONTROLES!$D$51)</f>
        <v>0</v>
      </c>
      <c r="AJ254" s="269"/>
      <c r="AK254" s="269">
        <f>+IF(AJ254=[14]CONTROLES!$C$52,[14]CONTROLES!$D$52,[14]CONTROLES!$D$53)</f>
        <v>0</v>
      </c>
      <c r="AL254" s="269"/>
      <c r="AM254" s="269">
        <f>+IF(AL254=[14]CONTROLES!$C$54,[14]CONTROLES!$D$54,[14]CONTROLES!$D$55)</f>
        <v>0</v>
      </c>
      <c r="AN254" s="270" t="str">
        <f t="shared" si="156"/>
        <v>Tipo Control</v>
      </c>
      <c r="AO254" s="270" t="str">
        <f>+IF(AN254=[14]CONTROLES!$F$54,[14]CONTROLES!$G$54,[14]CONTROLES!$G$55)</f>
        <v>Detectar</v>
      </c>
      <c r="AP254" s="269">
        <f>+IF(AO254=[14]CONTROLES!$C$56,[14]CONTROLES!$D$56,IF(AO254=[14]CONTROLES!$C$57,[14]CONTROLES!$D$57,[14]CONTROLES!$D$58))</f>
        <v>10</v>
      </c>
      <c r="AQ254" s="269"/>
      <c r="AR254" s="269">
        <f>+IF(AQ254=[14]CONTROLES!$C$59,[14]CONTROLES!$D$59,[14]CONTROLES!$D$60)</f>
        <v>0</v>
      </c>
      <c r="AS254" s="269"/>
      <c r="AT254" s="269">
        <f>+IF(AS254=[14]CONTROLES!$C$61,[14]CONTROLES!$D$61,[14]CONTROLES!$D$62)</f>
        <v>0</v>
      </c>
      <c r="AU254" s="269"/>
      <c r="AV254" s="268">
        <f>+IF(AU254=[14]CONTROLES!$C$63,[14]CONTROLES!$D$63,IF(AU254=[14]CONTROLES!$C$64,[14]CONTROLES!$D$64,[14]CONTROLES!$D$65))</f>
        <v>0</v>
      </c>
      <c r="AW254" s="50" t="str">
        <f t="shared" si="166"/>
        <v>Débil</v>
      </c>
      <c r="AX254" s="305"/>
      <c r="AY254" s="305"/>
      <c r="AZ254" s="305"/>
      <c r="BA254" s="305"/>
      <c r="BB254" s="307"/>
      <c r="BC254" s="310"/>
      <c r="BD254" s="299"/>
      <c r="BE254" s="215"/>
      <c r="BF254" s="215"/>
      <c r="BG254" s="247"/>
      <c r="BH254" s="232"/>
      <c r="BI254" s="232"/>
      <c r="BJ254" s="215"/>
      <c r="BK254" s="215"/>
      <c r="BL254" s="273"/>
      <c r="BM254" s="308"/>
      <c r="BN254" s="128"/>
      <c r="BO254" s="134"/>
      <c r="BP254" s="134"/>
      <c r="BQ254" s="134"/>
      <c r="BR254" s="132"/>
      <c r="BS254" s="132"/>
      <c r="BT254" s="132"/>
      <c r="BU254" s="132"/>
      <c r="BV254" s="132"/>
      <c r="BW254" s="128"/>
      <c r="BX254" s="134"/>
      <c r="BY254" s="134"/>
      <c r="BZ254" s="134"/>
      <c r="CA254" s="132"/>
      <c r="CB254" s="132"/>
      <c r="CC254" s="132"/>
      <c r="CD254" s="132"/>
      <c r="CE254" s="132"/>
      <c r="CF254" s="128"/>
      <c r="CG254" s="134"/>
      <c r="CH254" s="134"/>
      <c r="CI254" s="134"/>
      <c r="CJ254" s="132"/>
      <c r="CK254" s="132"/>
      <c r="CL254" s="132"/>
      <c r="CM254" s="132"/>
      <c r="CN254" s="132"/>
      <c r="CO254" s="128"/>
      <c r="CP254" s="134"/>
      <c r="CQ254" s="134"/>
      <c r="CR254" s="134"/>
      <c r="CS254" s="132"/>
      <c r="CT254" s="132"/>
      <c r="CU254" s="132"/>
      <c r="CV254" s="132"/>
      <c r="CW254" s="132"/>
      <c r="CX254" s="128"/>
      <c r="CY254" s="134"/>
      <c r="CZ254" s="134"/>
      <c r="DA254" s="134"/>
      <c r="DB254" s="132"/>
      <c r="DC254" s="132"/>
      <c r="DD254" s="132"/>
      <c r="DE254" s="132"/>
      <c r="DF254" s="132"/>
      <c r="DG254" s="128"/>
      <c r="DH254" s="134"/>
      <c r="DI254" s="134"/>
      <c r="DJ254" s="134"/>
      <c r="DK254" s="132"/>
      <c r="DL254" s="132"/>
      <c r="DM254" s="132"/>
      <c r="DN254" s="132"/>
      <c r="DO254" s="132"/>
      <c r="DP254" s="128"/>
      <c r="DQ254" s="134"/>
      <c r="DR254" s="134"/>
      <c r="DS254" s="134"/>
      <c r="DT254" s="132"/>
      <c r="DU254" s="132"/>
      <c r="DV254" s="132"/>
      <c r="DW254" s="132"/>
      <c r="DX254" s="132"/>
      <c r="DY254" s="128"/>
      <c r="DZ254" s="134"/>
      <c r="EA254" s="134"/>
      <c r="EB254" s="134"/>
      <c r="EC254" s="132"/>
      <c r="ED254" s="132"/>
      <c r="EE254" s="132"/>
      <c r="EF254" s="132"/>
      <c r="EG254" s="132"/>
      <c r="EH254" s="128"/>
      <c r="EI254" s="134"/>
      <c r="EJ254" s="134"/>
      <c r="EK254" s="134"/>
      <c r="EL254" s="132"/>
      <c r="EM254" s="132"/>
      <c r="EN254" s="132"/>
      <c r="EO254" s="132"/>
      <c r="EP254" s="132"/>
      <c r="EQ254" s="128"/>
      <c r="ER254" s="134"/>
      <c r="ES254" s="134"/>
      <c r="ET254" s="134"/>
      <c r="EU254" s="132"/>
      <c r="EV254" s="132"/>
      <c r="EW254" s="132"/>
      <c r="EX254" s="132"/>
      <c r="EY254" s="132"/>
      <c r="EZ254" s="128"/>
      <c r="FA254" s="134"/>
      <c r="FB254" s="134"/>
      <c r="FC254" s="134"/>
      <c r="FD254" s="132"/>
      <c r="FE254" s="132"/>
      <c r="FF254" s="132"/>
      <c r="FG254" s="132"/>
      <c r="FH254" s="132"/>
      <c r="FI254" s="128"/>
      <c r="FJ254" s="134"/>
      <c r="FK254" s="134"/>
      <c r="FL254" s="134"/>
      <c r="FM254" s="132"/>
      <c r="FN254" s="132"/>
      <c r="FO254" s="132"/>
      <c r="FP254" s="132"/>
      <c r="FQ254" s="132"/>
      <c r="FR254" s="132"/>
      <c r="FS254" s="128"/>
      <c r="FT254" s="153"/>
      <c r="FU254" s="153"/>
      <c r="FV254" s="153"/>
      <c r="FW254" s="132"/>
      <c r="FX254" s="153"/>
      <c r="FY254" s="132"/>
      <c r="FZ254" s="132"/>
      <c r="GA254" s="153"/>
      <c r="GB254" s="153"/>
      <c r="GC254" s="153"/>
      <c r="GD254" s="153"/>
      <c r="GE254" s="153"/>
      <c r="GF254" s="128"/>
      <c r="GG254" s="153"/>
      <c r="GH254" s="153"/>
      <c r="GI254" s="153"/>
      <c r="GJ254" s="132"/>
      <c r="GK254" s="153"/>
      <c r="GL254" s="132"/>
      <c r="GM254" s="132"/>
      <c r="GN254" s="153"/>
      <c r="GO254" s="153"/>
      <c r="GP254" s="153"/>
      <c r="GQ254" s="153"/>
      <c r="GR254" s="153"/>
      <c r="GS254" s="128"/>
      <c r="GT254" s="153"/>
      <c r="GU254" s="153"/>
      <c r="GV254" s="153"/>
      <c r="GW254" s="132"/>
      <c r="GX254" s="153"/>
      <c r="GY254" s="132"/>
      <c r="GZ254" s="132"/>
      <c r="HA254" s="153"/>
      <c r="HB254" s="153"/>
      <c r="HC254" s="153"/>
      <c r="HD254" s="153"/>
    </row>
    <row r="255" spans="1:223" ht="27" customHeight="1" x14ac:dyDescent="0.2">
      <c r="A255" s="312"/>
      <c r="B255" s="396"/>
      <c r="C255" s="460"/>
      <c r="D255" s="460"/>
      <c r="E255" s="396"/>
      <c r="F255" s="394"/>
      <c r="G255" s="394"/>
      <c r="H255" s="394"/>
      <c r="I255" s="396"/>
      <c r="J255" s="463"/>
      <c r="K255" s="466"/>
      <c r="L255" s="461"/>
      <c r="M255" s="462"/>
      <c r="N255" s="327"/>
      <c r="O255" s="330"/>
      <c r="P255" s="330"/>
      <c r="Q255" s="334"/>
      <c r="R255" s="263"/>
      <c r="S255" s="263"/>
      <c r="T255" s="201" t="str">
        <f t="shared" si="158"/>
        <v>Tipo Control</v>
      </c>
      <c r="U255" s="264" t="s">
        <v>158</v>
      </c>
      <c r="V255" s="265">
        <f>+IF(U255='[14]Tabla Valoración controles'!$D$4,'[14]Tabla Valoración controles'!$F$4,IF('[14]208-PLA-Ft-78 Mapa Gestión'!U255='[14]Tabla Valoración controles'!$D$5,'[14]Tabla Valoración controles'!$F$5,IF(U255=[14]FORMULAS!$A$10,0,'[14]Tabla Valoración controles'!$F$6)))</f>
        <v>0</v>
      </c>
      <c r="W255" s="264"/>
      <c r="X255" s="266">
        <f>+IF(W255='[14]Tabla Valoración controles'!$D$7,'[14]Tabla Valoración controles'!$F$7,IF(U255=[14]FORMULAS!$A$10,0,'[14]Tabla Valoración controles'!$F$8))</f>
        <v>0</v>
      </c>
      <c r="Y255" s="264"/>
      <c r="Z255" s="265">
        <f>+IF(Y255='[14]Tabla Valoración controles'!$D$9,'[14]Tabla Valoración controles'!$F$9,IF(U255=[14]FORMULAS!$A$10,0,'[14]Tabla Valoración controles'!$F$10))</f>
        <v>0</v>
      </c>
      <c r="AA255" s="264"/>
      <c r="AB255" s="265">
        <f>+IF(AA255='[14]Tabla Valoración controles'!$D$9,'[14]Tabla Valoración controles'!$F$9,IF(W255=[14]FORMULAS!$A$10,0,'[14]Tabla Valoración controles'!$F$10))</f>
        <v>0</v>
      </c>
      <c r="AC255" s="264"/>
      <c r="AD255" s="265">
        <f>+IF(AC255='[14]Tabla Valoración controles'!$D$13,'[14]Tabla Valoración controles'!$F$13,'[14]Tabla Valoración controles'!$F$14)</f>
        <v>0</v>
      </c>
      <c r="AE255" s="267">
        <f t="shared" si="153"/>
        <v>0</v>
      </c>
      <c r="AF255" s="267" t="e">
        <f t="shared" si="174"/>
        <v>#REF!</v>
      </c>
      <c r="AG255" s="267" t="e">
        <f t="shared" si="165"/>
        <v>#REF!</v>
      </c>
      <c r="AH255" s="264"/>
      <c r="AI255" s="268">
        <f>+IF(AH255=[14]CONTROLES!$C$50,[14]CONTROLES!$D$50,[14]CONTROLES!$D$51)</f>
        <v>0</v>
      </c>
      <c r="AJ255" s="269"/>
      <c r="AK255" s="269">
        <f>+IF(AJ255=[14]CONTROLES!$C$52,[14]CONTROLES!$D$52,[14]CONTROLES!$D$53)</f>
        <v>0</v>
      </c>
      <c r="AL255" s="269"/>
      <c r="AM255" s="269">
        <f>+IF(AL255=[14]CONTROLES!$C$54,[14]CONTROLES!$D$54,[14]CONTROLES!$D$55)</f>
        <v>0</v>
      </c>
      <c r="AN255" s="270" t="str">
        <f t="shared" si="156"/>
        <v>Tipo Control</v>
      </c>
      <c r="AO255" s="270" t="str">
        <f>+IF(AN255=[14]CONTROLES!$F$54,[14]CONTROLES!$G$54,[14]CONTROLES!$G$55)</f>
        <v>Detectar</v>
      </c>
      <c r="AP255" s="269">
        <f>+IF(AO255=[14]CONTROLES!$C$56,[14]CONTROLES!$D$56,IF(AO255=[14]CONTROLES!$C$57,[14]CONTROLES!$D$57,[14]CONTROLES!$D$58))</f>
        <v>10</v>
      </c>
      <c r="AQ255" s="269"/>
      <c r="AR255" s="269">
        <f>+IF(AQ255=[14]CONTROLES!$C$59,[14]CONTROLES!$D$59,[14]CONTROLES!$D$60)</f>
        <v>0</v>
      </c>
      <c r="AS255" s="269"/>
      <c r="AT255" s="269">
        <f>+IF(AS255=[14]CONTROLES!$C$61,[14]CONTROLES!$D$61,[14]CONTROLES!$D$62)</f>
        <v>0</v>
      </c>
      <c r="AU255" s="269"/>
      <c r="AV255" s="268">
        <f>+IF(AU255=[14]CONTROLES!$C$63,[14]CONTROLES!$D$63,IF(AU255=[14]CONTROLES!$C$64,[14]CONTROLES!$D$64,[14]CONTROLES!$D$65))</f>
        <v>0</v>
      </c>
      <c r="AW255" s="275" t="str">
        <f t="shared" si="166"/>
        <v>Débil</v>
      </c>
      <c r="AX255" s="305"/>
      <c r="AY255" s="305"/>
      <c r="AZ255" s="305"/>
      <c r="BA255" s="305"/>
      <c r="BB255" s="307"/>
      <c r="BC255" s="310"/>
      <c r="BD255" s="299"/>
      <c r="BE255" s="276"/>
      <c r="BF255" s="215"/>
      <c r="BG255" s="247"/>
      <c r="BH255" s="274"/>
      <c r="BI255" s="274"/>
      <c r="BJ255" s="215"/>
      <c r="BK255" s="215"/>
      <c r="BL255" s="273"/>
      <c r="BM255" s="308"/>
      <c r="BN255" s="128"/>
      <c r="BO255" s="134"/>
      <c r="BP255" s="134"/>
      <c r="BQ255" s="134"/>
      <c r="BR255" s="132"/>
      <c r="BS255" s="132"/>
      <c r="BT255" s="132"/>
      <c r="BU255" s="132"/>
      <c r="BV255" s="132"/>
      <c r="BW255" s="128"/>
      <c r="BX255" s="134"/>
      <c r="BY255" s="134"/>
      <c r="BZ255" s="134"/>
      <c r="CA255" s="132"/>
      <c r="CB255" s="132"/>
      <c r="CC255" s="132"/>
      <c r="CD255" s="132"/>
      <c r="CE255" s="132"/>
      <c r="CF255" s="128"/>
      <c r="CG255" s="134"/>
      <c r="CH255" s="134"/>
      <c r="CI255" s="134"/>
      <c r="CJ255" s="132"/>
      <c r="CK255" s="132"/>
      <c r="CL255" s="132"/>
      <c r="CM255" s="132"/>
      <c r="CN255" s="132"/>
      <c r="CO255" s="128"/>
      <c r="CP255" s="134"/>
      <c r="CQ255" s="134"/>
      <c r="CR255" s="134"/>
      <c r="CS255" s="132"/>
      <c r="CT255" s="132"/>
      <c r="CU255" s="132"/>
      <c r="CV255" s="132"/>
      <c r="CW255" s="132"/>
      <c r="CX255" s="128"/>
      <c r="CY255" s="134"/>
      <c r="CZ255" s="134"/>
      <c r="DA255" s="134"/>
      <c r="DB255" s="132"/>
      <c r="DC255" s="132"/>
      <c r="DD255" s="132"/>
      <c r="DE255" s="132"/>
      <c r="DF255" s="132"/>
      <c r="DG255" s="128"/>
      <c r="DH255" s="134"/>
      <c r="DI255" s="134"/>
      <c r="DJ255" s="134"/>
      <c r="DK255" s="132"/>
      <c r="DL255" s="132"/>
      <c r="DM255" s="132"/>
      <c r="DN255" s="132"/>
      <c r="DO255" s="132"/>
      <c r="DP255" s="128"/>
      <c r="DQ255" s="134"/>
      <c r="DR255" s="134"/>
      <c r="DS255" s="134"/>
      <c r="DT255" s="132"/>
      <c r="DU255" s="132"/>
      <c r="DV255" s="132"/>
      <c r="DW255" s="132"/>
      <c r="DX255" s="132"/>
      <c r="DY255" s="128"/>
      <c r="DZ255" s="134"/>
      <c r="EA255" s="134"/>
      <c r="EB255" s="134"/>
      <c r="EC255" s="132"/>
      <c r="ED255" s="132"/>
      <c r="EE255" s="132"/>
      <c r="EF255" s="132"/>
      <c r="EG255" s="132"/>
      <c r="EH255" s="128"/>
      <c r="EI255" s="134"/>
      <c r="EJ255" s="134"/>
      <c r="EK255" s="134"/>
      <c r="EL255" s="132"/>
      <c r="EM255" s="132"/>
      <c r="EN255" s="132"/>
      <c r="EO255" s="132"/>
      <c r="EP255" s="132"/>
      <c r="EQ255" s="128"/>
      <c r="ER255" s="134"/>
      <c r="ES255" s="134"/>
      <c r="ET255" s="134"/>
      <c r="EU255" s="132"/>
      <c r="EV255" s="132"/>
      <c r="EW255" s="132"/>
      <c r="EX255" s="132"/>
      <c r="EY255" s="132"/>
      <c r="EZ255" s="128"/>
      <c r="FA255" s="134"/>
      <c r="FB255" s="134"/>
      <c r="FC255" s="134"/>
      <c r="FD255" s="132"/>
      <c r="FE255" s="132"/>
      <c r="FF255" s="132"/>
      <c r="FG255" s="132"/>
      <c r="FH255" s="132"/>
      <c r="FI255" s="128"/>
      <c r="FJ255" s="134"/>
      <c r="FK255" s="134"/>
      <c r="FL255" s="134"/>
      <c r="FM255" s="132"/>
      <c r="FN255" s="132"/>
      <c r="FO255" s="132"/>
      <c r="FP255" s="132"/>
      <c r="FQ255" s="132"/>
      <c r="FR255" s="132"/>
      <c r="FS255" s="128"/>
      <c r="FT255" s="153"/>
      <c r="FU255" s="153"/>
      <c r="FV255" s="153"/>
      <c r="FW255" s="132"/>
      <c r="FX255" s="153"/>
      <c r="FY255" s="132"/>
      <c r="FZ255" s="132"/>
      <c r="GA255" s="153"/>
      <c r="GB255" s="153"/>
      <c r="GC255" s="153"/>
      <c r="GD255" s="153"/>
      <c r="GE255" s="153"/>
      <c r="GF255" s="128"/>
      <c r="GG255" s="153"/>
      <c r="GH255" s="153"/>
      <c r="GI255" s="153"/>
      <c r="GJ255" s="132"/>
      <c r="GK255" s="153"/>
      <c r="GL255" s="132"/>
      <c r="GM255" s="132"/>
      <c r="GN255" s="153"/>
      <c r="GO255" s="153"/>
      <c r="GP255" s="153"/>
      <c r="GQ255" s="153"/>
      <c r="GR255" s="153"/>
      <c r="GS255" s="128"/>
      <c r="GT255" s="153"/>
      <c r="GU255" s="153"/>
      <c r="GV255" s="153"/>
      <c r="GW255" s="132"/>
      <c r="GX255" s="153"/>
      <c r="GY255" s="132"/>
      <c r="GZ255" s="132"/>
      <c r="HA255" s="153"/>
      <c r="HB255" s="153"/>
      <c r="HC255" s="153"/>
      <c r="HD255" s="153"/>
    </row>
    <row r="256" spans="1:223" ht="89.25" x14ac:dyDescent="0.2">
      <c r="A256" s="312">
        <v>42</v>
      </c>
      <c r="B256" s="395" t="s">
        <v>759</v>
      </c>
      <c r="C256" s="399" t="str">
        <f>VLOOKUP(B256,[15]FORMULAS!$A$30:$B$52,2,0)</f>
        <v>Realizar el acompañamiento técnico, jurídico y social a las familias asentadas VIS o VIP, con el fin de obtener un título de propiedad registrado y concretar la entrega de zonas de cesión obligatorias; facilitando el acceso a una ciudad legal.</v>
      </c>
      <c r="D256" s="399" t="str">
        <f>VLOOKUP(B256,[15]FORMULAS!$A$30:$C$52,3,0)</f>
        <v>Director de Urbanizaciones y Titulación</v>
      </c>
      <c r="E256" s="395" t="s">
        <v>260</v>
      </c>
      <c r="F256" s="409" t="s">
        <v>760</v>
      </c>
      <c r="G256" s="409" t="s">
        <v>761</v>
      </c>
      <c r="H256" s="402" t="s">
        <v>762</v>
      </c>
      <c r="I256" s="395" t="s">
        <v>261</v>
      </c>
      <c r="J256" s="321">
        <v>600</v>
      </c>
      <c r="K256" s="464" t="str">
        <f>VLOOKUP(L256,'Tabla probabilidad'!$D$3:$E$8,2,0)</f>
        <v>Baja</v>
      </c>
      <c r="L256" s="398">
        <f>+IF(J256&lt;=[15]FORMULAS!$M$2,[15]FORMULAS!$N$2,IF('[15]208-PLA-Ft-78 Mapa Gestión'!J256&lt;=[15]FORMULAS!$M$3,[15]FORMULAS!$N$3,IF('[15]208-PLA-Ft-78 Mapa Gestión'!J256&lt;=[15]FORMULAS!$M$4,[15]FORMULAS!$N$4,IF('[15]208-PLA-Ft-78 Mapa Gestión'!J256&lt;=[15]FORMULAS!$M$5,[15]FORMULAS!$N$5,[15]FORMULAS!$N$6))))</f>
        <v>0.4</v>
      </c>
      <c r="M256" s="326" t="s">
        <v>89</v>
      </c>
      <c r="N256" s="327" t="str">
        <f>VLOOKUP(M256,'Tabla Impacto'!$D$3:$F$8,3,0)</f>
        <v>Menor</v>
      </c>
      <c r="O256" s="328">
        <v>0.6</v>
      </c>
      <c r="P256" s="328" t="str">
        <f t="shared" ref="P256" si="175">CONCATENATE(N256,K256)</f>
        <v>MenorBaja</v>
      </c>
      <c r="Q256" s="332" t="str">
        <f>VLOOKUP(P256,[13]FORMULAS!$K$17:$L$42,2,0)</f>
        <v>Moderado</v>
      </c>
      <c r="R256" s="177">
        <v>1</v>
      </c>
      <c r="S256" s="177" t="s">
        <v>763</v>
      </c>
      <c r="T256" s="182" t="str">
        <f>VLOOKUP(U256,[15]FORMULAS!$A$15:$B$18,2,0)</f>
        <v>Probabilidad</v>
      </c>
      <c r="U256" s="54" t="s">
        <v>13</v>
      </c>
      <c r="V256" s="248">
        <f>+IF(U256='[13]Tabla Valoración controles'!$D$4,'[13]Tabla Valoración controles'!$F$4,IF('[13]208-PLA-Ft-78 Mapa Gestión'!U256='[13]Tabla Valoración controles'!$D$5,'[13]Tabla Valoración controles'!$F$5,IF(U256=[13]FORMULAS!$A$10,0,'[13]Tabla Valoración controles'!$F$6)))</f>
        <v>0.25</v>
      </c>
      <c r="W256" s="54" t="s">
        <v>9</v>
      </c>
      <c r="X256" s="56">
        <f>+IF(W256='[13]Tabla Valoración controles'!$D$7,'[13]Tabla Valoración controles'!$F$7,IF(U256=[13]FORMULAS!$A$10,0,'[13]Tabla Valoración controles'!$F$8))</f>
        <v>0.25</v>
      </c>
      <c r="Y256" s="54" t="s">
        <v>18</v>
      </c>
      <c r="Z256" s="248" t="e">
        <f>+IF(Y256='[13]Tabla Valoración controles'!$D$9,'[13]Tabla Valoración controles'!$F$9,IF(U256=[13]FORMULAS!$A$10,0,'[13]Tabla Valoración controles'!$F$10))</f>
        <v>#REF!</v>
      </c>
      <c r="AA256" s="54" t="s">
        <v>21</v>
      </c>
      <c r="AB256" s="248" t="e">
        <f>+IF(AA256='[13]Tabla Valoración controles'!$D$9,'[13]Tabla Valoración controles'!$F$9,IF(W256=[13]FORMULAS!$A$10,0,'[13]Tabla Valoración controles'!$F$10))</f>
        <v>#REF!</v>
      </c>
      <c r="AC256" s="54" t="s">
        <v>100</v>
      </c>
      <c r="AD256" s="248" t="e">
        <f>+IF(AC256='[13]Tabla Valoración controles'!$D$13,'[13]Tabla Valoración controles'!$F$13,'[13]Tabla Valoración controles'!$F$14)</f>
        <v>#REF!</v>
      </c>
      <c r="AE256" s="249" t="e">
        <f t="shared" si="153"/>
        <v>#REF!</v>
      </c>
      <c r="AF256" s="249" t="e">
        <f>+IF(T256=[13]FORMULAS!$A$8,'[13]208-PLA-Ft-78 Mapa Gestión'!AE256*'[13]208-PLA-Ft-78 Mapa Gestión'!L256:L261,'[13]208-PLA-Ft-78 Mapa Gestión'!AE256*'[13]208-PLA-Ft-78 Mapa Gestión'!O256:O261)</f>
        <v>#REF!</v>
      </c>
      <c r="AG256" s="249" t="e">
        <f>+IF(T256=[13]FORMULAS!$A$8,'[13]208-PLA-Ft-78 Mapa Gestión'!L256:L261-'[13]208-PLA-Ft-78 Mapa Gestión'!AF256,0)</f>
        <v>#REF!</v>
      </c>
      <c r="AH256" s="54" t="s">
        <v>351</v>
      </c>
      <c r="AI256" s="50">
        <f>+IF(AH256=[13]CONTROLES!$C$50,[13]CONTROLES!$D$50,[13]CONTROLES!$D$51)</f>
        <v>15</v>
      </c>
      <c r="AJ256" s="188" t="s">
        <v>357</v>
      </c>
      <c r="AK256" s="188">
        <f>+IF(AJ256=[13]CONTROLES!$C$52,[13]CONTROLES!$D$52,[13]CONTROLES!$D$53)</f>
        <v>15</v>
      </c>
      <c r="AL256" s="188" t="s">
        <v>360</v>
      </c>
      <c r="AM256" s="188">
        <f>+IF(AL256=[13]CONTROLES!$C$54,[13]CONTROLES!$D$54,[13]CONTROLES!$D$55)</f>
        <v>15</v>
      </c>
      <c r="AN256" s="50" t="s">
        <v>363</v>
      </c>
      <c r="AO256" s="50">
        <f>+IF(AN256=[12]CONTROLES!$C$56,[12]CONTROLES!$D$56,IF(AN256=[12]CONTROLES!$C$57,[12]CONTROLES!$D$57,[12]CONTROLES!$D$58))</f>
        <v>15</v>
      </c>
      <c r="AP256" s="50" t="s">
        <v>367</v>
      </c>
      <c r="AQ256" s="50">
        <f>+IF(AP256=[12]CONTROLES!$C$59,[12]CONTROLES!$D$59,[12]CONTROLES!$D$60)</f>
        <v>15</v>
      </c>
      <c r="AR256" s="50" t="s">
        <v>370</v>
      </c>
      <c r="AS256" s="50">
        <f>+IF(AR256=[12]CONTROLES!$C$61,[12]CONTROLES!$D$61,[12]CONTROLES!$D$62)</f>
        <v>15</v>
      </c>
      <c r="AT256" s="50" t="s">
        <v>373</v>
      </c>
      <c r="AU256" s="50">
        <f>+IF(AT256=[12]CONTROLES!$C$63,[12]CONTROLES!$D$63,IF(AT256=[12]CONTROLES!$C$64,[12]CONTROLES!$D$64,[12]CONTROLES!$D$65))</f>
        <v>10</v>
      </c>
      <c r="AV256" s="50">
        <f t="shared" ref="AV256" si="176">+AI256+AK256+AM256+AO256+AQ256+AS256+AU256</f>
        <v>100</v>
      </c>
      <c r="AW256" s="50" t="str">
        <f t="shared" si="166"/>
        <v>Fuerte</v>
      </c>
      <c r="AX256" s="50" t="str">
        <f t="shared" ref="AX256:AX273" si="177">IF(ISERROR(AW256)=TRUE,"",IF(AND(AW256&lt;=85),"Débil",IF(AND(AW256&gt;=85.01,AW256&lt;=95),"Moderado",IF(AND(AW256&gt;=95.1,AW256&lt;=100),"Fuerte",""))))</f>
        <v/>
      </c>
      <c r="AY256" s="304" t="s">
        <v>47</v>
      </c>
      <c r="AZ256" s="304" t="s">
        <v>77</v>
      </c>
      <c r="BA256" s="304">
        <f>+IF(T256=[8]FORMULAS!B255,'[8]208-PLA-Ft-78 Mapa Gestión'!AG261,'[8]208-PLA-Ft-78 Mapa Gestión'!O256:O261)</f>
        <v>0</v>
      </c>
      <c r="BB256" s="307" t="str">
        <f t="shared" ref="BB256" si="178">CONCATENATE(AZ256,AY256)</f>
        <v>MenorBaja</v>
      </c>
      <c r="BC256" s="309" t="str">
        <f>VLOOKUP(BB256,[8]FORMULAS!$K$17:$L$42,2,0)</f>
        <v>Moderado</v>
      </c>
      <c r="BD256" s="298" t="s">
        <v>164</v>
      </c>
      <c r="BE256" s="129" t="s">
        <v>764</v>
      </c>
      <c r="BF256" s="129" t="s">
        <v>765</v>
      </c>
      <c r="BG256" s="179" t="s">
        <v>322</v>
      </c>
      <c r="BH256" s="178">
        <v>45292</v>
      </c>
      <c r="BI256" s="178">
        <v>45626</v>
      </c>
      <c r="BJ256" s="129" t="s">
        <v>766</v>
      </c>
      <c r="BK256" s="129" t="s">
        <v>767</v>
      </c>
      <c r="BL256" s="277" t="s">
        <v>236</v>
      </c>
      <c r="BM256" s="335" t="s">
        <v>768</v>
      </c>
      <c r="BN256" s="335" t="s">
        <v>768</v>
      </c>
      <c r="FW256" s="119"/>
      <c r="GJ256" s="119"/>
      <c r="GW256" s="119"/>
    </row>
    <row r="257" spans="1:205" ht="65.25" x14ac:dyDescent="0.2">
      <c r="A257" s="312"/>
      <c r="B257" s="395"/>
      <c r="C257" s="399"/>
      <c r="D257" s="399"/>
      <c r="E257" s="395"/>
      <c r="F257" s="409"/>
      <c r="G257" s="409"/>
      <c r="H257" s="402"/>
      <c r="I257" s="395"/>
      <c r="J257" s="321"/>
      <c r="K257" s="465"/>
      <c r="L257" s="398"/>
      <c r="M257" s="326"/>
      <c r="N257" s="327"/>
      <c r="O257" s="329"/>
      <c r="P257" s="329"/>
      <c r="Q257" s="333"/>
      <c r="R257" s="177">
        <v>2</v>
      </c>
      <c r="S257" s="177" t="s">
        <v>769</v>
      </c>
      <c r="T257" s="182" t="str">
        <f>VLOOKUP(U257,[15]FORMULAS!$A$15:$B$18,2,0)</f>
        <v>Probabilidad</v>
      </c>
      <c r="U257" s="54" t="s">
        <v>13</v>
      </c>
      <c r="V257" s="248">
        <f>+IF(U257='[13]Tabla Valoración controles'!$D$4,'[13]Tabla Valoración controles'!$F$4,IF('[13]208-PLA-Ft-78 Mapa Gestión'!U257='[13]Tabla Valoración controles'!$D$5,'[13]Tabla Valoración controles'!$F$5,IF(U257=[13]FORMULAS!$A$10,0,'[13]Tabla Valoración controles'!$F$6)))</f>
        <v>0.25</v>
      </c>
      <c r="W257" s="54" t="s">
        <v>9</v>
      </c>
      <c r="X257" s="56">
        <f>+IF(W257='[13]Tabla Valoración controles'!$D$7,'[13]Tabla Valoración controles'!$F$7,IF(U257=[13]FORMULAS!$A$10,0,'[13]Tabla Valoración controles'!$F$8))</f>
        <v>0.25</v>
      </c>
      <c r="Y257" s="54" t="s">
        <v>18</v>
      </c>
      <c r="Z257" s="248" t="e">
        <f>+IF(Y257='[13]Tabla Valoración controles'!$D$9,'[13]Tabla Valoración controles'!$F$9,IF(U257=[13]FORMULAS!$A$10,0,'[13]Tabla Valoración controles'!$F$10))</f>
        <v>#REF!</v>
      </c>
      <c r="AA257" s="54" t="s">
        <v>21</v>
      </c>
      <c r="AB257" s="248" t="e">
        <f>+IF(AA257='[13]Tabla Valoración controles'!$D$9,'[13]Tabla Valoración controles'!$F$9,IF(W257=[13]FORMULAS!$A$10,0,'[13]Tabla Valoración controles'!$F$10))</f>
        <v>#REF!</v>
      </c>
      <c r="AC257" s="54" t="s">
        <v>100</v>
      </c>
      <c r="AD257" s="248" t="e">
        <f>+IF(AC257='[13]Tabla Valoración controles'!$D$13,'[13]Tabla Valoración controles'!$F$13,'[13]Tabla Valoración controles'!$F$14)</f>
        <v>#REF!</v>
      </c>
      <c r="AE257" s="249" t="e">
        <f t="shared" ref="AE257" si="179">+V257+X257+Z257</f>
        <v>#REF!</v>
      </c>
      <c r="AF257" s="249" t="e">
        <f>+IF(T257=[13]FORMULAS!$A$8,'[13]208-PLA-Ft-78 Mapa Gestión'!AE257*'[13]208-PLA-Ft-78 Mapa Gestión'!L257:L262,'[13]208-PLA-Ft-78 Mapa Gestión'!AE257*'[13]208-PLA-Ft-78 Mapa Gestión'!O257:O262)</f>
        <v>#REF!</v>
      </c>
      <c r="AG257" s="249" t="e">
        <f>+IF(T257=[13]FORMULAS!$A$8,'[13]208-PLA-Ft-78 Mapa Gestión'!L257:L262-'[13]208-PLA-Ft-78 Mapa Gestión'!AF257,0)</f>
        <v>#REF!</v>
      </c>
      <c r="AH257" s="54" t="s">
        <v>351</v>
      </c>
      <c r="AI257" s="50">
        <f>+IF(AH257=[13]CONTROLES!$C$50,[13]CONTROLES!$D$50,[13]CONTROLES!$D$51)</f>
        <v>15</v>
      </c>
      <c r="AJ257" s="188" t="s">
        <v>357</v>
      </c>
      <c r="AK257" s="188">
        <f>+IF(AJ257=[13]CONTROLES!$C$52,[13]CONTROLES!$D$52,[13]CONTROLES!$D$53)</f>
        <v>15</v>
      </c>
      <c r="AL257" s="188" t="s">
        <v>360</v>
      </c>
      <c r="AM257" s="188">
        <f>+IF(AL257=[13]CONTROLES!$C$54,[13]CONTROLES!$D$54,[13]CONTROLES!$D$55)</f>
        <v>15</v>
      </c>
      <c r="AN257" s="50" t="s">
        <v>363</v>
      </c>
      <c r="AO257" s="50">
        <f>+IF(AN257=[12]CONTROLES!$C$56,[12]CONTROLES!$D$56,IF(AN257=[12]CONTROLES!$C$57,[12]CONTROLES!$D$57,[12]CONTROLES!$D$58))</f>
        <v>15</v>
      </c>
      <c r="AP257" s="50" t="s">
        <v>367</v>
      </c>
      <c r="AQ257" s="50">
        <f>+IF(AP257=[12]CONTROLES!$C$59,[12]CONTROLES!$D$59,[12]CONTROLES!$D$60)</f>
        <v>15</v>
      </c>
      <c r="AR257" s="50" t="s">
        <v>370</v>
      </c>
      <c r="AS257" s="50">
        <f>+IF(AR257=[12]CONTROLES!$C$61,[12]CONTROLES!$D$61,[12]CONTROLES!$D$62)</f>
        <v>15</v>
      </c>
      <c r="AT257" s="50" t="s">
        <v>373</v>
      </c>
      <c r="AU257" s="50">
        <f>+IF(AT257=[12]CONTROLES!$C$63,[12]CONTROLES!$D$63,IF(AT257=[12]CONTROLES!$C$64,[12]CONTROLES!$D$64,[12]CONTROLES!$D$65))</f>
        <v>10</v>
      </c>
      <c r="AV257" s="50">
        <f t="shared" ref="AV257" si="180">+AI257+AK257+AM257+AO257+AQ257+AS257+AU257</f>
        <v>100</v>
      </c>
      <c r="AW257" s="50" t="str">
        <f t="shared" ref="AW257:AW267" si="181">IF(ISERROR(AV257)=TRUE,"",IF(AND(AV257&lt;=85),"Débil",IF(AND(AV257&gt;=85.01,AV257&lt;=95),"Moderado",IF(AND(AV257&gt;=95.1,AV257&lt;=100),"Fuerte",""))))</f>
        <v>Fuerte</v>
      </c>
      <c r="AX257" s="50" t="str">
        <f t="shared" si="177"/>
        <v/>
      </c>
      <c r="AY257" s="305"/>
      <c r="AZ257" s="305"/>
      <c r="BA257" s="305"/>
      <c r="BB257" s="307"/>
      <c r="BC257" s="310"/>
      <c r="BD257" s="299"/>
      <c r="BE257" s="129"/>
      <c r="BF257" s="129"/>
      <c r="BG257" s="179"/>
      <c r="BH257" s="129"/>
      <c r="BI257" s="129"/>
      <c r="BJ257" s="129"/>
      <c r="BK257" s="129"/>
      <c r="BL257" s="277"/>
      <c r="BM257" s="335"/>
      <c r="BN257" s="335"/>
      <c r="FW257" s="119"/>
      <c r="GJ257" s="119"/>
      <c r="GW257" s="119"/>
    </row>
    <row r="258" spans="1:205" ht="24.75" customHeight="1" x14ac:dyDescent="0.2">
      <c r="A258" s="312"/>
      <c r="B258" s="395"/>
      <c r="C258" s="399"/>
      <c r="D258" s="399"/>
      <c r="E258" s="395"/>
      <c r="F258" s="409"/>
      <c r="G258" s="409"/>
      <c r="H258" s="402"/>
      <c r="I258" s="395"/>
      <c r="J258" s="321"/>
      <c r="K258" s="465"/>
      <c r="L258" s="398"/>
      <c r="M258" s="326"/>
      <c r="N258" s="327"/>
      <c r="O258" s="329"/>
      <c r="P258" s="329"/>
      <c r="Q258" s="333"/>
      <c r="R258" s="187"/>
      <c r="S258" s="177"/>
      <c r="T258" s="182">
        <f>VLOOKUP(U258,[15]FORMULAS!$A$15:$B$18,2,0)</f>
        <v>0</v>
      </c>
      <c r="U258" s="54" t="s">
        <v>158</v>
      </c>
      <c r="V258" s="55">
        <f>+IF(U258='[15]Tabla Valoración controles'!$D$4,'[15]Tabla Valoración controles'!$F$4,IF('[15]208-PLA-Ft-78 Mapa Gestión'!U258='[15]Tabla Valoración controles'!$D$5,'[15]Tabla Valoración controles'!$F$5,IF(U258=[15]FORMULAS!$A$10,0,'[15]Tabla Valoración controles'!$F$6)))</f>
        <v>0</v>
      </c>
      <c r="W258" s="54"/>
      <c r="X258" s="56">
        <f>+IF(W258='[15]Tabla Valoración controles'!$D$7,'[15]Tabla Valoración controles'!$F$7,IF(U258=[15]FORMULAS!$A$10,0,'[15]Tabla Valoración controles'!$F$8))</f>
        <v>0</v>
      </c>
      <c r="Y258" s="54"/>
      <c r="Z258" s="55">
        <f>+IF(Y258='[15]Tabla Valoración controles'!$D$9,'[15]Tabla Valoración controles'!$F$9,IF(U258=[15]FORMULAS!$A$10,0,'[15]Tabla Valoración controles'!$F$10))</f>
        <v>0</v>
      </c>
      <c r="AA258" s="54"/>
      <c r="AB258" s="55">
        <f>+IF(AA258='[15]Tabla Valoración controles'!$D$9,'[15]Tabla Valoración controles'!$F$9,IF(W258=[15]FORMULAS!$A$10,0,'[15]Tabla Valoración controles'!$F$10))</f>
        <v>0</v>
      </c>
      <c r="AC258" s="54"/>
      <c r="AD258" s="55">
        <f>+IF(AC258='[15]Tabla Valoración controles'!$D$13,'[15]Tabla Valoración controles'!$F$13,'[15]Tabla Valoración controles'!$F$14)</f>
        <v>0</v>
      </c>
      <c r="AE258" s="100">
        <f t="shared" si="153"/>
        <v>0</v>
      </c>
      <c r="AF258" s="100" t="e">
        <f t="shared" ref="AF258:AF261" si="182">+AF257*AE258</f>
        <v>#REF!</v>
      </c>
      <c r="AG258" s="100" t="e">
        <f t="shared" ref="AG258:AG261" si="183">+AG257-AF258</f>
        <v>#REF!</v>
      </c>
      <c r="AH258" s="54"/>
      <c r="AI258" s="50">
        <f>+IF(AH258=[15]CONTROLES!$C$50,[15]CONTROLES!$D$50,[15]CONTROLES!$D$51)</f>
        <v>0</v>
      </c>
      <c r="AJ258" s="188"/>
      <c r="AK258" s="188">
        <f>+IF(AJ258=[15]CONTROLES!$C$52,[15]CONTROLES!$D$52,[15]CONTROLES!$D$53)</f>
        <v>0</v>
      </c>
      <c r="AL258" s="188"/>
      <c r="AM258" s="188">
        <f>+IF(AL258=[15]CONTROLES!$C$54,[15]CONTROLES!$D$54,[15]CONTROLES!$D$55)</f>
        <v>0</v>
      </c>
      <c r="AN258" s="189" t="str">
        <f t="shared" si="156"/>
        <v>Tipo Control</v>
      </c>
      <c r="AO258" s="189" t="str">
        <f>+IF(AN258=[15]CONTROLES!$F$54,[15]CONTROLES!$G$54,[15]CONTROLES!$G$55)</f>
        <v>Detectar</v>
      </c>
      <c r="AP258" s="188"/>
      <c r="AQ258" s="188"/>
      <c r="AR258" s="188"/>
      <c r="AS258" s="188"/>
      <c r="AT258" s="188"/>
      <c r="AU258" s="188"/>
      <c r="AV258" s="50"/>
      <c r="AW258" s="50" t="str">
        <f t="shared" si="181"/>
        <v>Débil</v>
      </c>
      <c r="AX258" s="50" t="str">
        <f t="shared" si="177"/>
        <v/>
      </c>
      <c r="AY258" s="305"/>
      <c r="AZ258" s="305"/>
      <c r="BA258" s="305"/>
      <c r="BB258" s="307"/>
      <c r="BC258" s="310"/>
      <c r="BD258" s="299"/>
      <c r="BE258" s="129"/>
      <c r="BF258" s="129"/>
      <c r="BG258" s="179"/>
      <c r="BH258" s="129"/>
      <c r="BI258" s="129"/>
      <c r="BJ258" s="129"/>
      <c r="BK258" s="129"/>
      <c r="BL258" s="277"/>
      <c r="BM258" s="335"/>
      <c r="BN258" s="335"/>
      <c r="FW258" s="119"/>
      <c r="GJ258" s="119"/>
      <c r="GW258" s="119"/>
    </row>
    <row r="259" spans="1:205" ht="24.75" customHeight="1" x14ac:dyDescent="0.2">
      <c r="A259" s="312"/>
      <c r="B259" s="395"/>
      <c r="C259" s="399"/>
      <c r="D259" s="399"/>
      <c r="E259" s="395"/>
      <c r="F259" s="409"/>
      <c r="G259" s="409"/>
      <c r="H259" s="402"/>
      <c r="I259" s="395"/>
      <c r="J259" s="321"/>
      <c r="K259" s="465"/>
      <c r="L259" s="398"/>
      <c r="M259" s="326"/>
      <c r="N259" s="327"/>
      <c r="O259" s="329"/>
      <c r="P259" s="329"/>
      <c r="Q259" s="333"/>
      <c r="R259" s="187"/>
      <c r="S259" s="177"/>
      <c r="T259" s="182">
        <f>VLOOKUP(U259,[15]FORMULAS!$A$15:$B$18,2,0)</f>
        <v>0</v>
      </c>
      <c r="U259" s="54" t="s">
        <v>158</v>
      </c>
      <c r="V259" s="55">
        <f>+IF(U259='[15]Tabla Valoración controles'!$D$4,'[15]Tabla Valoración controles'!$F$4,IF('[15]208-PLA-Ft-78 Mapa Gestión'!U259='[15]Tabla Valoración controles'!$D$5,'[15]Tabla Valoración controles'!$F$5,IF(U259=[15]FORMULAS!$A$10,0,'[15]Tabla Valoración controles'!$F$6)))</f>
        <v>0</v>
      </c>
      <c r="W259" s="54"/>
      <c r="X259" s="56">
        <f>+IF(W259='[15]Tabla Valoración controles'!$D$7,'[15]Tabla Valoración controles'!$F$7,IF(U259=[15]FORMULAS!$A$10,0,'[15]Tabla Valoración controles'!$F$8))</f>
        <v>0</v>
      </c>
      <c r="Y259" s="54"/>
      <c r="Z259" s="55">
        <f>+IF(Y259='[15]Tabla Valoración controles'!$D$9,'[15]Tabla Valoración controles'!$F$9,IF(U259=[15]FORMULAS!$A$10,0,'[15]Tabla Valoración controles'!$F$10))</f>
        <v>0</v>
      </c>
      <c r="AA259" s="54"/>
      <c r="AB259" s="55">
        <f>+IF(AA259='[15]Tabla Valoración controles'!$D$9,'[15]Tabla Valoración controles'!$F$9,IF(W259=[15]FORMULAS!$A$10,0,'[15]Tabla Valoración controles'!$F$10))</f>
        <v>0</v>
      </c>
      <c r="AC259" s="54"/>
      <c r="AD259" s="55">
        <f>+IF(AC259='[15]Tabla Valoración controles'!$D$13,'[15]Tabla Valoración controles'!$F$13,'[15]Tabla Valoración controles'!$F$14)</f>
        <v>0</v>
      </c>
      <c r="AE259" s="100">
        <f t="shared" si="153"/>
        <v>0</v>
      </c>
      <c r="AF259" s="100" t="e">
        <f t="shared" si="182"/>
        <v>#REF!</v>
      </c>
      <c r="AG259" s="100" t="e">
        <f t="shared" si="183"/>
        <v>#REF!</v>
      </c>
      <c r="AH259" s="54"/>
      <c r="AI259" s="50">
        <f>+IF(AH259=[15]CONTROLES!$C$50,[15]CONTROLES!$D$50,[15]CONTROLES!$D$51)</f>
        <v>0</v>
      </c>
      <c r="AJ259" s="188"/>
      <c r="AK259" s="188">
        <f>+IF(AJ259=[15]CONTROLES!$C$52,[15]CONTROLES!$D$52,[15]CONTROLES!$D$53)</f>
        <v>0</v>
      </c>
      <c r="AL259" s="188"/>
      <c r="AM259" s="188">
        <f>+IF(AL259=[15]CONTROLES!$C$54,[15]CONTROLES!$D$54,[15]CONTROLES!$D$55)</f>
        <v>0</v>
      </c>
      <c r="AN259" s="189" t="str">
        <f t="shared" si="156"/>
        <v>Tipo Control</v>
      </c>
      <c r="AO259" s="189" t="str">
        <f>+IF(AN259=[15]CONTROLES!$F$54,[15]CONTROLES!$G$54,[15]CONTROLES!$G$55)</f>
        <v>Detectar</v>
      </c>
      <c r="AP259" s="188"/>
      <c r="AQ259" s="188"/>
      <c r="AR259" s="188"/>
      <c r="AS259" s="188"/>
      <c r="AT259" s="188"/>
      <c r="AU259" s="188"/>
      <c r="AV259" s="50"/>
      <c r="AW259" s="50" t="str">
        <f t="shared" si="181"/>
        <v>Débil</v>
      </c>
      <c r="AX259" s="50" t="str">
        <f t="shared" si="177"/>
        <v/>
      </c>
      <c r="AY259" s="305"/>
      <c r="AZ259" s="305"/>
      <c r="BA259" s="305"/>
      <c r="BB259" s="307"/>
      <c r="BC259" s="310"/>
      <c r="BD259" s="299"/>
      <c r="BE259" s="129"/>
      <c r="BF259" s="129"/>
      <c r="BG259" s="179"/>
      <c r="BH259" s="129"/>
      <c r="BI259" s="129"/>
      <c r="BJ259" s="129"/>
      <c r="BK259" s="129"/>
      <c r="BL259" s="277"/>
      <c r="BM259" s="335"/>
      <c r="BN259" s="335"/>
      <c r="FW259" s="119"/>
      <c r="GJ259" s="119"/>
      <c r="GW259" s="119"/>
    </row>
    <row r="260" spans="1:205" ht="24.75" customHeight="1" x14ac:dyDescent="0.2">
      <c r="A260" s="312"/>
      <c r="B260" s="395"/>
      <c r="C260" s="399"/>
      <c r="D260" s="399"/>
      <c r="E260" s="395"/>
      <c r="F260" s="409"/>
      <c r="G260" s="409"/>
      <c r="H260" s="402"/>
      <c r="I260" s="395"/>
      <c r="J260" s="321"/>
      <c r="K260" s="465"/>
      <c r="L260" s="398"/>
      <c r="M260" s="326"/>
      <c r="N260" s="327"/>
      <c r="O260" s="329"/>
      <c r="P260" s="329"/>
      <c r="Q260" s="333"/>
      <c r="R260" s="187"/>
      <c r="S260" s="177"/>
      <c r="T260" s="182">
        <f>VLOOKUP(U260,[15]FORMULAS!$A$15:$B$18,2,0)</f>
        <v>0</v>
      </c>
      <c r="U260" s="54" t="s">
        <v>158</v>
      </c>
      <c r="V260" s="55">
        <f>+IF(U260='[15]Tabla Valoración controles'!$D$4,'[15]Tabla Valoración controles'!$F$4,IF('[15]208-PLA-Ft-78 Mapa Gestión'!U260='[15]Tabla Valoración controles'!$D$5,'[15]Tabla Valoración controles'!$F$5,IF(U260=[15]FORMULAS!$A$10,0,'[15]Tabla Valoración controles'!$F$6)))</f>
        <v>0</v>
      </c>
      <c r="W260" s="54"/>
      <c r="X260" s="56">
        <f>+IF(W260='[15]Tabla Valoración controles'!$D$7,'[15]Tabla Valoración controles'!$F$7,IF(U260=[15]FORMULAS!$A$10,0,'[15]Tabla Valoración controles'!$F$8))</f>
        <v>0</v>
      </c>
      <c r="Y260" s="54"/>
      <c r="Z260" s="55">
        <f>+IF(Y260='[15]Tabla Valoración controles'!$D$9,'[15]Tabla Valoración controles'!$F$9,IF(U260=[15]FORMULAS!$A$10,0,'[15]Tabla Valoración controles'!$F$10))</f>
        <v>0</v>
      </c>
      <c r="AA260" s="54"/>
      <c r="AB260" s="55">
        <f>+IF(AA260='[15]Tabla Valoración controles'!$D$9,'[15]Tabla Valoración controles'!$F$9,IF(W260=[15]FORMULAS!$A$10,0,'[15]Tabla Valoración controles'!$F$10))</f>
        <v>0</v>
      </c>
      <c r="AC260" s="54"/>
      <c r="AD260" s="55">
        <f>+IF(AC260='[15]Tabla Valoración controles'!$D$13,'[15]Tabla Valoración controles'!$F$13,'[15]Tabla Valoración controles'!$F$14)</f>
        <v>0</v>
      </c>
      <c r="AE260" s="100">
        <f t="shared" si="153"/>
        <v>0</v>
      </c>
      <c r="AF260" s="100" t="e">
        <f t="shared" si="182"/>
        <v>#REF!</v>
      </c>
      <c r="AG260" s="100" t="e">
        <f t="shared" si="183"/>
        <v>#REF!</v>
      </c>
      <c r="AH260" s="54"/>
      <c r="AI260" s="50">
        <f>+IF(AH260=[15]CONTROLES!$C$50,[15]CONTROLES!$D$50,[15]CONTROLES!$D$51)</f>
        <v>0</v>
      </c>
      <c r="AJ260" s="188"/>
      <c r="AK260" s="188">
        <f>+IF(AJ260=[15]CONTROLES!$C$52,[15]CONTROLES!$D$52,[15]CONTROLES!$D$53)</f>
        <v>0</v>
      </c>
      <c r="AL260" s="188"/>
      <c r="AM260" s="188">
        <f>+IF(AL260=[15]CONTROLES!$C$54,[15]CONTROLES!$D$54,[15]CONTROLES!$D$55)</f>
        <v>0</v>
      </c>
      <c r="AN260" s="189" t="str">
        <f t="shared" si="156"/>
        <v>Tipo Control</v>
      </c>
      <c r="AO260" s="189" t="str">
        <f>+IF(AN260=[15]CONTROLES!$F$54,[15]CONTROLES!$G$54,[15]CONTROLES!$G$55)</f>
        <v>Detectar</v>
      </c>
      <c r="AP260" s="188"/>
      <c r="AQ260" s="188"/>
      <c r="AR260" s="188"/>
      <c r="AS260" s="188"/>
      <c r="AT260" s="188"/>
      <c r="AU260" s="188"/>
      <c r="AV260" s="50"/>
      <c r="AW260" s="50" t="str">
        <f t="shared" si="181"/>
        <v>Débil</v>
      </c>
      <c r="AX260" s="50" t="str">
        <f t="shared" si="177"/>
        <v/>
      </c>
      <c r="AY260" s="305"/>
      <c r="AZ260" s="305"/>
      <c r="BA260" s="305"/>
      <c r="BB260" s="307"/>
      <c r="BC260" s="310"/>
      <c r="BD260" s="299"/>
      <c r="BE260" s="129"/>
      <c r="BF260" s="129"/>
      <c r="BG260" s="179"/>
      <c r="BH260" s="129"/>
      <c r="BI260" s="129"/>
      <c r="BJ260" s="129"/>
      <c r="BK260" s="129"/>
      <c r="BL260" s="277"/>
      <c r="BM260" s="335"/>
      <c r="BN260" s="335"/>
      <c r="FW260" s="119"/>
      <c r="GJ260" s="119"/>
      <c r="GW260" s="119"/>
    </row>
    <row r="261" spans="1:205" ht="24.75" customHeight="1" x14ac:dyDescent="0.2">
      <c r="A261" s="312"/>
      <c r="B261" s="395"/>
      <c r="C261" s="399"/>
      <c r="D261" s="399"/>
      <c r="E261" s="395"/>
      <c r="F261" s="409"/>
      <c r="G261" s="409"/>
      <c r="H261" s="402"/>
      <c r="I261" s="395"/>
      <c r="J261" s="321"/>
      <c r="K261" s="466"/>
      <c r="L261" s="398"/>
      <c r="M261" s="326"/>
      <c r="N261" s="327"/>
      <c r="O261" s="330"/>
      <c r="P261" s="330"/>
      <c r="Q261" s="334"/>
      <c r="R261" s="187"/>
      <c r="S261" s="177"/>
      <c r="T261" s="182">
        <f>VLOOKUP(U261,[15]FORMULAS!$A$15:$B$18,2,0)</f>
        <v>0</v>
      </c>
      <c r="U261" s="54" t="s">
        <v>158</v>
      </c>
      <c r="V261" s="55">
        <f>+IF(U261='[15]Tabla Valoración controles'!$D$4,'[15]Tabla Valoración controles'!$F$4,IF('[15]208-PLA-Ft-78 Mapa Gestión'!U261='[15]Tabla Valoración controles'!$D$5,'[15]Tabla Valoración controles'!$F$5,IF(U261=[15]FORMULAS!$A$10,0,'[15]Tabla Valoración controles'!$F$6)))</f>
        <v>0</v>
      </c>
      <c r="W261" s="54"/>
      <c r="X261" s="56">
        <f>+IF(W261='[15]Tabla Valoración controles'!$D$7,'[15]Tabla Valoración controles'!$F$7,IF(U261=[15]FORMULAS!$A$10,0,'[15]Tabla Valoración controles'!$F$8))</f>
        <v>0</v>
      </c>
      <c r="Y261" s="54"/>
      <c r="Z261" s="55">
        <f>+IF(Y261='[15]Tabla Valoración controles'!$D$9,'[15]Tabla Valoración controles'!$F$9,IF(U261=[15]FORMULAS!$A$10,0,'[15]Tabla Valoración controles'!$F$10))</f>
        <v>0</v>
      </c>
      <c r="AA261" s="54"/>
      <c r="AB261" s="55">
        <f>+IF(AA261='[15]Tabla Valoración controles'!$D$9,'[15]Tabla Valoración controles'!$F$9,IF(W261=[15]FORMULAS!$A$10,0,'[15]Tabla Valoración controles'!$F$10))</f>
        <v>0</v>
      </c>
      <c r="AC261" s="54"/>
      <c r="AD261" s="55">
        <f>+IF(AC261='[15]Tabla Valoración controles'!$D$13,'[15]Tabla Valoración controles'!$F$13,'[15]Tabla Valoración controles'!$F$14)</f>
        <v>0</v>
      </c>
      <c r="AE261" s="100">
        <f t="shared" si="153"/>
        <v>0</v>
      </c>
      <c r="AF261" s="100" t="e">
        <f t="shared" si="182"/>
        <v>#REF!</v>
      </c>
      <c r="AG261" s="100" t="e">
        <f t="shared" si="183"/>
        <v>#REF!</v>
      </c>
      <c r="AH261" s="54"/>
      <c r="AI261" s="50">
        <f>+IF(AH261=[15]CONTROLES!$C$50,[15]CONTROLES!$D$50,[15]CONTROLES!$D$51)</f>
        <v>0</v>
      </c>
      <c r="AJ261" s="188"/>
      <c r="AK261" s="188">
        <f>+IF(AJ261=[15]CONTROLES!$C$52,[15]CONTROLES!$D$52,[15]CONTROLES!$D$53)</f>
        <v>0</v>
      </c>
      <c r="AL261" s="188"/>
      <c r="AM261" s="188">
        <f>+IF(AL261=[15]CONTROLES!$C$54,[15]CONTROLES!$D$54,[15]CONTROLES!$D$55)</f>
        <v>0</v>
      </c>
      <c r="AN261" s="189" t="str">
        <f t="shared" si="156"/>
        <v>Tipo Control</v>
      </c>
      <c r="AO261" s="189" t="str">
        <f>+IF(AN261=[15]CONTROLES!$F$54,[15]CONTROLES!$G$54,[15]CONTROLES!$G$55)</f>
        <v>Detectar</v>
      </c>
      <c r="AP261" s="188"/>
      <c r="AQ261" s="188"/>
      <c r="AR261" s="188"/>
      <c r="AS261" s="188"/>
      <c r="AT261" s="188"/>
      <c r="AU261" s="188"/>
      <c r="AV261" s="50"/>
      <c r="AW261" s="50" t="str">
        <f t="shared" si="181"/>
        <v>Débil</v>
      </c>
      <c r="AX261" s="50" t="str">
        <f t="shared" si="177"/>
        <v/>
      </c>
      <c r="AY261" s="305"/>
      <c r="AZ261" s="305"/>
      <c r="BA261" s="305"/>
      <c r="BB261" s="307"/>
      <c r="BC261" s="310"/>
      <c r="BD261" s="299"/>
      <c r="BE261" s="129"/>
      <c r="BF261" s="129"/>
      <c r="BG261" s="179"/>
      <c r="BH261" s="129"/>
      <c r="BI261" s="129"/>
      <c r="BJ261" s="129"/>
      <c r="BK261" s="129"/>
      <c r="BL261" s="277"/>
      <c r="BM261" s="335"/>
      <c r="BN261" s="335"/>
      <c r="FW261" s="119"/>
      <c r="GJ261" s="119"/>
      <c r="GW261" s="119"/>
    </row>
    <row r="262" spans="1:205" ht="76.5" x14ac:dyDescent="0.2">
      <c r="A262" s="312">
        <v>43</v>
      </c>
      <c r="B262" s="395" t="s">
        <v>174</v>
      </c>
      <c r="C262" s="399" t="str">
        <f>VLOOKUP(B262,[15]FORMULAS!$A$30:$B$52,2,0)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262" s="399" t="str">
        <f>VLOOKUP(B262,[15]FORMULAS!$A$30:$C$52,3,0)</f>
        <v>Director de Urbanizaciones y Titulación</v>
      </c>
      <c r="E262" s="395" t="s">
        <v>260</v>
      </c>
      <c r="F262" s="409" t="s">
        <v>770</v>
      </c>
      <c r="G262" s="409" t="s">
        <v>771</v>
      </c>
      <c r="H262" s="402" t="s">
        <v>772</v>
      </c>
      <c r="I262" s="395" t="s">
        <v>264</v>
      </c>
      <c r="J262" s="321">
        <v>24</v>
      </c>
      <c r="K262" s="464" t="str">
        <f>VLOOKUP(L262,'Tabla probabilidad'!$D$3:$E$8,2,0)</f>
        <v>Baja</v>
      </c>
      <c r="L262" s="398">
        <f>+IF(J262&lt;=[15]FORMULAS!$M$2,[15]FORMULAS!$N$2,IF('[15]208-PLA-Ft-78 Mapa Gestión'!J262&lt;=[15]FORMULAS!$M$3,[15]FORMULAS!$N$3,IF('[15]208-PLA-Ft-78 Mapa Gestión'!J262&lt;=[15]FORMULAS!$M$4,[15]FORMULAS!$N$4,IF('[15]208-PLA-Ft-78 Mapa Gestión'!J262&lt;=[15]FORMULAS!$M$5,[15]FORMULAS!$N$5,[15]FORMULAS!$N$6))))</f>
        <v>0.4</v>
      </c>
      <c r="M262" s="326" t="s">
        <v>90</v>
      </c>
      <c r="N262" s="327" t="str">
        <f>VLOOKUP(M262,'Tabla Impacto'!$D$3:$F$8,3,0)</f>
        <v>Mayor</v>
      </c>
      <c r="O262" s="328">
        <v>0.6</v>
      </c>
      <c r="P262" s="328" t="str">
        <f t="shared" ref="P262" si="184">CONCATENATE(N262,K262)</f>
        <v>MayorBaja</v>
      </c>
      <c r="Q262" s="332" t="str">
        <f>VLOOKUP(P262,[13]FORMULAS!$K$17:$L$42,2,0)</f>
        <v>Alto</v>
      </c>
      <c r="R262" s="177">
        <v>1</v>
      </c>
      <c r="S262" s="177" t="s">
        <v>773</v>
      </c>
      <c r="T262" s="182" t="str">
        <f>VLOOKUP(U262,[15]FORMULAS!$A$15:$B$18,2,0)</f>
        <v>Probabilidad</v>
      </c>
      <c r="U262" s="54" t="s">
        <v>13</v>
      </c>
      <c r="V262" s="248">
        <f>+IF(U262='[13]Tabla Valoración controles'!$D$4,'[13]Tabla Valoración controles'!$F$4,IF('[13]208-PLA-Ft-78 Mapa Gestión'!U262='[13]Tabla Valoración controles'!$D$5,'[13]Tabla Valoración controles'!$F$5,IF(U262=[13]FORMULAS!$A$10,0,'[13]Tabla Valoración controles'!$F$6)))</f>
        <v>0.25</v>
      </c>
      <c r="W262" s="54" t="s">
        <v>8</v>
      </c>
      <c r="X262" s="56">
        <f>+IF(W262='[13]Tabla Valoración controles'!$D$7,'[13]Tabla Valoración controles'!$F$7,IF(U262=[13]FORMULAS!$A$10,0,'[13]Tabla Valoración controles'!$F$8))</f>
        <v>0.15</v>
      </c>
      <c r="Y262" s="54" t="s">
        <v>18</v>
      </c>
      <c r="Z262" s="248" t="e">
        <f>+IF(Y262='[13]Tabla Valoración controles'!$D$9,'[13]Tabla Valoración controles'!$F$9,IF(U262=[13]FORMULAS!$A$10,0,'[13]Tabla Valoración controles'!$F$10))</f>
        <v>#REF!</v>
      </c>
      <c r="AA262" s="54" t="s">
        <v>21</v>
      </c>
      <c r="AB262" s="248" t="e">
        <f>+IF(AA262='[13]Tabla Valoración controles'!$D$9,'[13]Tabla Valoración controles'!$F$9,IF(W262=[13]FORMULAS!$A$10,0,'[13]Tabla Valoración controles'!$F$10))</f>
        <v>#REF!</v>
      </c>
      <c r="AC262" s="54" t="s">
        <v>100</v>
      </c>
      <c r="AD262" s="248" t="e">
        <f>+IF(AC262='[13]Tabla Valoración controles'!$D$13,'[13]Tabla Valoración controles'!$F$13,'[13]Tabla Valoración controles'!$F$14)</f>
        <v>#REF!</v>
      </c>
      <c r="AE262" s="249" t="e">
        <f t="shared" si="153"/>
        <v>#REF!</v>
      </c>
      <c r="AF262" s="249" t="e">
        <f>+IF(T262=[13]FORMULAS!$A$8,'[13]208-PLA-Ft-78 Mapa Gestión'!AE262*'[13]208-PLA-Ft-78 Mapa Gestión'!L262:L267,'[13]208-PLA-Ft-78 Mapa Gestión'!AE262*'[13]208-PLA-Ft-78 Mapa Gestión'!O262:O267)</f>
        <v>#REF!</v>
      </c>
      <c r="AG262" s="249" t="e">
        <f>+IF(T262=[13]FORMULAS!$A$8,'[13]208-PLA-Ft-78 Mapa Gestión'!L262:L267-'[13]208-PLA-Ft-78 Mapa Gestión'!AF262,0)</f>
        <v>#REF!</v>
      </c>
      <c r="AH262" s="54" t="s">
        <v>351</v>
      </c>
      <c r="AI262" s="50">
        <f>+IF(AH262=[13]CONTROLES!$C$50,[13]CONTROLES!$D$50,[13]CONTROLES!$D$51)</f>
        <v>15</v>
      </c>
      <c r="AJ262" s="188" t="s">
        <v>357</v>
      </c>
      <c r="AK262" s="188">
        <f>+IF(AJ262=[13]CONTROLES!$C$52,[13]CONTROLES!$D$52,[13]CONTROLES!$D$53)</f>
        <v>15</v>
      </c>
      <c r="AL262" s="188" t="s">
        <v>360</v>
      </c>
      <c r="AM262" s="188">
        <f>+IF(AL262=[13]CONTROLES!$C$54,[13]CONTROLES!$D$54,[13]CONTROLES!$D$55)</f>
        <v>15</v>
      </c>
      <c r="AN262" s="50" t="s">
        <v>363</v>
      </c>
      <c r="AO262" s="50">
        <f>+IF(AN262=[12]CONTROLES!$C$56,[12]CONTROLES!$D$56,IF(AN262=[12]CONTROLES!$C$57,[12]CONTROLES!$D$57,[12]CONTROLES!$D$58))</f>
        <v>15</v>
      </c>
      <c r="AP262" s="50" t="s">
        <v>367</v>
      </c>
      <c r="AQ262" s="50">
        <f>+IF(AP262=[12]CONTROLES!$C$59,[12]CONTROLES!$D$59,[12]CONTROLES!$D$60)</f>
        <v>15</v>
      </c>
      <c r="AR262" s="50" t="s">
        <v>370</v>
      </c>
      <c r="AS262" s="50">
        <f>+IF(AR262=[12]CONTROLES!$C$61,[12]CONTROLES!$D$61,[12]CONTROLES!$D$62)</f>
        <v>15</v>
      </c>
      <c r="AT262" s="50" t="s">
        <v>373</v>
      </c>
      <c r="AU262" s="50">
        <f>+IF(AT262=[12]CONTROLES!$C$63,[12]CONTROLES!$D$63,IF(AT262=[12]CONTROLES!$C$64,[12]CONTROLES!$D$64,[12]CONTROLES!$D$65))</f>
        <v>10</v>
      </c>
      <c r="AV262" s="50">
        <f t="shared" ref="AV262" si="185">+AI262+AK262+AM262+AO262+AQ262+AS262+AU262</f>
        <v>100</v>
      </c>
      <c r="AW262" s="50" t="str">
        <f t="shared" si="181"/>
        <v>Fuerte</v>
      </c>
      <c r="AX262" s="50" t="str">
        <f t="shared" si="177"/>
        <v/>
      </c>
      <c r="AY262" s="304" t="s">
        <v>5</v>
      </c>
      <c r="AZ262" s="304" t="s">
        <v>74</v>
      </c>
      <c r="BA262" s="304">
        <f>+IF(T262=[15]FORMULAS!$A$9,AG267,'[15]208-PLA-Ft-78 Mapa Gestión'!N262:N267)</f>
        <v>0</v>
      </c>
      <c r="BB262" s="307" t="str">
        <f t="shared" ref="BB262" si="186">CONCATENATE(AZ262,AY262)</f>
        <v>ModeradoAlta</v>
      </c>
      <c r="BC262" s="309" t="str">
        <f>VLOOKUP(BB262,[8]FORMULAS!$K$17:$L$42,2,0)</f>
        <v>Alto</v>
      </c>
      <c r="BD262" s="298" t="s">
        <v>164</v>
      </c>
      <c r="BE262" s="129" t="s">
        <v>774</v>
      </c>
      <c r="BF262" s="129" t="s">
        <v>775</v>
      </c>
      <c r="BG262" s="179" t="s">
        <v>324</v>
      </c>
      <c r="BH262" s="178">
        <v>45292</v>
      </c>
      <c r="BI262" s="178">
        <v>45656</v>
      </c>
      <c r="BJ262" s="129" t="s">
        <v>776</v>
      </c>
      <c r="BK262" s="129" t="s">
        <v>777</v>
      </c>
      <c r="BL262" s="277" t="s">
        <v>236</v>
      </c>
      <c r="BM262" s="335" t="s">
        <v>778</v>
      </c>
      <c r="BN262" s="335" t="s">
        <v>778</v>
      </c>
      <c r="FW262" s="119"/>
      <c r="GJ262" s="119"/>
      <c r="GW262" s="119"/>
    </row>
    <row r="263" spans="1:205" ht="25.5" customHeight="1" x14ac:dyDescent="0.2">
      <c r="A263" s="312"/>
      <c r="B263" s="395"/>
      <c r="C263" s="399"/>
      <c r="D263" s="399"/>
      <c r="E263" s="395"/>
      <c r="F263" s="409"/>
      <c r="G263" s="409"/>
      <c r="H263" s="402"/>
      <c r="I263" s="395"/>
      <c r="J263" s="321"/>
      <c r="K263" s="465"/>
      <c r="L263" s="398"/>
      <c r="M263" s="326"/>
      <c r="N263" s="327"/>
      <c r="O263" s="329"/>
      <c r="P263" s="329"/>
      <c r="Q263" s="333"/>
      <c r="R263" s="187"/>
      <c r="S263" s="177"/>
      <c r="T263" s="182">
        <f>VLOOKUP(U263,[15]FORMULAS!$A$15:$B$18,2,0)</f>
        <v>0</v>
      </c>
      <c r="U263" s="54" t="s">
        <v>158</v>
      </c>
      <c r="V263" s="55">
        <f>+IF(U263='[15]Tabla Valoración controles'!$D$4,'[15]Tabla Valoración controles'!$F$4,IF('[15]208-PLA-Ft-78 Mapa Gestión'!U263='[15]Tabla Valoración controles'!$D$5,'[15]Tabla Valoración controles'!$F$5,IF(U263=[15]FORMULAS!$A$10,0,'[15]Tabla Valoración controles'!$F$6)))</f>
        <v>0</v>
      </c>
      <c r="W263" s="54"/>
      <c r="X263" s="56">
        <f>+IF(W263='[15]Tabla Valoración controles'!$D$7,'[15]Tabla Valoración controles'!$F$7,IF(U263=[15]FORMULAS!$A$10,0,'[15]Tabla Valoración controles'!$F$8))</f>
        <v>0</v>
      </c>
      <c r="Y263" s="54"/>
      <c r="Z263" s="55">
        <f>+IF(Y263='[15]Tabla Valoración controles'!$D$9,'[15]Tabla Valoración controles'!$F$9,IF(U263=[15]FORMULAS!$A$10,0,'[15]Tabla Valoración controles'!$F$10))</f>
        <v>0</v>
      </c>
      <c r="AA263" s="54"/>
      <c r="AB263" s="55">
        <f>+IF(AA263='[15]Tabla Valoración controles'!$D$9,'[15]Tabla Valoración controles'!$F$9,IF(W263=[15]FORMULAS!$A$10,0,'[15]Tabla Valoración controles'!$F$10))</f>
        <v>0</v>
      </c>
      <c r="AC263" s="54"/>
      <c r="AD263" s="55">
        <f>+IF(AC263='[15]Tabla Valoración controles'!$D$13,'[15]Tabla Valoración controles'!$F$13,'[15]Tabla Valoración controles'!$F$14)</f>
        <v>0</v>
      </c>
      <c r="AE263" s="100">
        <f t="shared" si="153"/>
        <v>0</v>
      </c>
      <c r="AF263" s="100" t="e">
        <f t="shared" ref="AF263" si="187">+AE263*AG262</f>
        <v>#REF!</v>
      </c>
      <c r="AG263" s="100" t="e">
        <f t="shared" ref="AG263:AG267" si="188">+AG262-AF263</f>
        <v>#REF!</v>
      </c>
      <c r="AH263" s="54"/>
      <c r="AI263" s="50">
        <f>+IF(AH263=[15]CONTROLES!$C$50,[15]CONTROLES!$D$50,[15]CONTROLES!$D$51)</f>
        <v>0</v>
      </c>
      <c r="AJ263" s="188"/>
      <c r="AK263" s="188">
        <f>+IF(AJ263=[15]CONTROLES!$C$52,[15]CONTROLES!$D$52,[15]CONTROLES!$D$53)</f>
        <v>0</v>
      </c>
      <c r="AL263" s="188"/>
      <c r="AM263" s="188">
        <f>+IF(AL263=[15]CONTROLES!$C$54,[15]CONTROLES!$D$54,[15]CONTROLES!$D$55)</f>
        <v>0</v>
      </c>
      <c r="AN263" s="189" t="str">
        <f t="shared" si="156"/>
        <v>Tipo Control</v>
      </c>
      <c r="AO263" s="189" t="str">
        <f>+IF(AN263=[15]CONTROLES!$F$54,[15]CONTROLES!$G$54,[15]CONTROLES!$G$55)</f>
        <v>Detectar</v>
      </c>
      <c r="AP263" s="188">
        <f>+IF(AO263=[15]CONTROLES!$C$56,[15]CONTROLES!$D$56,IF(AO263=[15]CONTROLES!$C$57,[15]CONTROLES!$D$57,[15]CONTROLES!$D$58))</f>
        <v>10</v>
      </c>
      <c r="AQ263" s="188"/>
      <c r="AR263" s="188">
        <f>+IF(AQ263=[15]CONTROLES!$C$59,[15]CONTROLES!$D$59,[15]CONTROLES!$D$60)</f>
        <v>0</v>
      </c>
      <c r="AS263" s="188"/>
      <c r="AT263" s="188">
        <f>+IF(AS263=[15]CONTROLES!$C$61,[15]CONTROLES!$D$61,[15]CONTROLES!$D$62)</f>
        <v>0</v>
      </c>
      <c r="AU263" s="188"/>
      <c r="AV263" s="50">
        <f>+IF(AU263=[15]CONTROLES!$C$63,[15]CONTROLES!$D$63,IF(AU263=[15]CONTROLES!$C$64,[15]CONTROLES!$D$64,[15]CONTROLES!$D$65))</f>
        <v>0</v>
      </c>
      <c r="AW263" s="50" t="str">
        <f t="shared" si="181"/>
        <v>Débil</v>
      </c>
      <c r="AX263" s="50" t="str">
        <f t="shared" si="177"/>
        <v/>
      </c>
      <c r="AY263" s="305"/>
      <c r="AZ263" s="305"/>
      <c r="BA263" s="305"/>
      <c r="BB263" s="307"/>
      <c r="BC263" s="310"/>
      <c r="BD263" s="299"/>
      <c r="BE263" s="129"/>
      <c r="BF263" s="129"/>
      <c r="BG263" s="179"/>
      <c r="BH263" s="129"/>
      <c r="BI263" s="129"/>
      <c r="BJ263" s="129"/>
      <c r="BK263" s="129"/>
      <c r="BL263" s="277"/>
      <c r="BM263" s="335"/>
      <c r="BN263" s="335"/>
      <c r="FW263" s="119"/>
      <c r="GJ263" s="119"/>
      <c r="GW263" s="119"/>
    </row>
    <row r="264" spans="1:205" ht="25.5" customHeight="1" x14ac:dyDescent="0.2">
      <c r="A264" s="312"/>
      <c r="B264" s="395"/>
      <c r="C264" s="399"/>
      <c r="D264" s="399"/>
      <c r="E264" s="395"/>
      <c r="F264" s="409"/>
      <c r="G264" s="409"/>
      <c r="H264" s="402"/>
      <c r="I264" s="395"/>
      <c r="J264" s="321"/>
      <c r="K264" s="465"/>
      <c r="L264" s="398"/>
      <c r="M264" s="326"/>
      <c r="N264" s="327"/>
      <c r="O264" s="329"/>
      <c r="P264" s="329"/>
      <c r="Q264" s="333"/>
      <c r="R264" s="187"/>
      <c r="S264" s="177"/>
      <c r="T264" s="182">
        <f>VLOOKUP(U264,[15]FORMULAS!$A$15:$B$18,2,0)</f>
        <v>0</v>
      </c>
      <c r="U264" s="54" t="s">
        <v>158</v>
      </c>
      <c r="V264" s="55">
        <f>+IF(U264='[15]Tabla Valoración controles'!$D$4,'[15]Tabla Valoración controles'!$F$4,IF('[15]208-PLA-Ft-78 Mapa Gestión'!U264='[15]Tabla Valoración controles'!$D$5,'[15]Tabla Valoración controles'!$F$5,IF(U264=[15]FORMULAS!$A$10,0,'[15]Tabla Valoración controles'!$F$6)))</f>
        <v>0</v>
      </c>
      <c r="W264" s="54"/>
      <c r="X264" s="56">
        <f>+IF(W264='[15]Tabla Valoración controles'!$D$7,'[15]Tabla Valoración controles'!$F$7,IF(U264=[15]FORMULAS!$A$10,0,'[15]Tabla Valoración controles'!$F$8))</f>
        <v>0</v>
      </c>
      <c r="Y264" s="54"/>
      <c r="Z264" s="55">
        <f>+IF(Y264='[15]Tabla Valoración controles'!$D$9,'[15]Tabla Valoración controles'!$F$9,IF(U264=[15]FORMULAS!$A$10,0,'[15]Tabla Valoración controles'!$F$10))</f>
        <v>0</v>
      </c>
      <c r="AA264" s="54"/>
      <c r="AB264" s="55">
        <f>+IF(AA264='[15]Tabla Valoración controles'!$D$9,'[15]Tabla Valoración controles'!$F$9,IF(W264=[15]FORMULAS!$A$10,0,'[15]Tabla Valoración controles'!$F$10))</f>
        <v>0</v>
      </c>
      <c r="AC264" s="54"/>
      <c r="AD264" s="55">
        <f>+IF(AC264='[15]Tabla Valoración controles'!$D$13,'[15]Tabla Valoración controles'!$F$13,'[15]Tabla Valoración controles'!$F$14)</f>
        <v>0</v>
      </c>
      <c r="AE264" s="100">
        <f t="shared" si="153"/>
        <v>0</v>
      </c>
      <c r="AF264" s="100" t="e">
        <f t="shared" ref="AF264:AF267" si="189">+AF263*AE264</f>
        <v>#REF!</v>
      </c>
      <c r="AG264" s="100" t="e">
        <f t="shared" si="188"/>
        <v>#REF!</v>
      </c>
      <c r="AH264" s="54"/>
      <c r="AI264" s="50">
        <f>+IF(AH264=[15]CONTROLES!$C$50,[15]CONTROLES!$D$50,[15]CONTROLES!$D$51)</f>
        <v>0</v>
      </c>
      <c r="AJ264" s="188"/>
      <c r="AK264" s="188">
        <f>+IF(AJ264=[15]CONTROLES!$C$52,[15]CONTROLES!$D$52,[15]CONTROLES!$D$53)</f>
        <v>0</v>
      </c>
      <c r="AL264" s="188"/>
      <c r="AM264" s="188">
        <f>+IF(AL264=[15]CONTROLES!$C$54,[15]CONTROLES!$D$54,[15]CONTROLES!$D$55)</f>
        <v>0</v>
      </c>
      <c r="AN264" s="189" t="str">
        <f t="shared" si="156"/>
        <v>Tipo Control</v>
      </c>
      <c r="AO264" s="189" t="str">
        <f>+IF(AN264=[15]CONTROLES!$F$54,[15]CONTROLES!$G$54,[15]CONTROLES!$G$55)</f>
        <v>Detectar</v>
      </c>
      <c r="AP264" s="188">
        <f>+IF(AO264=[15]CONTROLES!$C$56,[15]CONTROLES!$D$56,IF(AO264=[15]CONTROLES!$C$57,[15]CONTROLES!$D$57,[15]CONTROLES!$D$58))</f>
        <v>10</v>
      </c>
      <c r="AQ264" s="188"/>
      <c r="AR264" s="188">
        <f>+IF(AQ264=[15]CONTROLES!$C$59,[15]CONTROLES!$D$59,[15]CONTROLES!$D$60)</f>
        <v>0</v>
      </c>
      <c r="AS264" s="188"/>
      <c r="AT264" s="188">
        <f>+IF(AS264=[15]CONTROLES!$C$61,[15]CONTROLES!$D$61,[15]CONTROLES!$D$62)</f>
        <v>0</v>
      </c>
      <c r="AU264" s="188"/>
      <c r="AV264" s="50">
        <f>+IF(AU264=[15]CONTROLES!$C$63,[15]CONTROLES!$D$63,IF(AU264=[15]CONTROLES!$C$64,[15]CONTROLES!$D$64,[15]CONTROLES!$D$65))</f>
        <v>0</v>
      </c>
      <c r="AW264" s="50" t="str">
        <f t="shared" si="181"/>
        <v>Débil</v>
      </c>
      <c r="AX264" s="50" t="str">
        <f t="shared" si="177"/>
        <v/>
      </c>
      <c r="AY264" s="305"/>
      <c r="AZ264" s="305"/>
      <c r="BA264" s="305"/>
      <c r="BB264" s="307"/>
      <c r="BC264" s="310"/>
      <c r="BD264" s="299"/>
      <c r="BE264" s="129"/>
      <c r="BF264" s="129"/>
      <c r="BG264" s="179"/>
      <c r="BH264" s="129"/>
      <c r="BI264" s="129"/>
      <c r="BJ264" s="129"/>
      <c r="BK264" s="129"/>
      <c r="BL264" s="277"/>
      <c r="BM264" s="335"/>
      <c r="BN264" s="335"/>
      <c r="FW264" s="119"/>
      <c r="GJ264" s="119"/>
      <c r="GW264" s="119"/>
    </row>
    <row r="265" spans="1:205" ht="25.5" customHeight="1" x14ac:dyDescent="0.2">
      <c r="A265" s="312"/>
      <c r="B265" s="395"/>
      <c r="C265" s="399"/>
      <c r="D265" s="399"/>
      <c r="E265" s="395"/>
      <c r="F265" s="409"/>
      <c r="G265" s="409"/>
      <c r="H265" s="402"/>
      <c r="I265" s="395"/>
      <c r="J265" s="321"/>
      <c r="K265" s="465"/>
      <c r="L265" s="398"/>
      <c r="M265" s="326"/>
      <c r="N265" s="327"/>
      <c r="O265" s="329"/>
      <c r="P265" s="329"/>
      <c r="Q265" s="333"/>
      <c r="R265" s="187"/>
      <c r="S265" s="177"/>
      <c r="T265" s="182">
        <f>VLOOKUP(U265,[15]FORMULAS!$A$15:$B$18,2,0)</f>
        <v>0</v>
      </c>
      <c r="U265" s="54" t="s">
        <v>158</v>
      </c>
      <c r="V265" s="55">
        <f>+IF(U265='[15]Tabla Valoración controles'!$D$4,'[15]Tabla Valoración controles'!$F$4,IF('[15]208-PLA-Ft-78 Mapa Gestión'!U265='[15]Tabla Valoración controles'!$D$5,'[15]Tabla Valoración controles'!$F$5,IF(U265=[15]FORMULAS!$A$10,0,'[15]Tabla Valoración controles'!$F$6)))</f>
        <v>0</v>
      </c>
      <c r="W265" s="54"/>
      <c r="X265" s="56">
        <f>+IF(W265='[15]Tabla Valoración controles'!$D$7,'[15]Tabla Valoración controles'!$F$7,IF(U265=[15]FORMULAS!$A$10,0,'[15]Tabla Valoración controles'!$F$8))</f>
        <v>0</v>
      </c>
      <c r="Y265" s="54"/>
      <c r="Z265" s="55">
        <f>+IF(Y265='[15]Tabla Valoración controles'!$D$9,'[15]Tabla Valoración controles'!$F$9,IF(U265=[15]FORMULAS!$A$10,0,'[15]Tabla Valoración controles'!$F$10))</f>
        <v>0</v>
      </c>
      <c r="AA265" s="54"/>
      <c r="AB265" s="55">
        <f>+IF(AA265='[15]Tabla Valoración controles'!$D$9,'[15]Tabla Valoración controles'!$F$9,IF(W265=[15]FORMULAS!$A$10,0,'[15]Tabla Valoración controles'!$F$10))</f>
        <v>0</v>
      </c>
      <c r="AC265" s="54"/>
      <c r="AD265" s="55">
        <f>+IF(AC265='[15]Tabla Valoración controles'!$D$13,'[15]Tabla Valoración controles'!$F$13,'[15]Tabla Valoración controles'!$F$14)</f>
        <v>0</v>
      </c>
      <c r="AE265" s="100">
        <f t="shared" si="153"/>
        <v>0</v>
      </c>
      <c r="AF265" s="100" t="e">
        <f t="shared" si="189"/>
        <v>#REF!</v>
      </c>
      <c r="AG265" s="100" t="e">
        <f t="shared" si="188"/>
        <v>#REF!</v>
      </c>
      <c r="AH265" s="54"/>
      <c r="AI265" s="50">
        <f>+IF(AH265=[15]CONTROLES!$C$50,[15]CONTROLES!$D$50,[15]CONTROLES!$D$51)</f>
        <v>0</v>
      </c>
      <c r="AJ265" s="188"/>
      <c r="AK265" s="188">
        <f>+IF(AJ265=[15]CONTROLES!$C$52,[15]CONTROLES!$D$52,[15]CONTROLES!$D$53)</f>
        <v>0</v>
      </c>
      <c r="AL265" s="188"/>
      <c r="AM265" s="188">
        <f>+IF(AL265=[15]CONTROLES!$C$54,[15]CONTROLES!$D$54,[15]CONTROLES!$D$55)</f>
        <v>0</v>
      </c>
      <c r="AN265" s="189" t="str">
        <f t="shared" si="156"/>
        <v>Tipo Control</v>
      </c>
      <c r="AO265" s="189" t="str">
        <f>+IF(AN265=[15]CONTROLES!$F$54,[15]CONTROLES!$G$54,[15]CONTROLES!$G$55)</f>
        <v>Detectar</v>
      </c>
      <c r="AP265" s="188">
        <f>+IF(AO265=[15]CONTROLES!$C$56,[15]CONTROLES!$D$56,IF(AO265=[15]CONTROLES!$C$57,[15]CONTROLES!$D$57,[15]CONTROLES!$D$58))</f>
        <v>10</v>
      </c>
      <c r="AQ265" s="188"/>
      <c r="AR265" s="188">
        <f>+IF(AQ265=[15]CONTROLES!$C$59,[15]CONTROLES!$D$59,[15]CONTROLES!$D$60)</f>
        <v>0</v>
      </c>
      <c r="AS265" s="188"/>
      <c r="AT265" s="188">
        <f>+IF(AS265=[15]CONTROLES!$C$61,[15]CONTROLES!$D$61,[15]CONTROLES!$D$62)</f>
        <v>0</v>
      </c>
      <c r="AU265" s="188"/>
      <c r="AV265" s="50">
        <f>+IF(AU265=[15]CONTROLES!$C$63,[15]CONTROLES!$D$63,IF(AU265=[15]CONTROLES!$C$64,[15]CONTROLES!$D$64,[15]CONTROLES!$D$65))</f>
        <v>0</v>
      </c>
      <c r="AW265" s="50" t="str">
        <f t="shared" si="181"/>
        <v>Débil</v>
      </c>
      <c r="AX265" s="50" t="str">
        <f t="shared" si="177"/>
        <v/>
      </c>
      <c r="AY265" s="305"/>
      <c r="AZ265" s="305"/>
      <c r="BA265" s="305"/>
      <c r="BB265" s="307"/>
      <c r="BC265" s="310"/>
      <c r="BD265" s="299"/>
      <c r="BE265" s="129"/>
      <c r="BF265" s="129"/>
      <c r="BG265" s="179"/>
      <c r="BH265" s="129"/>
      <c r="BI265" s="129"/>
      <c r="BJ265" s="129"/>
      <c r="BK265" s="129"/>
      <c r="BL265" s="277"/>
      <c r="BM265" s="335"/>
      <c r="BN265" s="335"/>
      <c r="FW265" s="119"/>
      <c r="GJ265" s="119"/>
      <c r="GW265" s="119"/>
    </row>
    <row r="266" spans="1:205" ht="25.5" customHeight="1" x14ac:dyDescent="0.2">
      <c r="A266" s="312"/>
      <c r="B266" s="395"/>
      <c r="C266" s="399"/>
      <c r="D266" s="399"/>
      <c r="E266" s="395"/>
      <c r="F266" s="409"/>
      <c r="G266" s="409"/>
      <c r="H266" s="402"/>
      <c r="I266" s="395"/>
      <c r="J266" s="321"/>
      <c r="K266" s="465"/>
      <c r="L266" s="398"/>
      <c r="M266" s="326"/>
      <c r="N266" s="327"/>
      <c r="O266" s="329"/>
      <c r="P266" s="329"/>
      <c r="Q266" s="333"/>
      <c r="R266" s="187"/>
      <c r="S266" s="177"/>
      <c r="T266" s="182">
        <f>VLOOKUP(U266,[15]FORMULAS!$A$15:$B$18,2,0)</f>
        <v>0</v>
      </c>
      <c r="U266" s="54" t="s">
        <v>158</v>
      </c>
      <c r="V266" s="55">
        <f>+IF(U266='[15]Tabla Valoración controles'!$D$4,'[15]Tabla Valoración controles'!$F$4,IF('[15]208-PLA-Ft-78 Mapa Gestión'!U266='[15]Tabla Valoración controles'!$D$5,'[15]Tabla Valoración controles'!$F$5,IF(U266=[15]FORMULAS!$A$10,0,'[15]Tabla Valoración controles'!$F$6)))</f>
        <v>0</v>
      </c>
      <c r="W266" s="54"/>
      <c r="X266" s="56">
        <f>+IF(W266='[15]Tabla Valoración controles'!$D$7,'[15]Tabla Valoración controles'!$F$7,IF(U266=[15]FORMULAS!$A$10,0,'[15]Tabla Valoración controles'!$F$8))</f>
        <v>0</v>
      </c>
      <c r="Y266" s="54"/>
      <c r="Z266" s="55">
        <f>+IF(Y266='[15]Tabla Valoración controles'!$D$9,'[15]Tabla Valoración controles'!$F$9,IF(U266=[15]FORMULAS!$A$10,0,'[15]Tabla Valoración controles'!$F$10))</f>
        <v>0</v>
      </c>
      <c r="AA266" s="54"/>
      <c r="AB266" s="55">
        <f>+IF(AA266='[15]Tabla Valoración controles'!$D$9,'[15]Tabla Valoración controles'!$F$9,IF(W266=[15]FORMULAS!$A$10,0,'[15]Tabla Valoración controles'!$F$10))</f>
        <v>0</v>
      </c>
      <c r="AC266" s="54"/>
      <c r="AD266" s="55">
        <f>+IF(AC266='[15]Tabla Valoración controles'!$D$13,'[15]Tabla Valoración controles'!$F$13,'[15]Tabla Valoración controles'!$F$14)</f>
        <v>0</v>
      </c>
      <c r="AE266" s="100">
        <f t="shared" si="153"/>
        <v>0</v>
      </c>
      <c r="AF266" s="100" t="e">
        <f t="shared" si="189"/>
        <v>#REF!</v>
      </c>
      <c r="AG266" s="100" t="e">
        <f t="shared" si="188"/>
        <v>#REF!</v>
      </c>
      <c r="AH266" s="54"/>
      <c r="AI266" s="50">
        <f>+IF(AH266=[15]CONTROLES!$C$50,[15]CONTROLES!$D$50,[15]CONTROLES!$D$51)</f>
        <v>0</v>
      </c>
      <c r="AJ266" s="188"/>
      <c r="AK266" s="188">
        <f>+IF(AJ266=[15]CONTROLES!$C$52,[15]CONTROLES!$D$52,[15]CONTROLES!$D$53)</f>
        <v>0</v>
      </c>
      <c r="AL266" s="188"/>
      <c r="AM266" s="188">
        <f>+IF(AL266=[15]CONTROLES!$C$54,[15]CONTROLES!$D$54,[15]CONTROLES!$D$55)</f>
        <v>0</v>
      </c>
      <c r="AN266" s="189" t="str">
        <f t="shared" si="156"/>
        <v>Tipo Control</v>
      </c>
      <c r="AO266" s="189" t="str">
        <f>+IF(AN266=[15]CONTROLES!$F$54,[15]CONTROLES!$G$54,[15]CONTROLES!$G$55)</f>
        <v>Detectar</v>
      </c>
      <c r="AP266" s="188">
        <f>+IF(AO266=[15]CONTROLES!$C$56,[15]CONTROLES!$D$56,IF(AO266=[15]CONTROLES!$C$57,[15]CONTROLES!$D$57,[15]CONTROLES!$D$58))</f>
        <v>10</v>
      </c>
      <c r="AQ266" s="188"/>
      <c r="AR266" s="188">
        <f>+IF(AQ266=[15]CONTROLES!$C$59,[15]CONTROLES!$D$59,[15]CONTROLES!$D$60)</f>
        <v>0</v>
      </c>
      <c r="AS266" s="188"/>
      <c r="AT266" s="188">
        <f>+IF(AS266=[15]CONTROLES!$C$61,[15]CONTROLES!$D$61,[15]CONTROLES!$D$62)</f>
        <v>0</v>
      </c>
      <c r="AU266" s="188"/>
      <c r="AV266" s="50">
        <f>+IF(AU266=[15]CONTROLES!$C$63,[15]CONTROLES!$D$63,IF(AU266=[15]CONTROLES!$C$64,[15]CONTROLES!$D$64,[15]CONTROLES!$D$65))</f>
        <v>0</v>
      </c>
      <c r="AW266" s="50" t="str">
        <f t="shared" si="181"/>
        <v>Débil</v>
      </c>
      <c r="AX266" s="50" t="str">
        <f t="shared" si="177"/>
        <v/>
      </c>
      <c r="AY266" s="305"/>
      <c r="AZ266" s="305"/>
      <c r="BA266" s="305"/>
      <c r="BB266" s="307"/>
      <c r="BC266" s="310"/>
      <c r="BD266" s="299"/>
      <c r="BE266" s="129"/>
      <c r="BF266" s="129"/>
      <c r="BG266" s="179"/>
      <c r="BH266" s="129"/>
      <c r="BI266" s="129"/>
      <c r="BJ266" s="129"/>
      <c r="BK266" s="129"/>
      <c r="BL266" s="277"/>
      <c r="BM266" s="335"/>
      <c r="BN266" s="335"/>
      <c r="FW266" s="119"/>
      <c r="GJ266" s="119"/>
      <c r="GW266" s="119"/>
    </row>
    <row r="267" spans="1:205" ht="25.5" customHeight="1" x14ac:dyDescent="0.2">
      <c r="A267" s="312"/>
      <c r="B267" s="395"/>
      <c r="C267" s="399"/>
      <c r="D267" s="399"/>
      <c r="E267" s="395"/>
      <c r="F267" s="409"/>
      <c r="G267" s="409"/>
      <c r="H267" s="402"/>
      <c r="I267" s="395"/>
      <c r="J267" s="321"/>
      <c r="K267" s="466"/>
      <c r="L267" s="398"/>
      <c r="M267" s="326"/>
      <c r="N267" s="327"/>
      <c r="O267" s="330"/>
      <c r="P267" s="330"/>
      <c r="Q267" s="334"/>
      <c r="R267" s="187"/>
      <c r="S267" s="177"/>
      <c r="T267" s="182">
        <f>VLOOKUP(U267,[15]FORMULAS!$A$15:$B$18,2,0)</f>
        <v>0</v>
      </c>
      <c r="U267" s="54" t="s">
        <v>158</v>
      </c>
      <c r="V267" s="55">
        <f>+IF(U267='[15]Tabla Valoración controles'!$D$4,'[15]Tabla Valoración controles'!$F$4,IF('[15]208-PLA-Ft-78 Mapa Gestión'!U267='[15]Tabla Valoración controles'!$D$5,'[15]Tabla Valoración controles'!$F$5,IF(U267=[15]FORMULAS!$A$10,0,'[15]Tabla Valoración controles'!$F$6)))</f>
        <v>0</v>
      </c>
      <c r="W267" s="54"/>
      <c r="X267" s="56">
        <f>+IF(W267='[15]Tabla Valoración controles'!$D$7,'[15]Tabla Valoración controles'!$F$7,IF(U267=[15]FORMULAS!$A$10,0,'[15]Tabla Valoración controles'!$F$8))</f>
        <v>0</v>
      </c>
      <c r="Y267" s="54"/>
      <c r="Z267" s="55">
        <f>+IF(Y267='[15]Tabla Valoración controles'!$D$9,'[15]Tabla Valoración controles'!$F$9,IF(U267=[15]FORMULAS!$A$10,0,'[15]Tabla Valoración controles'!$F$10))</f>
        <v>0</v>
      </c>
      <c r="AA267" s="54"/>
      <c r="AB267" s="55">
        <f>+IF(AA267='[15]Tabla Valoración controles'!$D$9,'[15]Tabla Valoración controles'!$F$9,IF(W267=[15]FORMULAS!$A$10,0,'[15]Tabla Valoración controles'!$F$10))</f>
        <v>0</v>
      </c>
      <c r="AC267" s="54"/>
      <c r="AD267" s="55">
        <f>+IF(AC267='[15]Tabla Valoración controles'!$D$13,'[15]Tabla Valoración controles'!$F$13,'[15]Tabla Valoración controles'!$F$14)</f>
        <v>0</v>
      </c>
      <c r="AE267" s="100">
        <f t="shared" si="153"/>
        <v>0</v>
      </c>
      <c r="AF267" s="100" t="e">
        <f t="shared" si="189"/>
        <v>#REF!</v>
      </c>
      <c r="AG267" s="100" t="e">
        <f t="shared" si="188"/>
        <v>#REF!</v>
      </c>
      <c r="AH267" s="54"/>
      <c r="AI267" s="50">
        <f>+IF(AH267=[15]CONTROLES!$C$50,[15]CONTROLES!$D$50,[15]CONTROLES!$D$51)</f>
        <v>0</v>
      </c>
      <c r="AJ267" s="188"/>
      <c r="AK267" s="188">
        <f>+IF(AJ267=[15]CONTROLES!$C$52,[15]CONTROLES!$D$52,[15]CONTROLES!$D$53)</f>
        <v>0</v>
      </c>
      <c r="AL267" s="188"/>
      <c r="AM267" s="188">
        <f>+IF(AL267=[15]CONTROLES!$C$54,[15]CONTROLES!$D$54,[15]CONTROLES!$D$55)</f>
        <v>0</v>
      </c>
      <c r="AN267" s="189" t="str">
        <f t="shared" si="156"/>
        <v>Tipo Control</v>
      </c>
      <c r="AO267" s="189" t="str">
        <f>+IF(AN267=[15]CONTROLES!$F$54,[15]CONTROLES!$G$54,[15]CONTROLES!$G$55)</f>
        <v>Detectar</v>
      </c>
      <c r="AP267" s="188">
        <f>+IF(AO267=[15]CONTROLES!$C$56,[15]CONTROLES!$D$56,IF(AO267=[15]CONTROLES!$C$57,[15]CONTROLES!$D$57,[15]CONTROLES!$D$58))</f>
        <v>10</v>
      </c>
      <c r="AQ267" s="188"/>
      <c r="AR267" s="188">
        <f>+IF(AQ267=[15]CONTROLES!$C$59,[15]CONTROLES!$D$59,[15]CONTROLES!$D$60)</f>
        <v>0</v>
      </c>
      <c r="AS267" s="188"/>
      <c r="AT267" s="188">
        <f>+IF(AS267=[15]CONTROLES!$C$61,[15]CONTROLES!$D$61,[15]CONTROLES!$D$62)</f>
        <v>0</v>
      </c>
      <c r="AU267" s="188"/>
      <c r="AV267" s="50">
        <f>+IF(AU267=[15]CONTROLES!$C$63,[15]CONTROLES!$D$63,IF(AU267=[15]CONTROLES!$C$64,[15]CONTROLES!$D$64,[15]CONTROLES!$D$65))</f>
        <v>0</v>
      </c>
      <c r="AW267" s="50" t="str">
        <f t="shared" si="181"/>
        <v>Débil</v>
      </c>
      <c r="AX267" s="50" t="str">
        <f t="shared" si="177"/>
        <v/>
      </c>
      <c r="AY267" s="305"/>
      <c r="AZ267" s="305"/>
      <c r="BA267" s="305"/>
      <c r="BB267" s="307"/>
      <c r="BC267" s="310"/>
      <c r="BD267" s="299"/>
      <c r="BE267" s="129"/>
      <c r="BF267" s="129"/>
      <c r="BG267" s="179"/>
      <c r="BH267" s="129"/>
      <c r="BI267" s="129"/>
      <c r="BJ267" s="129"/>
      <c r="BK267" s="129"/>
      <c r="BL267" s="277"/>
      <c r="BM267" s="335"/>
      <c r="BN267" s="335"/>
      <c r="FW267" s="119"/>
      <c r="GJ267" s="119"/>
      <c r="GW267" s="119"/>
    </row>
    <row r="268" spans="1:205" ht="192.75" customHeight="1" x14ac:dyDescent="0.2">
      <c r="A268" s="312">
        <v>44</v>
      </c>
      <c r="B268" s="395" t="s">
        <v>174</v>
      </c>
      <c r="C268" s="399" t="str">
        <f>VLOOKUP(B268,[15]FORMULAS!$A$30:$B$52,2,0)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268" s="399" t="str">
        <f>VLOOKUP(B268,[15]FORMULAS!$A$30:$C$52,3,0)</f>
        <v>Director de Urbanizaciones y Titulación</v>
      </c>
      <c r="E268" s="395" t="s">
        <v>113</v>
      </c>
      <c r="F268" s="409" t="s">
        <v>779</v>
      </c>
      <c r="G268" s="319" t="s">
        <v>780</v>
      </c>
      <c r="H268" s="409" t="s">
        <v>781</v>
      </c>
      <c r="I268" s="395" t="s">
        <v>261</v>
      </c>
      <c r="J268" s="305">
        <v>600</v>
      </c>
      <c r="K268" s="464" t="str">
        <f>VLOOKUP(L268,'Tabla probabilidad'!$D$3:$E$8,2,0)</f>
        <v>Baja</v>
      </c>
      <c r="L268" s="398">
        <f>+IF(J268&lt;=[15]FORMULAS!$M$2,[15]FORMULAS!$N$2,IF('[15]208-PLA-Ft-78 Mapa Gestión'!J268&lt;=[15]FORMULAS!$M$3,[15]FORMULAS!$N$3,IF('[15]208-PLA-Ft-78 Mapa Gestión'!J268&lt;=[15]FORMULAS!$M$4,[15]FORMULAS!$N$4,IF('[15]208-PLA-Ft-78 Mapa Gestión'!J268&lt;=[15]FORMULAS!$M$5,[15]FORMULAS!$N$5,[15]FORMULAS!$N$6))))</f>
        <v>0.4</v>
      </c>
      <c r="M268" s="326" t="s">
        <v>89</v>
      </c>
      <c r="N268" s="327" t="str">
        <f>VLOOKUP(M268,'Tabla Impacto'!$D$3:$F$8,3,0)</f>
        <v>Menor</v>
      </c>
      <c r="O268" s="361">
        <v>0.8</v>
      </c>
      <c r="P268" s="361" t="str">
        <f t="shared" ref="P268" si="190">CONCATENATE(N268,K268)</f>
        <v>MenorBaja</v>
      </c>
      <c r="Q268" s="360" t="str">
        <f>VLOOKUP(P268,[15]FORMULAS!$K$17:$L$42,2,0)</f>
        <v>Moderado</v>
      </c>
      <c r="R268" s="278">
        <v>1</v>
      </c>
      <c r="S268" s="187" t="s">
        <v>782</v>
      </c>
      <c r="T268" s="182" t="str">
        <f>VLOOKUP(U268,[16]FORMULAS!$A$15:$B$18,2,0)</f>
        <v>Probabilidad</v>
      </c>
      <c r="U268" s="54" t="s">
        <v>13</v>
      </c>
      <c r="V268" s="248">
        <f>+IF(U268='[13]Tabla Valoración controles'!$D$4,'[13]Tabla Valoración controles'!$F$4,IF('[13]208-PLA-Ft-78 Mapa Gestión'!U268='[13]Tabla Valoración controles'!$D$5,'[13]Tabla Valoración controles'!$F$5,IF(U268=[13]FORMULAS!$A$10,0,'[13]Tabla Valoración controles'!$F$6)))</f>
        <v>0.25</v>
      </c>
      <c r="W268" s="54" t="s">
        <v>8</v>
      </c>
      <c r="X268" s="56">
        <f>+IF(W268='[13]Tabla Valoración controles'!$D$7,'[13]Tabla Valoración controles'!$F$7,IF(U268=[13]FORMULAS!$A$10,0,'[13]Tabla Valoración controles'!$F$8))</f>
        <v>0.15</v>
      </c>
      <c r="Y268" s="54" t="s">
        <v>18</v>
      </c>
      <c r="Z268" s="248" t="e">
        <f>+IF(Y268='[13]Tabla Valoración controles'!$D$9,'[13]Tabla Valoración controles'!$F$9,IF(U268=[13]FORMULAS!$A$10,0,'[13]Tabla Valoración controles'!$F$10))</f>
        <v>#REF!</v>
      </c>
      <c r="AA268" s="54" t="s">
        <v>21</v>
      </c>
      <c r="AB268" s="248" t="e">
        <f>+IF(AA268='[13]Tabla Valoración controles'!$D$9,'[13]Tabla Valoración controles'!$F$9,IF(W268=[13]FORMULAS!$A$10,0,'[13]Tabla Valoración controles'!$F$10))</f>
        <v>#REF!</v>
      </c>
      <c r="AC268" s="54" t="s">
        <v>100</v>
      </c>
      <c r="AD268" s="248" t="e">
        <f>+IF(AC268='[13]Tabla Valoración controles'!$D$13,'[13]Tabla Valoración controles'!$F$13,'[13]Tabla Valoración controles'!$F$14)</f>
        <v>#REF!</v>
      </c>
      <c r="AE268" s="249" t="e">
        <f t="shared" ref="AE268" si="191">+V268+X268+Z268</f>
        <v>#REF!</v>
      </c>
      <c r="AF268" s="249" t="e">
        <f>+IF(T268=[13]FORMULAS!$A$8,'[13]208-PLA-Ft-78 Mapa Gestión'!AE268*'[13]208-PLA-Ft-78 Mapa Gestión'!L268:L273,'[13]208-PLA-Ft-78 Mapa Gestión'!AE268*'[13]208-PLA-Ft-78 Mapa Gestión'!O268:O273)</f>
        <v>#REF!</v>
      </c>
      <c r="AG268" s="249" t="e">
        <f>+IF(T268=[13]FORMULAS!$A$8,'[13]208-PLA-Ft-78 Mapa Gestión'!L268:L273-'[13]208-PLA-Ft-78 Mapa Gestión'!AF268,0)</f>
        <v>#REF!</v>
      </c>
      <c r="AH268" s="54" t="s">
        <v>351</v>
      </c>
      <c r="AI268" s="50">
        <f>+IF(AH268=[13]CONTROLES!$C$50,[13]CONTROLES!$D$50,[13]CONTROLES!$D$51)</f>
        <v>15</v>
      </c>
      <c r="AJ268" s="188" t="s">
        <v>357</v>
      </c>
      <c r="AK268" s="188">
        <f>+IF(AJ268=[13]CONTROLES!$C$52,[13]CONTROLES!$D$52,[13]CONTROLES!$D$53)</f>
        <v>15</v>
      </c>
      <c r="AL268" s="188" t="s">
        <v>360</v>
      </c>
      <c r="AM268" s="188">
        <f>+IF(AL268=[13]CONTROLES!$C$54,[13]CONTROLES!$D$54,[13]CONTROLES!$D$55)</f>
        <v>15</v>
      </c>
      <c r="AN268" s="50" t="s">
        <v>363</v>
      </c>
      <c r="AO268" s="50">
        <f>+IF(AN268=[12]CONTROLES!$C$56,[12]CONTROLES!$D$56,IF(AN268=[12]CONTROLES!$C$57,[12]CONTROLES!$D$57,[12]CONTROLES!$D$58))</f>
        <v>15</v>
      </c>
      <c r="AP268" s="50" t="s">
        <v>367</v>
      </c>
      <c r="AQ268" s="50">
        <f>+IF(AP268=[12]CONTROLES!$C$59,[12]CONTROLES!$D$59,[12]CONTROLES!$D$60)</f>
        <v>15</v>
      </c>
      <c r="AR268" s="50" t="s">
        <v>370</v>
      </c>
      <c r="AS268" s="50">
        <f>+IF(AR268=[12]CONTROLES!$C$61,[12]CONTROLES!$D$61,[12]CONTROLES!$D$62)</f>
        <v>15</v>
      </c>
      <c r="AT268" s="50" t="s">
        <v>373</v>
      </c>
      <c r="AU268" s="50">
        <f>+IF(AT268=[12]CONTROLES!$C$63,[12]CONTROLES!$D$63,IF(AT268=[12]CONTROLES!$C$64,[12]CONTROLES!$D$64,[12]CONTROLES!$D$65))</f>
        <v>10</v>
      </c>
      <c r="AV268" s="50">
        <f t="shared" ref="AV268" si="192">+AI268+AK268+AM268+AO268+AQ268+AS268+AU268</f>
        <v>100</v>
      </c>
      <c r="AW268" s="50" t="str">
        <f t="shared" ref="AW268" si="193">IF(ISERROR(AV268)=TRUE,"",IF(AND(AV268&lt;=85),"Débil",IF(AND(AV268&gt;=85.01,AV268&lt;=95),"Moderado",IF(AND(AV268&gt;=95.1,AV268&lt;=100),"Fuerte",""))))</f>
        <v>Fuerte</v>
      </c>
      <c r="AX268" s="50" t="str">
        <f t="shared" si="177"/>
        <v/>
      </c>
      <c r="AY268" s="304" t="s">
        <v>98</v>
      </c>
      <c r="AZ268" s="304" t="s">
        <v>74</v>
      </c>
      <c r="BA268" s="304">
        <f>+IF(T268=[15]FORMULAS!$A$9,AG273,'[15]208-PLA-Ft-78 Mapa Gestión'!N268:N273)</f>
        <v>0</v>
      </c>
      <c r="BB268" s="307" t="str">
        <f t="shared" ref="BB268" si="194">CONCATENATE(AZ268,AY268)</f>
        <v>ModeradoMedia</v>
      </c>
      <c r="BC268" s="309" t="str">
        <f>VLOOKUP(BB268,[8]FORMULAS!$K$17:$L$42,2,0)</f>
        <v>Moderado</v>
      </c>
      <c r="BD268" s="298" t="s">
        <v>164</v>
      </c>
      <c r="BE268" s="134" t="s">
        <v>783</v>
      </c>
      <c r="BF268" s="134" t="s">
        <v>196</v>
      </c>
      <c r="BG268" s="179" t="s">
        <v>328</v>
      </c>
      <c r="BH268" s="257">
        <v>45292</v>
      </c>
      <c r="BI268" s="257">
        <v>45656</v>
      </c>
      <c r="BJ268" s="134" t="s">
        <v>784</v>
      </c>
      <c r="BK268" s="134" t="s">
        <v>785</v>
      </c>
      <c r="BL268" s="277" t="s">
        <v>236</v>
      </c>
      <c r="BM268" s="335" t="s">
        <v>786</v>
      </c>
      <c r="BN268" s="335" t="s">
        <v>786</v>
      </c>
      <c r="FW268" s="119"/>
      <c r="GJ268" s="119"/>
      <c r="GW268" s="119"/>
    </row>
    <row r="269" spans="1:205" ht="21.75" customHeight="1" x14ac:dyDescent="0.2">
      <c r="A269" s="312"/>
      <c r="B269" s="395"/>
      <c r="C269" s="399"/>
      <c r="D269" s="399"/>
      <c r="E269" s="395"/>
      <c r="F269" s="409"/>
      <c r="G269" s="319"/>
      <c r="H269" s="409"/>
      <c r="I269" s="395"/>
      <c r="J269" s="305"/>
      <c r="K269" s="465"/>
      <c r="L269" s="398"/>
      <c r="M269" s="326"/>
      <c r="N269" s="327"/>
      <c r="O269" s="361"/>
      <c r="P269" s="361"/>
      <c r="Q269" s="360"/>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53"/>
      <c r="AM269" s="153"/>
      <c r="AN269" s="153"/>
      <c r="AO269" s="153"/>
      <c r="AP269" s="153"/>
      <c r="AQ269" s="153"/>
      <c r="AR269" s="153"/>
      <c r="AS269" s="153"/>
      <c r="AT269" s="153"/>
      <c r="AU269" s="153"/>
      <c r="AV269" s="153"/>
      <c r="AW269" s="153"/>
      <c r="AX269" s="50" t="str">
        <f t="shared" si="177"/>
        <v>Débil</v>
      </c>
      <c r="AY269" s="305"/>
      <c r="AZ269" s="305"/>
      <c r="BA269" s="305"/>
      <c r="BB269" s="307"/>
      <c r="BC269" s="310"/>
      <c r="BD269" s="299"/>
      <c r="BE269" s="153"/>
      <c r="BF269" s="153"/>
      <c r="BG269" s="153"/>
      <c r="BH269" s="153"/>
      <c r="BI269" s="153"/>
      <c r="BJ269" s="153"/>
      <c r="BK269" s="153"/>
      <c r="BL269" s="277"/>
      <c r="BM269" s="335"/>
      <c r="BN269" s="335"/>
      <c r="FW269" s="119"/>
      <c r="GJ269" s="119"/>
      <c r="GW269" s="119"/>
    </row>
    <row r="270" spans="1:205" ht="21.75" customHeight="1" x14ac:dyDescent="0.2">
      <c r="A270" s="312"/>
      <c r="B270" s="395"/>
      <c r="C270" s="399"/>
      <c r="D270" s="399"/>
      <c r="E270" s="395"/>
      <c r="F270" s="409"/>
      <c r="G270" s="319"/>
      <c r="H270" s="409"/>
      <c r="I270" s="395"/>
      <c r="J270" s="305"/>
      <c r="K270" s="465"/>
      <c r="L270" s="398"/>
      <c r="M270" s="326"/>
      <c r="N270" s="327"/>
      <c r="O270" s="361"/>
      <c r="P270" s="361"/>
      <c r="Q270" s="360"/>
      <c r="R270" s="153"/>
      <c r="S270" s="153"/>
      <c r="T270" s="153"/>
      <c r="U270" s="153"/>
      <c r="V270" s="153"/>
      <c r="W270" s="153"/>
      <c r="X270" s="153"/>
      <c r="Y270" s="153"/>
      <c r="Z270" s="153"/>
      <c r="AA270" s="153"/>
      <c r="AB270" s="153"/>
      <c r="AC270" s="153"/>
      <c r="AD270" s="153"/>
      <c r="AE270" s="153"/>
      <c r="AF270" s="153"/>
      <c r="AG270" s="153"/>
      <c r="AH270" s="153"/>
      <c r="AI270" s="153"/>
      <c r="AJ270" s="153"/>
      <c r="AK270" s="153"/>
      <c r="AL270" s="153"/>
      <c r="AM270" s="153"/>
      <c r="AN270" s="153"/>
      <c r="AO270" s="153"/>
      <c r="AP270" s="153"/>
      <c r="AQ270" s="153"/>
      <c r="AR270" s="153"/>
      <c r="AS270" s="153"/>
      <c r="AT270" s="153"/>
      <c r="AU270" s="153"/>
      <c r="AV270" s="153"/>
      <c r="AW270" s="153"/>
      <c r="AX270" s="50" t="str">
        <f t="shared" si="177"/>
        <v>Débil</v>
      </c>
      <c r="AY270" s="305"/>
      <c r="AZ270" s="305"/>
      <c r="BA270" s="305"/>
      <c r="BB270" s="307"/>
      <c r="BC270" s="310"/>
      <c r="BD270" s="299"/>
      <c r="BE270" s="153"/>
      <c r="BF270" s="153"/>
      <c r="BG270" s="153"/>
      <c r="BH270" s="153"/>
      <c r="BI270" s="153"/>
      <c r="BJ270" s="153"/>
      <c r="BK270" s="153"/>
      <c r="BL270" s="277"/>
      <c r="BM270" s="335"/>
      <c r="BN270" s="335"/>
      <c r="FW270" s="119"/>
      <c r="GJ270" s="119"/>
      <c r="GW270" s="119"/>
    </row>
    <row r="271" spans="1:205" ht="21.75" customHeight="1" x14ac:dyDescent="0.2">
      <c r="A271" s="312"/>
      <c r="B271" s="395"/>
      <c r="C271" s="399"/>
      <c r="D271" s="399"/>
      <c r="E271" s="395"/>
      <c r="F271" s="409"/>
      <c r="G271" s="319"/>
      <c r="H271" s="409"/>
      <c r="I271" s="395"/>
      <c r="J271" s="305"/>
      <c r="K271" s="465"/>
      <c r="L271" s="398"/>
      <c r="M271" s="326"/>
      <c r="N271" s="327"/>
      <c r="O271" s="361"/>
      <c r="P271" s="361"/>
      <c r="Q271" s="360"/>
      <c r="R271" s="153"/>
      <c r="S271" s="153"/>
      <c r="T271" s="153"/>
      <c r="U271" s="153"/>
      <c r="V271" s="153"/>
      <c r="W271" s="153"/>
      <c r="X271" s="153"/>
      <c r="Y271" s="153"/>
      <c r="Z271" s="153"/>
      <c r="AA271" s="153"/>
      <c r="AB271" s="153"/>
      <c r="AC271" s="153"/>
      <c r="AD271" s="153"/>
      <c r="AE271" s="153"/>
      <c r="AF271" s="153"/>
      <c r="AG271" s="153"/>
      <c r="AH271" s="153"/>
      <c r="AI271" s="153"/>
      <c r="AJ271" s="153"/>
      <c r="AK271" s="153"/>
      <c r="AL271" s="153"/>
      <c r="AM271" s="153"/>
      <c r="AN271" s="153"/>
      <c r="AO271" s="153"/>
      <c r="AP271" s="153"/>
      <c r="AQ271" s="153"/>
      <c r="AR271" s="153"/>
      <c r="AS271" s="153"/>
      <c r="AT271" s="153"/>
      <c r="AU271" s="153"/>
      <c r="AV271" s="153"/>
      <c r="AW271" s="153"/>
      <c r="AX271" s="50" t="str">
        <f t="shared" si="177"/>
        <v>Débil</v>
      </c>
      <c r="AY271" s="305"/>
      <c r="AZ271" s="305"/>
      <c r="BA271" s="305"/>
      <c r="BB271" s="307"/>
      <c r="BC271" s="310"/>
      <c r="BD271" s="299"/>
      <c r="BE271" s="153"/>
      <c r="BF271" s="153"/>
      <c r="BG271" s="153"/>
      <c r="BH271" s="153"/>
      <c r="BI271" s="153"/>
      <c r="BJ271" s="153"/>
      <c r="BK271" s="153"/>
      <c r="BL271" s="277"/>
      <c r="BM271" s="335"/>
      <c r="BN271" s="335"/>
      <c r="FW271" s="119"/>
      <c r="GJ271" s="119"/>
      <c r="GW271" s="119"/>
    </row>
    <row r="272" spans="1:205" ht="21.75" customHeight="1" x14ac:dyDescent="0.2">
      <c r="A272" s="312"/>
      <c r="B272" s="395"/>
      <c r="C272" s="399"/>
      <c r="D272" s="399"/>
      <c r="E272" s="395"/>
      <c r="F272" s="409"/>
      <c r="G272" s="319"/>
      <c r="H272" s="409"/>
      <c r="I272" s="395"/>
      <c r="J272" s="305"/>
      <c r="K272" s="465"/>
      <c r="L272" s="398"/>
      <c r="M272" s="326"/>
      <c r="N272" s="327"/>
      <c r="O272" s="361"/>
      <c r="P272" s="361"/>
      <c r="Q272" s="360"/>
      <c r="R272" s="153"/>
      <c r="S272" s="153"/>
      <c r="T272" s="153"/>
      <c r="U272" s="153"/>
      <c r="V272" s="153"/>
      <c r="W272" s="153"/>
      <c r="X272" s="153"/>
      <c r="Y272" s="153"/>
      <c r="Z272" s="153"/>
      <c r="AA272" s="153"/>
      <c r="AB272" s="153"/>
      <c r="AC272" s="153"/>
      <c r="AD272" s="153"/>
      <c r="AE272" s="153"/>
      <c r="AF272" s="153"/>
      <c r="AG272" s="153"/>
      <c r="AH272" s="153"/>
      <c r="AI272" s="153"/>
      <c r="AJ272" s="153"/>
      <c r="AK272" s="153"/>
      <c r="AL272" s="153"/>
      <c r="AM272" s="153"/>
      <c r="AN272" s="153"/>
      <c r="AO272" s="153"/>
      <c r="AP272" s="153"/>
      <c r="AQ272" s="153"/>
      <c r="AR272" s="153"/>
      <c r="AS272" s="153"/>
      <c r="AT272" s="153"/>
      <c r="AU272" s="153"/>
      <c r="AV272" s="153"/>
      <c r="AW272" s="153"/>
      <c r="AX272" s="50" t="str">
        <f t="shared" si="177"/>
        <v>Débil</v>
      </c>
      <c r="AY272" s="305"/>
      <c r="AZ272" s="305"/>
      <c r="BA272" s="305"/>
      <c r="BB272" s="307"/>
      <c r="BC272" s="310"/>
      <c r="BD272" s="299"/>
      <c r="BE272" s="153"/>
      <c r="BF272" s="153"/>
      <c r="BG272" s="153"/>
      <c r="BH272" s="153"/>
      <c r="BI272" s="153"/>
      <c r="BJ272" s="153"/>
      <c r="BK272" s="153"/>
      <c r="BL272" s="277"/>
      <c r="BM272" s="335"/>
      <c r="BN272" s="335"/>
      <c r="FW272" s="119"/>
      <c r="GJ272" s="119"/>
      <c r="GW272" s="119"/>
    </row>
    <row r="273" spans="1:205" ht="21.75" customHeight="1" x14ac:dyDescent="0.2">
      <c r="A273" s="312"/>
      <c r="B273" s="395"/>
      <c r="C273" s="399"/>
      <c r="D273" s="399"/>
      <c r="E273" s="395"/>
      <c r="F273" s="409"/>
      <c r="G273" s="319"/>
      <c r="H273" s="409"/>
      <c r="I273" s="395"/>
      <c r="J273" s="305"/>
      <c r="K273" s="466"/>
      <c r="L273" s="398"/>
      <c r="M273" s="326"/>
      <c r="N273" s="327"/>
      <c r="O273" s="361"/>
      <c r="P273" s="361"/>
      <c r="Q273" s="360"/>
      <c r="R273" s="153"/>
      <c r="S273" s="153"/>
      <c r="T273" s="153"/>
      <c r="U273" s="153"/>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53"/>
      <c r="AX273" s="50" t="str">
        <f t="shared" si="177"/>
        <v>Débil</v>
      </c>
      <c r="AY273" s="305"/>
      <c r="AZ273" s="305"/>
      <c r="BA273" s="305"/>
      <c r="BB273" s="307"/>
      <c r="BC273" s="310"/>
      <c r="BD273" s="299"/>
      <c r="BE273" s="153"/>
      <c r="BF273" s="153"/>
      <c r="BG273" s="153"/>
      <c r="BH273" s="153"/>
      <c r="BI273" s="153"/>
      <c r="BJ273" s="153"/>
      <c r="BK273" s="153"/>
      <c r="BL273" s="277"/>
      <c r="BM273" s="335"/>
      <c r="BN273" s="335"/>
      <c r="FW273" s="119"/>
      <c r="GJ273" s="119"/>
      <c r="GW273" s="119"/>
    </row>
    <row r="274" spans="1:205" x14ac:dyDescent="0.2">
      <c r="FW274" s="119"/>
      <c r="GJ274" s="119"/>
      <c r="GW274" s="119"/>
    </row>
    <row r="275" spans="1:205" x14ac:dyDescent="0.2">
      <c r="FW275" s="119"/>
      <c r="GJ275" s="119"/>
      <c r="GW275" s="119"/>
    </row>
    <row r="276" spans="1:205" x14ac:dyDescent="0.2">
      <c r="FW276" s="119"/>
      <c r="GJ276" s="119"/>
      <c r="GW276" s="119"/>
    </row>
    <row r="277" spans="1:205" x14ac:dyDescent="0.2">
      <c r="FW277" s="119"/>
      <c r="GJ277" s="119"/>
      <c r="GW277" s="119"/>
    </row>
    <row r="278" spans="1:205" x14ac:dyDescent="0.2">
      <c r="FW278" s="119"/>
      <c r="GJ278" s="119"/>
      <c r="GW278" s="119"/>
    </row>
    <row r="279" spans="1:205" x14ac:dyDescent="0.2">
      <c r="FW279" s="119"/>
      <c r="GJ279" s="119"/>
      <c r="GW279" s="119"/>
    </row>
    <row r="280" spans="1:205" x14ac:dyDescent="0.2">
      <c r="FW280" s="119"/>
      <c r="GJ280" s="119"/>
      <c r="GW280" s="119"/>
    </row>
    <row r="281" spans="1:205" x14ac:dyDescent="0.2">
      <c r="FW281" s="119"/>
      <c r="GJ281" s="119"/>
      <c r="GW281" s="119"/>
    </row>
    <row r="282" spans="1:205" x14ac:dyDescent="0.2">
      <c r="FW282" s="119"/>
      <c r="GJ282" s="119"/>
      <c r="GW282" s="119"/>
    </row>
    <row r="283" spans="1:205" x14ac:dyDescent="0.2">
      <c r="FW283" s="119"/>
      <c r="GJ283" s="119"/>
      <c r="GW283" s="119"/>
    </row>
    <row r="284" spans="1:205" x14ac:dyDescent="0.2">
      <c r="FW284" s="119"/>
      <c r="GJ284" s="119"/>
      <c r="GW284" s="119"/>
    </row>
    <row r="285" spans="1:205" x14ac:dyDescent="0.2">
      <c r="FW285" s="119"/>
      <c r="GJ285" s="119"/>
      <c r="GW285" s="119"/>
    </row>
    <row r="286" spans="1:205" x14ac:dyDescent="0.2">
      <c r="FW286" s="119"/>
      <c r="GJ286" s="119"/>
      <c r="GW286" s="119"/>
    </row>
    <row r="287" spans="1:205" x14ac:dyDescent="0.2">
      <c r="FW287" s="119"/>
      <c r="GJ287" s="119"/>
      <c r="GW287" s="119"/>
    </row>
    <row r="288" spans="1:205" x14ac:dyDescent="0.2">
      <c r="FW288" s="119"/>
      <c r="GJ288" s="119"/>
      <c r="GW288" s="119"/>
    </row>
    <row r="289" spans="179:205" x14ac:dyDescent="0.2">
      <c r="FW289" s="119"/>
      <c r="GJ289" s="119"/>
      <c r="GW289" s="119"/>
    </row>
    <row r="290" spans="179:205" x14ac:dyDescent="0.2">
      <c r="FW290" s="119"/>
      <c r="GJ290" s="119"/>
      <c r="GW290" s="119"/>
    </row>
    <row r="291" spans="179:205" x14ac:dyDescent="0.2">
      <c r="FW291" s="119"/>
      <c r="GJ291" s="119"/>
      <c r="GW291" s="119"/>
    </row>
    <row r="292" spans="179:205" x14ac:dyDescent="0.2">
      <c r="FW292" s="119"/>
      <c r="GJ292" s="119"/>
      <c r="GW292" s="119"/>
    </row>
    <row r="293" spans="179:205" x14ac:dyDescent="0.2">
      <c r="FW293" s="119"/>
      <c r="GJ293" s="119"/>
      <c r="GW293" s="119"/>
    </row>
    <row r="294" spans="179:205" x14ac:dyDescent="0.2">
      <c r="FW294" s="119"/>
      <c r="GJ294" s="119"/>
      <c r="GW294" s="119"/>
    </row>
    <row r="295" spans="179:205" x14ac:dyDescent="0.2">
      <c r="FW295" s="119"/>
      <c r="GJ295" s="119"/>
      <c r="GW295" s="119"/>
    </row>
    <row r="296" spans="179:205" x14ac:dyDescent="0.2">
      <c r="FW296" s="119"/>
      <c r="GJ296" s="119"/>
      <c r="GW296" s="119"/>
    </row>
    <row r="297" spans="179:205" x14ac:dyDescent="0.2">
      <c r="FW297" s="119"/>
      <c r="GJ297" s="119"/>
      <c r="GW297" s="119"/>
    </row>
    <row r="298" spans="179:205" x14ac:dyDescent="0.2">
      <c r="FW298" s="119"/>
      <c r="GJ298" s="119"/>
      <c r="GW298" s="119"/>
    </row>
    <row r="299" spans="179:205" x14ac:dyDescent="0.2">
      <c r="FW299" s="119"/>
      <c r="GJ299" s="119"/>
      <c r="GW299" s="119"/>
    </row>
    <row r="300" spans="179:205" x14ac:dyDescent="0.2">
      <c r="FW300" s="119"/>
      <c r="GJ300" s="119"/>
      <c r="GW300" s="119"/>
    </row>
    <row r="301" spans="179:205" x14ac:dyDescent="0.2">
      <c r="FW301" s="119"/>
      <c r="GJ301" s="119"/>
      <c r="GW301" s="119"/>
    </row>
    <row r="302" spans="179:205" x14ac:dyDescent="0.2">
      <c r="FW302" s="119"/>
      <c r="GJ302" s="119"/>
      <c r="GW302" s="119"/>
    </row>
    <row r="303" spans="179:205" x14ac:dyDescent="0.2">
      <c r="FW303" s="119"/>
      <c r="GJ303" s="119"/>
      <c r="GW303" s="119"/>
    </row>
    <row r="304" spans="179:205" x14ac:dyDescent="0.2">
      <c r="FW304" s="119"/>
      <c r="GJ304" s="119"/>
      <c r="GW304" s="119"/>
    </row>
    <row r="305" spans="179:205" x14ac:dyDescent="0.2">
      <c r="FW305" s="119"/>
      <c r="GJ305" s="119"/>
      <c r="GW305" s="119"/>
    </row>
    <row r="306" spans="179:205" x14ac:dyDescent="0.2">
      <c r="FW306" s="119"/>
      <c r="GJ306" s="119"/>
      <c r="GW306" s="119"/>
    </row>
    <row r="307" spans="179:205" x14ac:dyDescent="0.2">
      <c r="FW307" s="119"/>
      <c r="GJ307" s="119"/>
      <c r="GW307" s="119"/>
    </row>
    <row r="308" spans="179:205" x14ac:dyDescent="0.2">
      <c r="FW308" s="119"/>
      <c r="GJ308" s="119"/>
      <c r="GW308" s="119"/>
    </row>
    <row r="309" spans="179:205" x14ac:dyDescent="0.2">
      <c r="FW309" s="119"/>
      <c r="GJ309" s="119"/>
      <c r="GW309" s="119"/>
    </row>
    <row r="310" spans="179:205" x14ac:dyDescent="0.2">
      <c r="FW310" s="119"/>
      <c r="GJ310" s="119"/>
      <c r="GW310" s="119"/>
    </row>
    <row r="311" spans="179:205" x14ac:dyDescent="0.2">
      <c r="FW311" s="119"/>
      <c r="GJ311" s="119"/>
      <c r="GW311" s="119"/>
    </row>
    <row r="312" spans="179:205" x14ac:dyDescent="0.2">
      <c r="FW312" s="119"/>
      <c r="GJ312" s="119"/>
      <c r="GW312" s="119"/>
    </row>
    <row r="313" spans="179:205" x14ac:dyDescent="0.2">
      <c r="FW313" s="119"/>
      <c r="GJ313" s="119"/>
      <c r="GW313" s="119"/>
    </row>
    <row r="314" spans="179:205" x14ac:dyDescent="0.2">
      <c r="FW314" s="119"/>
      <c r="GJ314" s="119"/>
      <c r="GW314" s="119"/>
    </row>
    <row r="315" spans="179:205" x14ac:dyDescent="0.2">
      <c r="FW315" s="119"/>
      <c r="GJ315" s="119"/>
      <c r="GW315" s="119"/>
    </row>
    <row r="316" spans="179:205" x14ac:dyDescent="0.2">
      <c r="FW316" s="119"/>
      <c r="GJ316" s="119"/>
      <c r="GW316" s="119"/>
    </row>
    <row r="317" spans="179:205" x14ac:dyDescent="0.2">
      <c r="FW317" s="119"/>
      <c r="GJ317" s="119"/>
      <c r="GW317" s="119"/>
    </row>
    <row r="318" spans="179:205" x14ac:dyDescent="0.2">
      <c r="FW318" s="119"/>
      <c r="GJ318" s="119"/>
      <c r="GW318" s="119"/>
    </row>
    <row r="319" spans="179:205" x14ac:dyDescent="0.2">
      <c r="FW319" s="119"/>
      <c r="GJ319" s="119"/>
      <c r="GW319" s="119"/>
    </row>
    <row r="320" spans="179:205" x14ac:dyDescent="0.2">
      <c r="FW320" s="119"/>
      <c r="GJ320" s="119"/>
      <c r="GW320" s="119"/>
    </row>
    <row r="321" spans="179:205" x14ac:dyDescent="0.2">
      <c r="FW321" s="119"/>
      <c r="GJ321" s="119"/>
      <c r="GW321" s="119"/>
    </row>
    <row r="322" spans="179:205" x14ac:dyDescent="0.2">
      <c r="FW322" s="119"/>
      <c r="GJ322" s="119"/>
      <c r="GW322" s="119"/>
    </row>
    <row r="323" spans="179:205" x14ac:dyDescent="0.2">
      <c r="FW323" s="119"/>
      <c r="GJ323" s="119"/>
      <c r="GW323" s="119"/>
    </row>
    <row r="324" spans="179:205" x14ac:dyDescent="0.2">
      <c r="FW324" s="119"/>
      <c r="GJ324" s="119"/>
      <c r="GW324" s="119"/>
    </row>
    <row r="325" spans="179:205" x14ac:dyDescent="0.2">
      <c r="FW325" s="119"/>
      <c r="GJ325" s="119"/>
      <c r="GW325" s="119"/>
    </row>
    <row r="326" spans="179:205" x14ac:dyDescent="0.2">
      <c r="FW326" s="119"/>
      <c r="GJ326" s="119"/>
      <c r="GW326" s="119"/>
    </row>
    <row r="327" spans="179:205" x14ac:dyDescent="0.2">
      <c r="FW327" s="119"/>
      <c r="GJ327" s="119"/>
      <c r="GW327" s="119"/>
    </row>
    <row r="328" spans="179:205" x14ac:dyDescent="0.2">
      <c r="FW328" s="119"/>
      <c r="GJ328" s="119"/>
      <c r="GW328" s="119"/>
    </row>
    <row r="329" spans="179:205" x14ac:dyDescent="0.2">
      <c r="FW329" s="119"/>
      <c r="GJ329" s="119"/>
      <c r="GW329" s="119"/>
    </row>
    <row r="330" spans="179:205" x14ac:dyDescent="0.2">
      <c r="FW330" s="119"/>
      <c r="GJ330" s="119"/>
      <c r="GW330" s="119"/>
    </row>
    <row r="331" spans="179:205" x14ac:dyDescent="0.2">
      <c r="FW331" s="119"/>
      <c r="GJ331" s="119"/>
      <c r="GW331" s="119"/>
    </row>
    <row r="332" spans="179:205" x14ac:dyDescent="0.2">
      <c r="FW332" s="119"/>
      <c r="GJ332" s="119"/>
      <c r="GW332" s="119"/>
    </row>
    <row r="333" spans="179:205" x14ac:dyDescent="0.2">
      <c r="FW333" s="119"/>
      <c r="GJ333" s="119"/>
      <c r="GW333" s="119"/>
    </row>
    <row r="334" spans="179:205" x14ac:dyDescent="0.2">
      <c r="FW334" s="119"/>
      <c r="GJ334" s="119"/>
      <c r="GW334" s="119"/>
    </row>
    <row r="335" spans="179:205" x14ac:dyDescent="0.2">
      <c r="FW335" s="119"/>
      <c r="GJ335" s="119"/>
      <c r="GW335" s="119"/>
    </row>
    <row r="336" spans="179:205" x14ac:dyDescent="0.2">
      <c r="FW336" s="119"/>
      <c r="GJ336" s="119"/>
      <c r="GW336" s="119"/>
    </row>
    <row r="337" spans="179:205" x14ac:dyDescent="0.2">
      <c r="FW337" s="119"/>
      <c r="GJ337" s="119"/>
      <c r="GW337" s="119"/>
    </row>
    <row r="338" spans="179:205" x14ac:dyDescent="0.2">
      <c r="FW338" s="119"/>
      <c r="GJ338" s="119"/>
      <c r="GW338" s="119"/>
    </row>
    <row r="339" spans="179:205" x14ac:dyDescent="0.2">
      <c r="FW339" s="119"/>
      <c r="GJ339" s="119"/>
      <c r="GW339" s="119"/>
    </row>
    <row r="340" spans="179:205" x14ac:dyDescent="0.2">
      <c r="FW340" s="119"/>
      <c r="GJ340" s="119"/>
      <c r="GW340" s="119"/>
    </row>
    <row r="341" spans="179:205" x14ac:dyDescent="0.2">
      <c r="FW341" s="119"/>
      <c r="GJ341" s="119"/>
      <c r="GW341" s="119"/>
    </row>
    <row r="342" spans="179:205" x14ac:dyDescent="0.2">
      <c r="FW342" s="119"/>
      <c r="GJ342" s="119"/>
      <c r="GW342" s="119"/>
    </row>
    <row r="343" spans="179:205" x14ac:dyDescent="0.2">
      <c r="FW343" s="119"/>
      <c r="GJ343" s="119"/>
      <c r="GW343" s="119"/>
    </row>
    <row r="344" spans="179:205" x14ac:dyDescent="0.2">
      <c r="FW344" s="119"/>
      <c r="GJ344" s="119"/>
      <c r="GW344" s="119"/>
    </row>
    <row r="345" spans="179:205" x14ac:dyDescent="0.2">
      <c r="FW345" s="119"/>
      <c r="GJ345" s="119"/>
      <c r="GW345" s="119"/>
    </row>
    <row r="346" spans="179:205" x14ac:dyDescent="0.2">
      <c r="FW346" s="119"/>
      <c r="GJ346" s="119"/>
      <c r="GW346" s="119"/>
    </row>
    <row r="347" spans="179:205" x14ac:dyDescent="0.2">
      <c r="FW347" s="119"/>
      <c r="GJ347" s="119"/>
      <c r="GW347" s="119"/>
    </row>
    <row r="348" spans="179:205" x14ac:dyDescent="0.2">
      <c r="FW348" s="119"/>
      <c r="GJ348" s="119"/>
      <c r="GW348" s="119"/>
    </row>
    <row r="349" spans="179:205" x14ac:dyDescent="0.2">
      <c r="FW349" s="119"/>
      <c r="GJ349" s="119"/>
      <c r="GW349" s="119"/>
    </row>
    <row r="350" spans="179:205" x14ac:dyDescent="0.2">
      <c r="FW350" s="119"/>
      <c r="GJ350" s="119"/>
      <c r="GW350" s="119"/>
    </row>
    <row r="351" spans="179:205" x14ac:dyDescent="0.2">
      <c r="FW351" s="119"/>
      <c r="GJ351" s="119"/>
      <c r="GW351" s="119"/>
    </row>
    <row r="352" spans="179:205" x14ac:dyDescent="0.2">
      <c r="FW352" s="119"/>
      <c r="GJ352" s="119"/>
      <c r="GW352" s="119"/>
    </row>
    <row r="353" spans="179:205" x14ac:dyDescent="0.2">
      <c r="FW353" s="119"/>
      <c r="GJ353" s="119"/>
      <c r="GW353" s="119"/>
    </row>
    <row r="354" spans="179:205" x14ac:dyDescent="0.2">
      <c r="FW354" s="119"/>
      <c r="GJ354" s="119"/>
      <c r="GW354" s="119"/>
    </row>
    <row r="355" spans="179:205" x14ac:dyDescent="0.2">
      <c r="FW355" s="119"/>
      <c r="GJ355" s="119"/>
      <c r="GW355" s="119"/>
    </row>
    <row r="356" spans="179:205" x14ac:dyDescent="0.2">
      <c r="FW356" s="119"/>
      <c r="GJ356" s="119"/>
      <c r="GW356" s="119"/>
    </row>
    <row r="357" spans="179:205" x14ac:dyDescent="0.2">
      <c r="FW357" s="119"/>
      <c r="GJ357" s="119"/>
      <c r="GW357" s="119"/>
    </row>
    <row r="358" spans="179:205" x14ac:dyDescent="0.2">
      <c r="FW358" s="119"/>
      <c r="GJ358" s="119"/>
      <c r="GW358" s="119"/>
    </row>
    <row r="359" spans="179:205" x14ac:dyDescent="0.2">
      <c r="FW359" s="119"/>
      <c r="GJ359" s="119"/>
      <c r="GW359" s="119"/>
    </row>
    <row r="360" spans="179:205" x14ac:dyDescent="0.2">
      <c r="FW360" s="119"/>
      <c r="GJ360" s="119"/>
      <c r="GW360" s="119"/>
    </row>
    <row r="361" spans="179:205" x14ac:dyDescent="0.2">
      <c r="FW361" s="119"/>
      <c r="GJ361" s="119"/>
      <c r="GW361" s="119"/>
    </row>
    <row r="362" spans="179:205" x14ac:dyDescent="0.2">
      <c r="FW362" s="119"/>
      <c r="GJ362" s="119"/>
      <c r="GW362" s="119"/>
    </row>
    <row r="363" spans="179:205" x14ac:dyDescent="0.2">
      <c r="FW363" s="119"/>
      <c r="GJ363" s="119"/>
      <c r="GW363" s="119"/>
    </row>
    <row r="364" spans="179:205" x14ac:dyDescent="0.2">
      <c r="FW364" s="119"/>
      <c r="GJ364" s="119"/>
      <c r="GW364" s="119"/>
    </row>
    <row r="365" spans="179:205" x14ac:dyDescent="0.2">
      <c r="FW365" s="119"/>
      <c r="GJ365" s="119"/>
      <c r="GW365" s="119"/>
    </row>
    <row r="366" spans="179:205" x14ac:dyDescent="0.2">
      <c r="FW366" s="119"/>
      <c r="GJ366" s="119"/>
      <c r="GW366" s="119"/>
    </row>
    <row r="367" spans="179:205" x14ac:dyDescent="0.2">
      <c r="FW367" s="119"/>
      <c r="GJ367" s="119"/>
      <c r="GW367" s="119"/>
    </row>
    <row r="368" spans="179:205" x14ac:dyDescent="0.2">
      <c r="FW368" s="119"/>
      <c r="GJ368" s="119"/>
      <c r="GW368" s="119"/>
    </row>
    <row r="369" spans="179:205" x14ac:dyDescent="0.2">
      <c r="FW369" s="119"/>
      <c r="GJ369" s="119"/>
      <c r="GW369" s="119"/>
    </row>
    <row r="370" spans="179:205" x14ac:dyDescent="0.2">
      <c r="FW370" s="119"/>
      <c r="GJ370" s="119"/>
      <c r="GW370" s="119"/>
    </row>
    <row r="371" spans="179:205" x14ac:dyDescent="0.2">
      <c r="FW371" s="119"/>
      <c r="GJ371" s="119"/>
      <c r="GW371" s="119"/>
    </row>
    <row r="372" spans="179:205" x14ac:dyDescent="0.2">
      <c r="FW372" s="119"/>
      <c r="GJ372" s="119"/>
      <c r="GW372" s="119"/>
    </row>
    <row r="373" spans="179:205" x14ac:dyDescent="0.2">
      <c r="FW373" s="119"/>
      <c r="GJ373" s="119"/>
      <c r="GW373" s="119"/>
    </row>
    <row r="374" spans="179:205" x14ac:dyDescent="0.2">
      <c r="FW374" s="119"/>
      <c r="GJ374" s="119"/>
      <c r="GW374" s="119"/>
    </row>
    <row r="375" spans="179:205" x14ac:dyDescent="0.2">
      <c r="FW375" s="119"/>
      <c r="GJ375" s="119"/>
      <c r="GW375" s="119"/>
    </row>
    <row r="376" spans="179:205" x14ac:dyDescent="0.2">
      <c r="FW376" s="119"/>
      <c r="GJ376" s="119"/>
      <c r="GW376" s="119"/>
    </row>
    <row r="377" spans="179:205" x14ac:dyDescent="0.2">
      <c r="FW377" s="119"/>
      <c r="GJ377" s="119"/>
      <c r="GW377" s="119"/>
    </row>
    <row r="378" spans="179:205" x14ac:dyDescent="0.2">
      <c r="FW378" s="119"/>
      <c r="GJ378" s="119"/>
      <c r="GW378" s="119"/>
    </row>
    <row r="379" spans="179:205" x14ac:dyDescent="0.2">
      <c r="FW379" s="119"/>
      <c r="GJ379" s="119"/>
      <c r="GW379" s="119"/>
    </row>
    <row r="380" spans="179:205" x14ac:dyDescent="0.2">
      <c r="FW380" s="119"/>
      <c r="GJ380" s="119"/>
      <c r="GW380" s="119"/>
    </row>
    <row r="381" spans="179:205" x14ac:dyDescent="0.2">
      <c r="FW381" s="119"/>
      <c r="GJ381" s="119"/>
      <c r="GW381" s="119"/>
    </row>
    <row r="382" spans="179:205" x14ac:dyDescent="0.2">
      <c r="FW382" s="119"/>
      <c r="GJ382" s="119"/>
      <c r="GW382" s="119"/>
    </row>
    <row r="383" spans="179:205" x14ac:dyDescent="0.2">
      <c r="FW383" s="119"/>
      <c r="GJ383" s="119"/>
      <c r="GW383" s="119"/>
    </row>
    <row r="384" spans="179:205" x14ac:dyDescent="0.2">
      <c r="FW384" s="119"/>
      <c r="GJ384" s="119"/>
      <c r="GW384" s="119"/>
    </row>
    <row r="385" spans="179:205" x14ac:dyDescent="0.2">
      <c r="FW385" s="119"/>
      <c r="GJ385" s="119"/>
      <c r="GW385" s="119"/>
    </row>
    <row r="386" spans="179:205" x14ac:dyDescent="0.2">
      <c r="FW386" s="119"/>
      <c r="GJ386" s="119"/>
      <c r="GW386" s="119"/>
    </row>
    <row r="387" spans="179:205" x14ac:dyDescent="0.2">
      <c r="FW387" s="119"/>
      <c r="GJ387" s="119"/>
      <c r="GW387" s="119"/>
    </row>
    <row r="388" spans="179:205" x14ac:dyDescent="0.2">
      <c r="FW388" s="119"/>
      <c r="GJ388" s="119"/>
      <c r="GW388" s="119"/>
    </row>
    <row r="389" spans="179:205" x14ac:dyDescent="0.2">
      <c r="FW389" s="119"/>
      <c r="GJ389" s="119"/>
      <c r="GW389" s="119"/>
    </row>
    <row r="390" spans="179:205" x14ac:dyDescent="0.2">
      <c r="FW390" s="119"/>
      <c r="GJ390" s="119"/>
      <c r="GW390" s="119"/>
    </row>
    <row r="391" spans="179:205" x14ac:dyDescent="0.2">
      <c r="FW391" s="119"/>
      <c r="GJ391" s="119"/>
      <c r="GW391" s="119"/>
    </row>
    <row r="392" spans="179:205" x14ac:dyDescent="0.2">
      <c r="FW392" s="119"/>
      <c r="GJ392" s="119"/>
      <c r="GW392" s="119"/>
    </row>
    <row r="393" spans="179:205" x14ac:dyDescent="0.2">
      <c r="FW393" s="119"/>
      <c r="GJ393" s="119"/>
      <c r="GW393" s="119"/>
    </row>
    <row r="394" spans="179:205" x14ac:dyDescent="0.2">
      <c r="FW394" s="119"/>
      <c r="GJ394" s="119"/>
      <c r="GW394" s="119"/>
    </row>
    <row r="395" spans="179:205" x14ac:dyDescent="0.2">
      <c r="FW395" s="119"/>
      <c r="GJ395" s="119"/>
      <c r="GW395" s="119"/>
    </row>
    <row r="396" spans="179:205" x14ac:dyDescent="0.2">
      <c r="FW396" s="119"/>
      <c r="GJ396" s="119"/>
      <c r="GW396" s="119"/>
    </row>
    <row r="397" spans="179:205" x14ac:dyDescent="0.2">
      <c r="FW397" s="119"/>
      <c r="GJ397" s="119"/>
      <c r="GW397" s="119"/>
    </row>
    <row r="398" spans="179:205" x14ac:dyDescent="0.2">
      <c r="FW398" s="119"/>
      <c r="GJ398" s="119"/>
      <c r="GW398" s="119"/>
    </row>
    <row r="399" spans="179:205" x14ac:dyDescent="0.2">
      <c r="FW399" s="119"/>
      <c r="GJ399" s="119"/>
      <c r="GW399" s="119"/>
    </row>
    <row r="400" spans="179:205" x14ac:dyDescent="0.2">
      <c r="FW400" s="119"/>
      <c r="GJ400" s="119"/>
      <c r="GW400" s="119"/>
    </row>
    <row r="401" spans="179:205" x14ac:dyDescent="0.2">
      <c r="FW401" s="119"/>
      <c r="GJ401" s="119"/>
      <c r="GW401" s="119"/>
    </row>
    <row r="402" spans="179:205" x14ac:dyDescent="0.2">
      <c r="FW402" s="119"/>
      <c r="GJ402" s="119"/>
      <c r="GW402" s="119"/>
    </row>
    <row r="403" spans="179:205" x14ac:dyDescent="0.2">
      <c r="FW403" s="119"/>
      <c r="GJ403" s="119"/>
      <c r="GW403" s="119"/>
    </row>
    <row r="404" spans="179:205" x14ac:dyDescent="0.2">
      <c r="FW404" s="119"/>
      <c r="GJ404" s="119"/>
      <c r="GW404" s="119"/>
    </row>
    <row r="405" spans="179:205" x14ac:dyDescent="0.2">
      <c r="FW405" s="119"/>
      <c r="GJ405" s="119"/>
      <c r="GW405" s="119"/>
    </row>
    <row r="406" spans="179:205" x14ac:dyDescent="0.2">
      <c r="FW406" s="119"/>
      <c r="GJ406" s="119"/>
      <c r="GW406" s="119"/>
    </row>
    <row r="407" spans="179:205" x14ac:dyDescent="0.2">
      <c r="FW407" s="119"/>
      <c r="GJ407" s="119"/>
      <c r="GW407" s="119"/>
    </row>
    <row r="408" spans="179:205" x14ac:dyDescent="0.2">
      <c r="FW408" s="119"/>
      <c r="GJ408" s="119"/>
      <c r="GW408" s="119"/>
    </row>
    <row r="409" spans="179:205" x14ac:dyDescent="0.2">
      <c r="FW409" s="119"/>
      <c r="GJ409" s="119"/>
      <c r="GW409" s="119"/>
    </row>
    <row r="410" spans="179:205" x14ac:dyDescent="0.2">
      <c r="FW410" s="119"/>
      <c r="GJ410" s="119"/>
      <c r="GW410" s="119"/>
    </row>
    <row r="411" spans="179:205" x14ac:dyDescent="0.2">
      <c r="FW411" s="119"/>
      <c r="GJ411" s="119"/>
      <c r="GW411" s="119"/>
    </row>
    <row r="412" spans="179:205" x14ac:dyDescent="0.2">
      <c r="FW412" s="119"/>
      <c r="GJ412" s="119"/>
      <c r="GW412" s="119"/>
    </row>
    <row r="413" spans="179:205" x14ac:dyDescent="0.2">
      <c r="FW413" s="119"/>
      <c r="GJ413" s="119"/>
      <c r="GW413" s="119"/>
    </row>
    <row r="414" spans="179:205" x14ac:dyDescent="0.2">
      <c r="FW414" s="119"/>
      <c r="GJ414" s="119"/>
      <c r="GW414" s="119"/>
    </row>
    <row r="415" spans="179:205" x14ac:dyDescent="0.2">
      <c r="FW415" s="119"/>
      <c r="GJ415" s="119"/>
      <c r="GW415" s="119"/>
    </row>
    <row r="416" spans="179:205" x14ac:dyDescent="0.2">
      <c r="FW416" s="119"/>
      <c r="GJ416" s="119"/>
      <c r="GW416" s="119"/>
    </row>
    <row r="417" spans="179:205" x14ac:dyDescent="0.2">
      <c r="FW417" s="119"/>
      <c r="GJ417" s="119"/>
      <c r="GW417" s="119"/>
    </row>
    <row r="418" spans="179:205" x14ac:dyDescent="0.2">
      <c r="FW418" s="119"/>
      <c r="GJ418" s="119"/>
      <c r="GW418" s="119"/>
    </row>
    <row r="419" spans="179:205" x14ac:dyDescent="0.2">
      <c r="FW419" s="119"/>
      <c r="GJ419" s="119"/>
      <c r="GW419" s="119"/>
    </row>
    <row r="420" spans="179:205" x14ac:dyDescent="0.2">
      <c r="FW420" s="119"/>
      <c r="GJ420" s="119"/>
      <c r="GW420" s="119"/>
    </row>
    <row r="421" spans="179:205" x14ac:dyDescent="0.2">
      <c r="FW421" s="119"/>
      <c r="GJ421" s="119"/>
      <c r="GW421" s="119"/>
    </row>
    <row r="422" spans="179:205" x14ac:dyDescent="0.2">
      <c r="FW422" s="119"/>
      <c r="GJ422" s="119"/>
      <c r="GW422" s="119"/>
    </row>
    <row r="423" spans="179:205" x14ac:dyDescent="0.2">
      <c r="FW423" s="119"/>
      <c r="GJ423" s="119"/>
      <c r="GW423" s="119"/>
    </row>
    <row r="424" spans="179:205" x14ac:dyDescent="0.2">
      <c r="FW424" s="119"/>
      <c r="GJ424" s="119"/>
      <c r="GW424" s="119"/>
    </row>
    <row r="425" spans="179:205" x14ac:dyDescent="0.2">
      <c r="FW425" s="119"/>
      <c r="GJ425" s="119"/>
      <c r="GW425" s="119"/>
    </row>
    <row r="426" spans="179:205" x14ac:dyDescent="0.2">
      <c r="FW426" s="119"/>
      <c r="GJ426" s="119"/>
      <c r="GW426" s="119"/>
    </row>
    <row r="427" spans="179:205" x14ac:dyDescent="0.2">
      <c r="FW427" s="119"/>
      <c r="GJ427" s="119"/>
      <c r="GW427" s="119"/>
    </row>
    <row r="428" spans="179:205" x14ac:dyDescent="0.2">
      <c r="FW428" s="119"/>
      <c r="GJ428" s="119"/>
      <c r="GW428" s="119"/>
    </row>
    <row r="429" spans="179:205" x14ac:dyDescent="0.2">
      <c r="FW429" s="119"/>
      <c r="GJ429" s="119"/>
      <c r="GW429" s="119"/>
    </row>
    <row r="430" spans="179:205" x14ac:dyDescent="0.2">
      <c r="FW430" s="119"/>
      <c r="GJ430" s="119"/>
      <c r="GW430" s="119"/>
    </row>
    <row r="431" spans="179:205" x14ac:dyDescent="0.2">
      <c r="FW431" s="119"/>
      <c r="GJ431" s="119"/>
      <c r="GW431" s="119"/>
    </row>
    <row r="432" spans="179:205" x14ac:dyDescent="0.2">
      <c r="FW432" s="119"/>
      <c r="GJ432" s="119"/>
      <c r="GW432" s="119"/>
    </row>
    <row r="433" spans="179:205" x14ac:dyDescent="0.2">
      <c r="FW433" s="119"/>
      <c r="GJ433" s="119"/>
      <c r="GW433" s="119"/>
    </row>
    <row r="434" spans="179:205" x14ac:dyDescent="0.2">
      <c r="FW434" s="119"/>
      <c r="GJ434" s="119"/>
      <c r="GW434" s="119"/>
    </row>
    <row r="435" spans="179:205" x14ac:dyDescent="0.2">
      <c r="FW435" s="119"/>
      <c r="GJ435" s="119"/>
      <c r="GW435" s="119"/>
    </row>
    <row r="436" spans="179:205" x14ac:dyDescent="0.2">
      <c r="FW436" s="119"/>
      <c r="GJ436" s="119"/>
      <c r="GW436" s="119"/>
    </row>
    <row r="437" spans="179:205" x14ac:dyDescent="0.2">
      <c r="FW437" s="119"/>
      <c r="GJ437" s="119"/>
      <c r="GW437" s="119"/>
    </row>
    <row r="438" spans="179:205" x14ac:dyDescent="0.2">
      <c r="FW438" s="119"/>
      <c r="GJ438" s="119"/>
      <c r="GW438" s="119"/>
    </row>
    <row r="439" spans="179:205" x14ac:dyDescent="0.2">
      <c r="FW439" s="119"/>
      <c r="GJ439" s="119"/>
      <c r="GW439" s="119"/>
    </row>
    <row r="440" spans="179:205" x14ac:dyDescent="0.2">
      <c r="FW440" s="119"/>
      <c r="GJ440" s="119"/>
      <c r="GW440" s="119"/>
    </row>
    <row r="441" spans="179:205" x14ac:dyDescent="0.2">
      <c r="FW441" s="119"/>
      <c r="GJ441" s="119"/>
      <c r="GW441" s="119"/>
    </row>
    <row r="442" spans="179:205" x14ac:dyDescent="0.2">
      <c r="FW442" s="119"/>
      <c r="GJ442" s="119"/>
      <c r="GW442" s="119"/>
    </row>
    <row r="443" spans="179:205" x14ac:dyDescent="0.2">
      <c r="FW443" s="119"/>
      <c r="GJ443" s="119"/>
      <c r="GW443" s="119"/>
    </row>
    <row r="444" spans="179:205" x14ac:dyDescent="0.2">
      <c r="FW444" s="119"/>
      <c r="GJ444" s="119"/>
      <c r="GW444" s="119"/>
    </row>
    <row r="445" spans="179:205" x14ac:dyDescent="0.2">
      <c r="FW445" s="119"/>
      <c r="GJ445" s="119"/>
      <c r="GW445" s="119"/>
    </row>
    <row r="446" spans="179:205" x14ac:dyDescent="0.2">
      <c r="FW446" s="119"/>
      <c r="GJ446" s="119"/>
      <c r="GW446" s="119"/>
    </row>
    <row r="447" spans="179:205" x14ac:dyDescent="0.2">
      <c r="FW447" s="119"/>
      <c r="GJ447" s="119"/>
      <c r="GW447" s="119"/>
    </row>
    <row r="448" spans="179:205" x14ac:dyDescent="0.2">
      <c r="FW448" s="119"/>
      <c r="GJ448" s="119"/>
      <c r="GW448" s="119"/>
    </row>
    <row r="449" spans="179:205" x14ac:dyDescent="0.2">
      <c r="FW449" s="119"/>
      <c r="GJ449" s="119"/>
      <c r="GW449" s="119"/>
    </row>
    <row r="450" spans="179:205" x14ac:dyDescent="0.2">
      <c r="FW450" s="119"/>
      <c r="GJ450" s="119"/>
      <c r="GW450" s="119"/>
    </row>
    <row r="451" spans="179:205" x14ac:dyDescent="0.2">
      <c r="FW451" s="119"/>
      <c r="GJ451" s="119"/>
      <c r="GW451" s="119"/>
    </row>
    <row r="452" spans="179:205" x14ac:dyDescent="0.2">
      <c r="FW452" s="119"/>
      <c r="GJ452" s="119"/>
      <c r="GW452" s="119"/>
    </row>
    <row r="453" spans="179:205" x14ac:dyDescent="0.2">
      <c r="FW453" s="119"/>
      <c r="GJ453" s="119"/>
      <c r="GW453" s="119"/>
    </row>
    <row r="454" spans="179:205" x14ac:dyDescent="0.2">
      <c r="FW454" s="119"/>
      <c r="GJ454" s="119"/>
      <c r="GW454" s="119"/>
    </row>
    <row r="455" spans="179:205" x14ac:dyDescent="0.2">
      <c r="FW455" s="119"/>
      <c r="GJ455" s="119"/>
      <c r="GW455" s="119"/>
    </row>
    <row r="456" spans="179:205" x14ac:dyDescent="0.2">
      <c r="FW456" s="119"/>
      <c r="GJ456" s="119"/>
      <c r="GW456" s="119"/>
    </row>
    <row r="457" spans="179:205" x14ac:dyDescent="0.2">
      <c r="FW457" s="119"/>
      <c r="GJ457" s="119"/>
      <c r="GW457" s="119"/>
    </row>
    <row r="458" spans="179:205" x14ac:dyDescent="0.2">
      <c r="FW458" s="119"/>
      <c r="GJ458" s="119"/>
      <c r="GW458" s="119"/>
    </row>
    <row r="459" spans="179:205" x14ac:dyDescent="0.2">
      <c r="FW459" s="119"/>
      <c r="GJ459" s="119"/>
      <c r="GW459" s="119"/>
    </row>
    <row r="460" spans="179:205" x14ac:dyDescent="0.2">
      <c r="FW460" s="119"/>
      <c r="GJ460" s="119"/>
      <c r="GW460" s="119"/>
    </row>
    <row r="461" spans="179:205" x14ac:dyDescent="0.2">
      <c r="FW461" s="119"/>
      <c r="GJ461" s="119"/>
      <c r="GW461" s="119"/>
    </row>
    <row r="462" spans="179:205" x14ac:dyDescent="0.2">
      <c r="FW462" s="119"/>
      <c r="GJ462" s="119"/>
      <c r="GW462" s="119"/>
    </row>
    <row r="463" spans="179:205" x14ac:dyDescent="0.2">
      <c r="FW463" s="119"/>
      <c r="GJ463" s="119"/>
      <c r="GW463" s="119"/>
    </row>
    <row r="464" spans="179:205" x14ac:dyDescent="0.2">
      <c r="FW464" s="119"/>
      <c r="GJ464" s="119"/>
      <c r="GW464" s="119"/>
    </row>
    <row r="465" spans="179:205" x14ac:dyDescent="0.2">
      <c r="FW465" s="119"/>
      <c r="GJ465" s="119"/>
      <c r="GW465" s="119"/>
    </row>
    <row r="466" spans="179:205" x14ac:dyDescent="0.2">
      <c r="FW466" s="119"/>
      <c r="GJ466" s="119"/>
      <c r="GW466" s="119"/>
    </row>
    <row r="467" spans="179:205" x14ac:dyDescent="0.2">
      <c r="FW467" s="119"/>
      <c r="GJ467" s="119"/>
      <c r="GW467" s="119"/>
    </row>
    <row r="468" spans="179:205" x14ac:dyDescent="0.2">
      <c r="FW468" s="119"/>
      <c r="GJ468" s="119"/>
      <c r="GW468" s="119"/>
    </row>
    <row r="469" spans="179:205" x14ac:dyDescent="0.2">
      <c r="FW469" s="119"/>
      <c r="GJ469" s="119"/>
      <c r="GW469" s="119"/>
    </row>
    <row r="470" spans="179:205" x14ac:dyDescent="0.2">
      <c r="FW470" s="119"/>
      <c r="GJ470" s="119"/>
      <c r="GW470" s="119"/>
    </row>
    <row r="471" spans="179:205" x14ac:dyDescent="0.2">
      <c r="FW471" s="119"/>
      <c r="GJ471" s="119"/>
      <c r="GW471" s="119"/>
    </row>
    <row r="472" spans="179:205" x14ac:dyDescent="0.2">
      <c r="FW472" s="119"/>
      <c r="GJ472" s="119"/>
      <c r="GW472" s="119"/>
    </row>
    <row r="473" spans="179:205" x14ac:dyDescent="0.2">
      <c r="FW473" s="119"/>
      <c r="GJ473" s="119"/>
      <c r="GW473" s="119"/>
    </row>
    <row r="474" spans="179:205" x14ac:dyDescent="0.2">
      <c r="FW474" s="119"/>
      <c r="GJ474" s="119"/>
      <c r="GW474" s="119"/>
    </row>
    <row r="475" spans="179:205" x14ac:dyDescent="0.2">
      <c r="FW475" s="119"/>
      <c r="GJ475" s="119"/>
      <c r="GW475" s="119"/>
    </row>
    <row r="476" spans="179:205" x14ac:dyDescent="0.2">
      <c r="FW476" s="119"/>
      <c r="GJ476" s="119"/>
      <c r="GW476" s="119"/>
    </row>
    <row r="477" spans="179:205" x14ac:dyDescent="0.2">
      <c r="FW477" s="119"/>
      <c r="GJ477" s="119"/>
      <c r="GW477" s="119"/>
    </row>
    <row r="478" spans="179:205" x14ac:dyDescent="0.2">
      <c r="FW478" s="119"/>
      <c r="GJ478" s="119"/>
      <c r="GW478" s="119"/>
    </row>
    <row r="479" spans="179:205" x14ac:dyDescent="0.2">
      <c r="FW479" s="119"/>
      <c r="GJ479" s="119"/>
      <c r="GW479" s="119"/>
    </row>
    <row r="480" spans="179:205" x14ac:dyDescent="0.2">
      <c r="FW480" s="119"/>
      <c r="GJ480" s="119"/>
      <c r="GW480" s="119"/>
    </row>
    <row r="481" spans="179:205" x14ac:dyDescent="0.2">
      <c r="FW481" s="119"/>
      <c r="GJ481" s="119"/>
      <c r="GW481" s="119"/>
    </row>
    <row r="482" spans="179:205" x14ac:dyDescent="0.2">
      <c r="FW482" s="119"/>
      <c r="GJ482" s="119"/>
      <c r="GW482" s="119"/>
    </row>
    <row r="483" spans="179:205" x14ac:dyDescent="0.2">
      <c r="FW483" s="119"/>
      <c r="GJ483" s="119"/>
      <c r="GW483" s="119"/>
    </row>
    <row r="484" spans="179:205" x14ac:dyDescent="0.2">
      <c r="FW484" s="119"/>
      <c r="GJ484" s="119"/>
      <c r="GW484" s="119"/>
    </row>
    <row r="485" spans="179:205" x14ac:dyDescent="0.2">
      <c r="FW485" s="119"/>
      <c r="GJ485" s="119"/>
      <c r="GW485" s="119"/>
    </row>
    <row r="486" spans="179:205" x14ac:dyDescent="0.2">
      <c r="FW486" s="119"/>
      <c r="GJ486" s="119"/>
      <c r="GW486" s="119"/>
    </row>
    <row r="487" spans="179:205" x14ac:dyDescent="0.2">
      <c r="FW487" s="119"/>
      <c r="GJ487" s="119"/>
      <c r="GW487" s="119"/>
    </row>
    <row r="488" spans="179:205" x14ac:dyDescent="0.2">
      <c r="FW488" s="119"/>
      <c r="GJ488" s="119"/>
      <c r="GW488" s="119"/>
    </row>
    <row r="489" spans="179:205" x14ac:dyDescent="0.2">
      <c r="FW489" s="119"/>
      <c r="GJ489" s="119"/>
      <c r="GW489" s="119"/>
    </row>
    <row r="490" spans="179:205" x14ac:dyDescent="0.2">
      <c r="FW490" s="119"/>
      <c r="GJ490" s="119"/>
      <c r="GW490" s="119"/>
    </row>
    <row r="491" spans="179:205" x14ac:dyDescent="0.2">
      <c r="FW491" s="119"/>
      <c r="GJ491" s="119"/>
      <c r="GW491" s="119"/>
    </row>
    <row r="492" spans="179:205" x14ac:dyDescent="0.2">
      <c r="FW492" s="119"/>
      <c r="GJ492" s="119"/>
      <c r="GW492" s="119"/>
    </row>
    <row r="493" spans="179:205" x14ac:dyDescent="0.2">
      <c r="FW493" s="119"/>
      <c r="GJ493" s="119"/>
      <c r="GW493" s="119"/>
    </row>
    <row r="494" spans="179:205" x14ac:dyDescent="0.2">
      <c r="FW494" s="119"/>
      <c r="GJ494" s="119"/>
      <c r="GW494" s="119"/>
    </row>
    <row r="495" spans="179:205" x14ac:dyDescent="0.2">
      <c r="FW495" s="119"/>
      <c r="GJ495" s="119"/>
      <c r="GW495" s="119"/>
    </row>
    <row r="496" spans="179:205" x14ac:dyDescent="0.2">
      <c r="FW496" s="119"/>
      <c r="GJ496" s="119"/>
      <c r="GW496" s="119"/>
    </row>
    <row r="497" spans="179:205" x14ac:dyDescent="0.2">
      <c r="FW497" s="119"/>
      <c r="GJ497" s="119"/>
      <c r="GW497" s="119"/>
    </row>
    <row r="498" spans="179:205" x14ac:dyDescent="0.2">
      <c r="FW498" s="119"/>
      <c r="GJ498" s="119"/>
      <c r="GW498" s="119"/>
    </row>
    <row r="499" spans="179:205" x14ac:dyDescent="0.2">
      <c r="FW499" s="119"/>
      <c r="GJ499" s="119"/>
      <c r="GW499" s="119"/>
    </row>
    <row r="500" spans="179:205" x14ac:dyDescent="0.2">
      <c r="FW500" s="119"/>
      <c r="GJ500" s="119"/>
      <c r="GW500" s="119"/>
    </row>
    <row r="501" spans="179:205" x14ac:dyDescent="0.2">
      <c r="FW501" s="119"/>
      <c r="GJ501" s="119"/>
      <c r="GW501" s="119"/>
    </row>
    <row r="502" spans="179:205" x14ac:dyDescent="0.2">
      <c r="FW502" s="119"/>
      <c r="GJ502" s="119"/>
      <c r="GW502" s="119"/>
    </row>
    <row r="503" spans="179:205" x14ac:dyDescent="0.2">
      <c r="FW503" s="119"/>
      <c r="GJ503" s="119"/>
      <c r="GW503" s="119"/>
    </row>
    <row r="504" spans="179:205" x14ac:dyDescent="0.2">
      <c r="FW504" s="119"/>
      <c r="GJ504" s="119"/>
      <c r="GW504" s="119"/>
    </row>
    <row r="505" spans="179:205" x14ac:dyDescent="0.2">
      <c r="FW505" s="119"/>
      <c r="GJ505" s="119"/>
      <c r="GW505" s="119"/>
    </row>
    <row r="506" spans="179:205" x14ac:dyDescent="0.2">
      <c r="FW506" s="119"/>
      <c r="GJ506" s="119"/>
      <c r="GW506" s="119"/>
    </row>
    <row r="507" spans="179:205" x14ac:dyDescent="0.2">
      <c r="FW507" s="119"/>
      <c r="GJ507" s="119"/>
      <c r="GW507" s="119"/>
    </row>
    <row r="508" spans="179:205" x14ac:dyDescent="0.2">
      <c r="FW508" s="119"/>
      <c r="GJ508" s="119"/>
      <c r="GW508" s="119"/>
    </row>
    <row r="509" spans="179:205" x14ac:dyDescent="0.2">
      <c r="FW509" s="119"/>
      <c r="GJ509" s="119"/>
      <c r="GW509" s="119"/>
    </row>
    <row r="510" spans="179:205" x14ac:dyDescent="0.2">
      <c r="FW510" s="119"/>
      <c r="GJ510" s="119"/>
      <c r="GW510" s="119"/>
    </row>
    <row r="511" spans="179:205" x14ac:dyDescent="0.2">
      <c r="FW511" s="119"/>
      <c r="GJ511" s="119"/>
      <c r="GW511" s="119"/>
    </row>
    <row r="512" spans="179:205" x14ac:dyDescent="0.2">
      <c r="FW512" s="119"/>
      <c r="GJ512" s="119"/>
      <c r="GW512" s="119"/>
    </row>
    <row r="513" spans="179:205" x14ac:dyDescent="0.2">
      <c r="FW513" s="119"/>
      <c r="GJ513" s="119"/>
      <c r="GW513" s="119"/>
    </row>
    <row r="514" spans="179:205" x14ac:dyDescent="0.2">
      <c r="FW514" s="119"/>
      <c r="GJ514" s="119"/>
      <c r="GW514" s="119"/>
    </row>
    <row r="515" spans="179:205" x14ac:dyDescent="0.2">
      <c r="FW515" s="119"/>
      <c r="GJ515" s="119"/>
      <c r="GW515" s="119"/>
    </row>
    <row r="516" spans="179:205" x14ac:dyDescent="0.2">
      <c r="FW516" s="119"/>
      <c r="GJ516" s="119"/>
      <c r="GW516" s="119"/>
    </row>
    <row r="517" spans="179:205" x14ac:dyDescent="0.2">
      <c r="FW517" s="119"/>
      <c r="GJ517" s="119"/>
      <c r="GW517" s="119"/>
    </row>
    <row r="518" spans="179:205" x14ac:dyDescent="0.2">
      <c r="FW518" s="119"/>
      <c r="GJ518" s="119"/>
      <c r="GW518" s="119"/>
    </row>
    <row r="519" spans="179:205" x14ac:dyDescent="0.2">
      <c r="FW519" s="119"/>
      <c r="GJ519" s="119"/>
      <c r="GW519" s="119"/>
    </row>
    <row r="520" spans="179:205" x14ac:dyDescent="0.2">
      <c r="FW520" s="119"/>
      <c r="GJ520" s="119"/>
      <c r="GW520" s="119"/>
    </row>
    <row r="521" spans="179:205" x14ac:dyDescent="0.2">
      <c r="FW521" s="119"/>
      <c r="GJ521" s="119"/>
      <c r="GW521" s="119"/>
    </row>
    <row r="522" spans="179:205" x14ac:dyDescent="0.2">
      <c r="FW522" s="119"/>
      <c r="GJ522" s="119"/>
      <c r="GW522" s="119"/>
    </row>
    <row r="523" spans="179:205" x14ac:dyDescent="0.2">
      <c r="FW523" s="119"/>
      <c r="GJ523" s="119"/>
      <c r="GW523" s="119"/>
    </row>
    <row r="524" spans="179:205" x14ac:dyDescent="0.2">
      <c r="FW524" s="119"/>
      <c r="GJ524" s="119"/>
      <c r="GW524" s="119"/>
    </row>
    <row r="525" spans="179:205" x14ac:dyDescent="0.2">
      <c r="FW525" s="119"/>
      <c r="GJ525" s="119"/>
      <c r="GW525" s="119"/>
    </row>
    <row r="526" spans="179:205" x14ac:dyDescent="0.2">
      <c r="FW526" s="119"/>
      <c r="GJ526" s="119"/>
      <c r="GW526" s="119"/>
    </row>
    <row r="527" spans="179:205" x14ac:dyDescent="0.2">
      <c r="FW527" s="119"/>
      <c r="GJ527" s="119"/>
      <c r="GW527" s="119"/>
    </row>
    <row r="528" spans="179:205" x14ac:dyDescent="0.2">
      <c r="FW528" s="119"/>
      <c r="GJ528" s="119"/>
      <c r="GW528" s="119"/>
    </row>
    <row r="529" spans="179:205" x14ac:dyDescent="0.2">
      <c r="FW529" s="119"/>
      <c r="GJ529" s="119"/>
      <c r="GW529" s="119"/>
    </row>
    <row r="530" spans="179:205" x14ac:dyDescent="0.2">
      <c r="FW530" s="119"/>
      <c r="GJ530" s="119"/>
      <c r="GW530" s="119"/>
    </row>
    <row r="531" spans="179:205" x14ac:dyDescent="0.2">
      <c r="FW531" s="119"/>
      <c r="GJ531" s="119"/>
      <c r="GW531" s="119"/>
    </row>
    <row r="532" spans="179:205" x14ac:dyDescent="0.2">
      <c r="FW532" s="119"/>
      <c r="GJ532" s="119"/>
      <c r="GW532" s="119"/>
    </row>
    <row r="533" spans="179:205" x14ac:dyDescent="0.2">
      <c r="FW533" s="119"/>
      <c r="GJ533" s="119"/>
      <c r="GW533" s="119"/>
    </row>
    <row r="534" spans="179:205" x14ac:dyDescent="0.2">
      <c r="FW534" s="119"/>
      <c r="GJ534" s="119"/>
      <c r="GW534" s="119"/>
    </row>
    <row r="535" spans="179:205" x14ac:dyDescent="0.2">
      <c r="FW535" s="119"/>
      <c r="GJ535" s="119"/>
      <c r="GW535" s="119"/>
    </row>
    <row r="536" spans="179:205" x14ac:dyDescent="0.2">
      <c r="FW536" s="119"/>
      <c r="GJ536" s="119"/>
      <c r="GW536" s="119"/>
    </row>
    <row r="537" spans="179:205" x14ac:dyDescent="0.2">
      <c r="FW537" s="119"/>
      <c r="GJ537" s="119"/>
      <c r="GW537" s="119"/>
    </row>
    <row r="538" spans="179:205" x14ac:dyDescent="0.2">
      <c r="FW538" s="119"/>
      <c r="GJ538" s="119"/>
      <c r="GW538" s="119"/>
    </row>
    <row r="539" spans="179:205" x14ac:dyDescent="0.2">
      <c r="FW539" s="119"/>
      <c r="GJ539" s="119"/>
      <c r="GW539" s="119"/>
    </row>
    <row r="540" spans="179:205" x14ac:dyDescent="0.2">
      <c r="FW540" s="119"/>
      <c r="GJ540" s="119"/>
      <c r="GW540" s="119"/>
    </row>
    <row r="541" spans="179:205" x14ac:dyDescent="0.2">
      <c r="FW541" s="119"/>
      <c r="GJ541" s="119"/>
      <c r="GW541" s="119"/>
    </row>
    <row r="542" spans="179:205" x14ac:dyDescent="0.2">
      <c r="FW542" s="119"/>
      <c r="GJ542" s="119"/>
      <c r="GW542" s="119"/>
    </row>
    <row r="543" spans="179:205" x14ac:dyDescent="0.2">
      <c r="FW543" s="119"/>
      <c r="GJ543" s="119"/>
      <c r="GW543" s="119"/>
    </row>
    <row r="544" spans="179:205" x14ac:dyDescent="0.2">
      <c r="FW544" s="119"/>
      <c r="GJ544" s="119"/>
      <c r="GW544" s="119"/>
    </row>
    <row r="545" spans="179:205" x14ac:dyDescent="0.2">
      <c r="FW545" s="119"/>
      <c r="GJ545" s="119"/>
      <c r="GW545" s="119"/>
    </row>
    <row r="546" spans="179:205" x14ac:dyDescent="0.2">
      <c r="FW546" s="119"/>
      <c r="GJ546" s="119"/>
      <c r="GW546" s="119"/>
    </row>
    <row r="547" spans="179:205" x14ac:dyDescent="0.2">
      <c r="FW547" s="119"/>
      <c r="GJ547" s="119"/>
      <c r="GW547" s="119"/>
    </row>
    <row r="548" spans="179:205" x14ac:dyDescent="0.2">
      <c r="FW548" s="119"/>
      <c r="GJ548" s="119"/>
      <c r="GW548" s="119"/>
    </row>
    <row r="549" spans="179:205" x14ac:dyDescent="0.2">
      <c r="FW549" s="119"/>
      <c r="GJ549" s="119"/>
      <c r="GW549" s="119"/>
    </row>
    <row r="550" spans="179:205" x14ac:dyDescent="0.2">
      <c r="FW550" s="119"/>
      <c r="GJ550" s="119"/>
      <c r="GW550" s="119"/>
    </row>
    <row r="551" spans="179:205" x14ac:dyDescent="0.2">
      <c r="FW551" s="119"/>
      <c r="GJ551" s="119"/>
      <c r="GW551" s="119"/>
    </row>
    <row r="552" spans="179:205" x14ac:dyDescent="0.2">
      <c r="FW552" s="119"/>
      <c r="GJ552" s="119"/>
      <c r="GW552" s="119"/>
    </row>
    <row r="553" spans="179:205" x14ac:dyDescent="0.2">
      <c r="FW553" s="119"/>
      <c r="GJ553" s="119"/>
      <c r="GW553" s="119"/>
    </row>
    <row r="554" spans="179:205" x14ac:dyDescent="0.2">
      <c r="FW554" s="119"/>
      <c r="GJ554" s="119"/>
      <c r="GW554" s="119"/>
    </row>
    <row r="555" spans="179:205" x14ac:dyDescent="0.2">
      <c r="FW555" s="119"/>
      <c r="GJ555" s="119"/>
      <c r="GW555" s="119"/>
    </row>
    <row r="556" spans="179:205" x14ac:dyDescent="0.2">
      <c r="FW556" s="119"/>
      <c r="GJ556" s="119"/>
      <c r="GW556" s="119"/>
    </row>
    <row r="557" spans="179:205" x14ac:dyDescent="0.2">
      <c r="FW557" s="119"/>
      <c r="GJ557" s="119"/>
      <c r="GW557" s="119"/>
    </row>
    <row r="558" spans="179:205" x14ac:dyDescent="0.2">
      <c r="FW558" s="119"/>
      <c r="GJ558" s="119"/>
      <c r="GW558" s="119"/>
    </row>
    <row r="559" spans="179:205" x14ac:dyDescent="0.2">
      <c r="FW559" s="119"/>
      <c r="GJ559" s="119"/>
      <c r="GW559" s="119"/>
    </row>
    <row r="560" spans="179:205" x14ac:dyDescent="0.2">
      <c r="FW560" s="119"/>
      <c r="GJ560" s="119"/>
      <c r="GW560" s="119"/>
    </row>
    <row r="561" spans="179:205" x14ac:dyDescent="0.2">
      <c r="FW561" s="119"/>
      <c r="GJ561" s="119"/>
      <c r="GW561" s="119"/>
    </row>
    <row r="562" spans="179:205" x14ac:dyDescent="0.2">
      <c r="FW562" s="119"/>
      <c r="GJ562" s="119"/>
      <c r="GW562" s="119"/>
    </row>
    <row r="563" spans="179:205" x14ac:dyDescent="0.2">
      <c r="FW563" s="119"/>
      <c r="GJ563" s="119"/>
      <c r="GW563" s="119"/>
    </row>
    <row r="564" spans="179:205" x14ac:dyDescent="0.2">
      <c r="FW564" s="119"/>
      <c r="GJ564" s="119"/>
      <c r="GW564" s="119"/>
    </row>
    <row r="565" spans="179:205" x14ac:dyDescent="0.2">
      <c r="FW565" s="119"/>
      <c r="GJ565" s="119"/>
      <c r="GW565" s="119"/>
    </row>
    <row r="566" spans="179:205" x14ac:dyDescent="0.2">
      <c r="FW566" s="119"/>
      <c r="GJ566" s="119"/>
      <c r="GW566" s="119"/>
    </row>
    <row r="567" spans="179:205" x14ac:dyDescent="0.2">
      <c r="FW567" s="119"/>
      <c r="GJ567" s="119"/>
      <c r="GW567" s="119"/>
    </row>
    <row r="568" spans="179:205" x14ac:dyDescent="0.2">
      <c r="FW568" s="119"/>
      <c r="GJ568" s="119"/>
      <c r="GW568" s="119"/>
    </row>
    <row r="569" spans="179:205" x14ac:dyDescent="0.2">
      <c r="FW569" s="119"/>
      <c r="GJ569" s="119"/>
      <c r="GW569" s="119"/>
    </row>
    <row r="570" spans="179:205" x14ac:dyDescent="0.2">
      <c r="FW570" s="119"/>
      <c r="GJ570" s="119"/>
      <c r="GW570" s="119"/>
    </row>
    <row r="571" spans="179:205" x14ac:dyDescent="0.2">
      <c r="FW571" s="119"/>
      <c r="GJ571" s="119"/>
      <c r="GW571" s="119"/>
    </row>
    <row r="572" spans="179:205" x14ac:dyDescent="0.2">
      <c r="FW572" s="119"/>
      <c r="GJ572" s="119"/>
      <c r="GW572" s="119"/>
    </row>
    <row r="573" spans="179:205" x14ac:dyDescent="0.2">
      <c r="FW573" s="119"/>
      <c r="GJ573" s="119"/>
      <c r="GW573" s="119"/>
    </row>
    <row r="574" spans="179:205" x14ac:dyDescent="0.2">
      <c r="FW574" s="119"/>
      <c r="GJ574" s="119"/>
      <c r="GW574" s="119"/>
    </row>
    <row r="575" spans="179:205" x14ac:dyDescent="0.2">
      <c r="FW575" s="119"/>
      <c r="GJ575" s="119"/>
      <c r="GW575" s="119"/>
    </row>
    <row r="576" spans="179:205" x14ac:dyDescent="0.2">
      <c r="FW576" s="119"/>
      <c r="GJ576" s="119"/>
      <c r="GW576" s="119"/>
    </row>
    <row r="577" spans="179:205" x14ac:dyDescent="0.2">
      <c r="FW577" s="119"/>
      <c r="GJ577" s="119"/>
      <c r="GW577" s="119"/>
    </row>
    <row r="578" spans="179:205" x14ac:dyDescent="0.2">
      <c r="FW578" s="119"/>
      <c r="GJ578" s="119"/>
      <c r="GW578" s="119"/>
    </row>
    <row r="579" spans="179:205" x14ac:dyDescent="0.2">
      <c r="FW579" s="119"/>
      <c r="GJ579" s="119"/>
      <c r="GW579" s="119"/>
    </row>
    <row r="580" spans="179:205" x14ac:dyDescent="0.2">
      <c r="FW580" s="119"/>
      <c r="GJ580" s="119"/>
      <c r="GW580" s="119"/>
    </row>
    <row r="581" spans="179:205" x14ac:dyDescent="0.2">
      <c r="FW581" s="119"/>
      <c r="GJ581" s="119"/>
      <c r="GW581" s="119"/>
    </row>
    <row r="582" spans="179:205" x14ac:dyDescent="0.2">
      <c r="FW582" s="119"/>
      <c r="GJ582" s="119"/>
      <c r="GW582" s="119"/>
    </row>
    <row r="583" spans="179:205" x14ac:dyDescent="0.2">
      <c r="FW583" s="119"/>
      <c r="GJ583" s="119"/>
      <c r="GW583" s="119"/>
    </row>
    <row r="584" spans="179:205" x14ac:dyDescent="0.2">
      <c r="FW584" s="119"/>
      <c r="GJ584" s="119"/>
      <c r="GW584" s="119"/>
    </row>
    <row r="585" spans="179:205" x14ac:dyDescent="0.2">
      <c r="FW585" s="119"/>
      <c r="GJ585" s="119"/>
      <c r="GW585" s="119"/>
    </row>
    <row r="586" spans="179:205" x14ac:dyDescent="0.2">
      <c r="FW586" s="119"/>
      <c r="GJ586" s="119"/>
      <c r="GW586" s="119"/>
    </row>
    <row r="587" spans="179:205" x14ac:dyDescent="0.2">
      <c r="FW587" s="119"/>
      <c r="GJ587" s="119"/>
      <c r="GW587" s="119"/>
    </row>
    <row r="588" spans="179:205" x14ac:dyDescent="0.2">
      <c r="FW588" s="119"/>
      <c r="GJ588" s="119"/>
      <c r="GW588" s="119"/>
    </row>
    <row r="589" spans="179:205" x14ac:dyDescent="0.2">
      <c r="FW589" s="119"/>
      <c r="GJ589" s="119"/>
      <c r="GW589" s="119"/>
    </row>
    <row r="590" spans="179:205" x14ac:dyDescent="0.2">
      <c r="FW590" s="119"/>
      <c r="GJ590" s="119"/>
      <c r="GW590" s="119"/>
    </row>
    <row r="591" spans="179:205" x14ac:dyDescent="0.2">
      <c r="FW591" s="119"/>
      <c r="GJ591" s="119"/>
      <c r="GW591" s="119"/>
    </row>
    <row r="592" spans="179:205" x14ac:dyDescent="0.2">
      <c r="FW592" s="119"/>
      <c r="GJ592" s="119"/>
      <c r="GW592" s="119"/>
    </row>
    <row r="593" spans="179:205" x14ac:dyDescent="0.2">
      <c r="FW593" s="119"/>
      <c r="GJ593" s="119"/>
      <c r="GW593" s="119"/>
    </row>
    <row r="594" spans="179:205" x14ac:dyDescent="0.2">
      <c r="FW594" s="119"/>
      <c r="GJ594" s="119"/>
      <c r="GW594" s="119"/>
    </row>
    <row r="595" spans="179:205" x14ac:dyDescent="0.2">
      <c r="FW595" s="119"/>
      <c r="GJ595" s="119"/>
      <c r="GW595" s="119"/>
    </row>
    <row r="596" spans="179:205" x14ac:dyDescent="0.2">
      <c r="FW596" s="119"/>
      <c r="GJ596" s="119"/>
      <c r="GW596" s="119"/>
    </row>
    <row r="597" spans="179:205" x14ac:dyDescent="0.2">
      <c r="FW597" s="119"/>
      <c r="GJ597" s="119"/>
      <c r="GW597" s="119"/>
    </row>
    <row r="598" spans="179:205" x14ac:dyDescent="0.2">
      <c r="FW598" s="119"/>
      <c r="GJ598" s="119"/>
      <c r="GW598" s="119"/>
    </row>
    <row r="599" spans="179:205" x14ac:dyDescent="0.2">
      <c r="FW599" s="119"/>
      <c r="GJ599" s="119"/>
      <c r="GW599" s="119"/>
    </row>
    <row r="600" spans="179:205" x14ac:dyDescent="0.2">
      <c r="FW600" s="119"/>
      <c r="GJ600" s="119"/>
      <c r="GW600" s="119"/>
    </row>
    <row r="601" spans="179:205" x14ac:dyDescent="0.2">
      <c r="FW601" s="119"/>
      <c r="GJ601" s="119"/>
      <c r="GW601" s="119"/>
    </row>
    <row r="602" spans="179:205" x14ac:dyDescent="0.2">
      <c r="FW602" s="119"/>
      <c r="GJ602" s="119"/>
      <c r="GW602" s="119"/>
    </row>
    <row r="603" spans="179:205" x14ac:dyDescent="0.2">
      <c r="FW603" s="119"/>
      <c r="GJ603" s="119"/>
      <c r="GW603" s="119"/>
    </row>
    <row r="604" spans="179:205" x14ac:dyDescent="0.2">
      <c r="FW604" s="119"/>
      <c r="GJ604" s="119"/>
      <c r="GW604" s="119"/>
    </row>
    <row r="605" spans="179:205" x14ac:dyDescent="0.2">
      <c r="FW605" s="119"/>
      <c r="GJ605" s="119"/>
      <c r="GW605" s="119"/>
    </row>
    <row r="606" spans="179:205" x14ac:dyDescent="0.2">
      <c r="FW606" s="119"/>
      <c r="GJ606" s="119"/>
      <c r="GW606" s="119"/>
    </row>
    <row r="607" spans="179:205" x14ac:dyDescent="0.2">
      <c r="FW607" s="119"/>
      <c r="GJ607" s="119"/>
      <c r="GW607" s="119"/>
    </row>
    <row r="608" spans="179:205" x14ac:dyDescent="0.2">
      <c r="FW608" s="119"/>
      <c r="GJ608" s="119"/>
      <c r="GW608" s="119"/>
    </row>
    <row r="609" spans="179:205" x14ac:dyDescent="0.2">
      <c r="FW609" s="119"/>
      <c r="GJ609" s="119"/>
      <c r="GW609" s="119"/>
    </row>
    <row r="610" spans="179:205" x14ac:dyDescent="0.2">
      <c r="FW610" s="119"/>
      <c r="GJ610" s="119"/>
      <c r="GW610" s="119"/>
    </row>
    <row r="611" spans="179:205" x14ac:dyDescent="0.2">
      <c r="FW611" s="119"/>
      <c r="GJ611" s="119"/>
      <c r="GW611" s="119"/>
    </row>
    <row r="612" spans="179:205" x14ac:dyDescent="0.2">
      <c r="FW612" s="119"/>
      <c r="GJ612" s="119"/>
      <c r="GW612" s="119"/>
    </row>
    <row r="613" spans="179:205" x14ac:dyDescent="0.2">
      <c r="FW613" s="119"/>
      <c r="GJ613" s="119"/>
      <c r="GW613" s="119"/>
    </row>
    <row r="614" spans="179:205" x14ac:dyDescent="0.2">
      <c r="FW614" s="119"/>
      <c r="GJ614" s="119"/>
      <c r="GW614" s="119"/>
    </row>
    <row r="615" spans="179:205" x14ac:dyDescent="0.2">
      <c r="FW615" s="119"/>
      <c r="GJ615" s="119"/>
      <c r="GW615" s="119"/>
    </row>
    <row r="616" spans="179:205" x14ac:dyDescent="0.2">
      <c r="FW616" s="119"/>
      <c r="GJ616" s="119"/>
      <c r="GW616" s="119"/>
    </row>
    <row r="617" spans="179:205" x14ac:dyDescent="0.2">
      <c r="FW617" s="119"/>
      <c r="GJ617" s="119"/>
      <c r="GW617" s="119"/>
    </row>
    <row r="618" spans="179:205" x14ac:dyDescent="0.2">
      <c r="FW618" s="119"/>
      <c r="GJ618" s="119"/>
      <c r="GW618" s="119"/>
    </row>
    <row r="619" spans="179:205" x14ac:dyDescent="0.2">
      <c r="FW619" s="119"/>
      <c r="GJ619" s="119"/>
      <c r="GW619" s="119"/>
    </row>
    <row r="620" spans="179:205" x14ac:dyDescent="0.2">
      <c r="FW620" s="119"/>
      <c r="GJ620" s="119"/>
      <c r="GW620" s="119"/>
    </row>
    <row r="621" spans="179:205" x14ac:dyDescent="0.2">
      <c r="FW621" s="119"/>
      <c r="GJ621" s="119"/>
      <c r="GW621" s="119"/>
    </row>
    <row r="622" spans="179:205" x14ac:dyDescent="0.2">
      <c r="FW622" s="119"/>
      <c r="GJ622" s="119"/>
      <c r="GW622" s="119"/>
    </row>
    <row r="623" spans="179:205" x14ac:dyDescent="0.2">
      <c r="FW623" s="119"/>
      <c r="GJ623" s="119"/>
      <c r="GW623" s="119"/>
    </row>
    <row r="624" spans="179:205" x14ac:dyDescent="0.2">
      <c r="FW624" s="119"/>
      <c r="GJ624" s="119"/>
      <c r="GW624" s="119"/>
    </row>
    <row r="625" spans="179:205" x14ac:dyDescent="0.2">
      <c r="FW625" s="119"/>
      <c r="GJ625" s="119"/>
      <c r="GW625" s="119"/>
    </row>
    <row r="626" spans="179:205" x14ac:dyDescent="0.2">
      <c r="FW626" s="119"/>
      <c r="GJ626" s="119"/>
      <c r="GW626" s="119"/>
    </row>
    <row r="627" spans="179:205" x14ac:dyDescent="0.2">
      <c r="FW627" s="119"/>
      <c r="GJ627" s="119"/>
      <c r="GW627" s="119"/>
    </row>
    <row r="628" spans="179:205" x14ac:dyDescent="0.2">
      <c r="FW628" s="119"/>
      <c r="GJ628" s="119"/>
      <c r="GW628" s="119"/>
    </row>
    <row r="629" spans="179:205" x14ac:dyDescent="0.2">
      <c r="FW629" s="119"/>
      <c r="GJ629" s="119"/>
      <c r="GW629" s="119"/>
    </row>
    <row r="630" spans="179:205" x14ac:dyDescent="0.2">
      <c r="FW630" s="119"/>
      <c r="GJ630" s="119"/>
      <c r="GW630" s="119"/>
    </row>
    <row r="631" spans="179:205" x14ac:dyDescent="0.2">
      <c r="FW631" s="119"/>
      <c r="GJ631" s="119"/>
      <c r="GW631" s="119"/>
    </row>
    <row r="632" spans="179:205" x14ac:dyDescent="0.2">
      <c r="FW632" s="119"/>
      <c r="GJ632" s="119"/>
      <c r="GW632" s="119"/>
    </row>
    <row r="633" spans="179:205" x14ac:dyDescent="0.2">
      <c r="FW633" s="119"/>
      <c r="GJ633" s="119"/>
      <c r="GW633" s="119"/>
    </row>
    <row r="634" spans="179:205" x14ac:dyDescent="0.2">
      <c r="FW634" s="119"/>
      <c r="GJ634" s="119"/>
      <c r="GW634" s="119"/>
    </row>
    <row r="635" spans="179:205" x14ac:dyDescent="0.2">
      <c r="FW635" s="119"/>
      <c r="GJ635" s="119"/>
      <c r="GW635" s="119"/>
    </row>
    <row r="636" spans="179:205" x14ac:dyDescent="0.2">
      <c r="FW636" s="119"/>
      <c r="GJ636" s="119"/>
      <c r="GW636" s="119"/>
    </row>
    <row r="637" spans="179:205" x14ac:dyDescent="0.2">
      <c r="FW637" s="119"/>
      <c r="GJ637" s="119"/>
      <c r="GW637" s="119"/>
    </row>
    <row r="638" spans="179:205" x14ac:dyDescent="0.2">
      <c r="FW638" s="119"/>
      <c r="GJ638" s="119"/>
      <c r="GW638" s="119"/>
    </row>
    <row r="639" spans="179:205" x14ac:dyDescent="0.2">
      <c r="FW639" s="119"/>
      <c r="GJ639" s="119"/>
      <c r="GW639" s="119"/>
    </row>
    <row r="640" spans="179:205" x14ac:dyDescent="0.2">
      <c r="FW640" s="119"/>
      <c r="GJ640" s="119"/>
      <c r="GW640" s="119"/>
    </row>
    <row r="641" spans="179:205" x14ac:dyDescent="0.2">
      <c r="FW641" s="119"/>
      <c r="GJ641" s="119"/>
      <c r="GW641" s="119"/>
    </row>
    <row r="642" spans="179:205" x14ac:dyDescent="0.2">
      <c r="FW642" s="119"/>
      <c r="GJ642" s="119"/>
      <c r="GW642" s="119"/>
    </row>
    <row r="643" spans="179:205" x14ac:dyDescent="0.2">
      <c r="FW643" s="119"/>
      <c r="GJ643" s="119"/>
      <c r="GW643" s="119"/>
    </row>
    <row r="644" spans="179:205" x14ac:dyDescent="0.2">
      <c r="FW644" s="119"/>
      <c r="GJ644" s="119"/>
      <c r="GW644" s="119"/>
    </row>
    <row r="645" spans="179:205" x14ac:dyDescent="0.2">
      <c r="FW645" s="119"/>
      <c r="GJ645" s="119"/>
      <c r="GW645" s="119"/>
    </row>
    <row r="646" spans="179:205" x14ac:dyDescent="0.2">
      <c r="FW646" s="119"/>
      <c r="GJ646" s="119"/>
      <c r="GW646" s="119"/>
    </row>
    <row r="647" spans="179:205" x14ac:dyDescent="0.2">
      <c r="FW647" s="119"/>
      <c r="GJ647" s="119"/>
      <c r="GW647" s="119"/>
    </row>
    <row r="648" spans="179:205" x14ac:dyDescent="0.2">
      <c r="FW648" s="119"/>
      <c r="GJ648" s="119"/>
      <c r="GW648" s="119"/>
    </row>
    <row r="649" spans="179:205" x14ac:dyDescent="0.2">
      <c r="FW649" s="119"/>
      <c r="GJ649" s="119"/>
      <c r="GW649" s="119"/>
    </row>
    <row r="650" spans="179:205" x14ac:dyDescent="0.2">
      <c r="FW650" s="119"/>
      <c r="GJ650" s="119"/>
      <c r="GW650" s="119"/>
    </row>
    <row r="651" spans="179:205" x14ac:dyDescent="0.2">
      <c r="FW651" s="119"/>
      <c r="GJ651" s="119"/>
      <c r="GW651" s="119"/>
    </row>
    <row r="652" spans="179:205" x14ac:dyDescent="0.2">
      <c r="FW652" s="119"/>
      <c r="GJ652" s="119"/>
      <c r="GW652" s="119"/>
    </row>
    <row r="653" spans="179:205" x14ac:dyDescent="0.2">
      <c r="FW653" s="119"/>
      <c r="GJ653" s="119"/>
      <c r="GW653" s="119"/>
    </row>
    <row r="654" spans="179:205" x14ac:dyDescent="0.2">
      <c r="FW654" s="119"/>
      <c r="GJ654" s="119"/>
      <c r="GW654" s="119"/>
    </row>
    <row r="655" spans="179:205" x14ac:dyDescent="0.2">
      <c r="FW655" s="119"/>
      <c r="GJ655" s="119"/>
      <c r="GW655" s="119"/>
    </row>
    <row r="656" spans="179:205" x14ac:dyDescent="0.2">
      <c r="FW656" s="119"/>
      <c r="GJ656" s="119"/>
      <c r="GW656" s="119"/>
    </row>
    <row r="657" spans="179:205" x14ac:dyDescent="0.2">
      <c r="FW657" s="119"/>
      <c r="GJ657" s="119"/>
      <c r="GW657" s="119"/>
    </row>
    <row r="658" spans="179:205" x14ac:dyDescent="0.2">
      <c r="FW658" s="119"/>
      <c r="GJ658" s="119"/>
      <c r="GW658" s="119"/>
    </row>
    <row r="659" spans="179:205" x14ac:dyDescent="0.2">
      <c r="FW659" s="119"/>
      <c r="GJ659" s="119"/>
      <c r="GW659" s="119"/>
    </row>
    <row r="660" spans="179:205" x14ac:dyDescent="0.2">
      <c r="FW660" s="119"/>
      <c r="GJ660" s="119"/>
      <c r="GW660" s="119"/>
    </row>
    <row r="661" spans="179:205" x14ac:dyDescent="0.2">
      <c r="FW661" s="119"/>
      <c r="GJ661" s="119"/>
      <c r="GW661" s="119"/>
    </row>
    <row r="662" spans="179:205" x14ac:dyDescent="0.2">
      <c r="FW662" s="119"/>
      <c r="GJ662" s="119"/>
      <c r="GW662" s="119"/>
    </row>
    <row r="663" spans="179:205" x14ac:dyDescent="0.2">
      <c r="FW663" s="119"/>
      <c r="GJ663" s="119"/>
      <c r="GW663" s="119"/>
    </row>
    <row r="664" spans="179:205" x14ac:dyDescent="0.2">
      <c r="FW664" s="119"/>
      <c r="GJ664" s="119"/>
      <c r="GW664" s="119"/>
    </row>
    <row r="665" spans="179:205" x14ac:dyDescent="0.2">
      <c r="FW665" s="119"/>
      <c r="GJ665" s="119"/>
      <c r="GW665" s="119"/>
    </row>
    <row r="666" spans="179:205" x14ac:dyDescent="0.2">
      <c r="FW666" s="119"/>
      <c r="GJ666" s="119"/>
      <c r="GW666" s="119"/>
    </row>
    <row r="667" spans="179:205" x14ac:dyDescent="0.2">
      <c r="FW667" s="119"/>
      <c r="GJ667" s="119"/>
      <c r="GW667" s="119"/>
    </row>
    <row r="668" spans="179:205" x14ac:dyDescent="0.2">
      <c r="FW668" s="119"/>
      <c r="GJ668" s="119"/>
      <c r="GW668" s="119"/>
    </row>
    <row r="669" spans="179:205" x14ac:dyDescent="0.2">
      <c r="FW669" s="119"/>
      <c r="GJ669" s="119"/>
      <c r="GW669" s="119"/>
    </row>
    <row r="670" spans="179:205" x14ac:dyDescent="0.2">
      <c r="FW670" s="119"/>
      <c r="GJ670" s="119"/>
      <c r="GW670" s="119"/>
    </row>
    <row r="671" spans="179:205" x14ac:dyDescent="0.2">
      <c r="FW671" s="119"/>
      <c r="GJ671" s="119"/>
      <c r="GW671" s="119"/>
    </row>
    <row r="672" spans="179:205" x14ac:dyDescent="0.2">
      <c r="FW672" s="119"/>
      <c r="GJ672" s="119"/>
      <c r="GW672" s="119"/>
    </row>
    <row r="673" spans="179:205" x14ac:dyDescent="0.2">
      <c r="FW673" s="119"/>
      <c r="GJ673" s="119"/>
      <c r="GW673" s="119"/>
    </row>
    <row r="674" spans="179:205" x14ac:dyDescent="0.2">
      <c r="FW674" s="119"/>
      <c r="GJ674" s="119"/>
      <c r="GW674" s="119"/>
    </row>
    <row r="675" spans="179:205" x14ac:dyDescent="0.2">
      <c r="FW675" s="119"/>
      <c r="GJ675" s="119"/>
      <c r="GW675" s="119"/>
    </row>
    <row r="676" spans="179:205" x14ac:dyDescent="0.2">
      <c r="FW676" s="119"/>
      <c r="GJ676" s="119"/>
      <c r="GW676" s="119"/>
    </row>
    <row r="677" spans="179:205" x14ac:dyDescent="0.2">
      <c r="FW677" s="119"/>
      <c r="GJ677" s="119"/>
      <c r="GW677" s="119"/>
    </row>
    <row r="678" spans="179:205" x14ac:dyDescent="0.2">
      <c r="FW678" s="119"/>
      <c r="GJ678" s="119"/>
      <c r="GW678" s="119"/>
    </row>
    <row r="679" spans="179:205" x14ac:dyDescent="0.2">
      <c r="FW679" s="119"/>
      <c r="GJ679" s="119"/>
      <c r="GW679" s="119"/>
    </row>
    <row r="680" spans="179:205" x14ac:dyDescent="0.2">
      <c r="FW680" s="119"/>
      <c r="GJ680" s="119"/>
      <c r="GW680" s="119"/>
    </row>
    <row r="681" spans="179:205" x14ac:dyDescent="0.2">
      <c r="FW681" s="119"/>
      <c r="GJ681" s="119"/>
      <c r="GW681" s="119"/>
    </row>
    <row r="682" spans="179:205" x14ac:dyDescent="0.2">
      <c r="FW682" s="119"/>
      <c r="GJ682" s="119"/>
      <c r="GW682" s="119"/>
    </row>
    <row r="683" spans="179:205" x14ac:dyDescent="0.2">
      <c r="FW683" s="119"/>
      <c r="GJ683" s="119"/>
      <c r="GW683" s="119"/>
    </row>
    <row r="684" spans="179:205" x14ac:dyDescent="0.2">
      <c r="FW684" s="119"/>
      <c r="GJ684" s="119"/>
      <c r="GW684" s="119"/>
    </row>
    <row r="685" spans="179:205" x14ac:dyDescent="0.2">
      <c r="FW685" s="119"/>
      <c r="GJ685" s="119"/>
      <c r="GW685" s="119"/>
    </row>
    <row r="686" spans="179:205" x14ac:dyDescent="0.2">
      <c r="FW686" s="119"/>
      <c r="GJ686" s="119"/>
      <c r="GW686" s="119"/>
    </row>
    <row r="687" spans="179:205" x14ac:dyDescent="0.2">
      <c r="FW687" s="119"/>
      <c r="GJ687" s="119"/>
      <c r="GW687" s="119"/>
    </row>
    <row r="688" spans="179:205" x14ac:dyDescent="0.2">
      <c r="FW688" s="119"/>
      <c r="GJ688" s="119"/>
      <c r="GW688" s="119"/>
    </row>
    <row r="689" spans="179:205" x14ac:dyDescent="0.2">
      <c r="FW689" s="119"/>
      <c r="GJ689" s="119"/>
      <c r="GW689" s="119"/>
    </row>
    <row r="690" spans="179:205" x14ac:dyDescent="0.2">
      <c r="FW690" s="119"/>
      <c r="GJ690" s="119"/>
      <c r="GW690" s="119"/>
    </row>
    <row r="691" spans="179:205" x14ac:dyDescent="0.2">
      <c r="FW691" s="119"/>
      <c r="GJ691" s="119"/>
      <c r="GW691" s="119"/>
    </row>
    <row r="692" spans="179:205" x14ac:dyDescent="0.2">
      <c r="FW692" s="119"/>
      <c r="GJ692" s="119"/>
      <c r="GW692" s="119"/>
    </row>
    <row r="693" spans="179:205" x14ac:dyDescent="0.2">
      <c r="FW693" s="119"/>
      <c r="GJ693" s="119"/>
      <c r="GW693" s="119"/>
    </row>
    <row r="694" spans="179:205" x14ac:dyDescent="0.2">
      <c r="FW694" s="119"/>
      <c r="GJ694" s="119"/>
      <c r="GW694" s="119"/>
    </row>
    <row r="695" spans="179:205" x14ac:dyDescent="0.2">
      <c r="FW695" s="119"/>
      <c r="GJ695" s="119"/>
      <c r="GW695" s="119"/>
    </row>
    <row r="696" spans="179:205" x14ac:dyDescent="0.2">
      <c r="FW696" s="119"/>
      <c r="GJ696" s="119"/>
      <c r="GW696" s="119"/>
    </row>
    <row r="697" spans="179:205" x14ac:dyDescent="0.2">
      <c r="FW697" s="119"/>
      <c r="GJ697" s="119"/>
      <c r="GW697" s="119"/>
    </row>
    <row r="698" spans="179:205" x14ac:dyDescent="0.2">
      <c r="FW698" s="119"/>
      <c r="GJ698" s="119"/>
      <c r="GW698" s="119"/>
    </row>
    <row r="699" spans="179:205" x14ac:dyDescent="0.2">
      <c r="FW699" s="119"/>
      <c r="GJ699" s="119"/>
      <c r="GW699" s="119"/>
    </row>
    <row r="700" spans="179:205" x14ac:dyDescent="0.2">
      <c r="FW700" s="119"/>
      <c r="GJ700" s="119"/>
      <c r="GW700" s="119"/>
    </row>
    <row r="701" spans="179:205" x14ac:dyDescent="0.2">
      <c r="FW701" s="119"/>
      <c r="GJ701" s="119"/>
      <c r="GW701" s="119"/>
    </row>
    <row r="702" spans="179:205" x14ac:dyDescent="0.2">
      <c r="FW702" s="119"/>
      <c r="GJ702" s="119"/>
      <c r="GW702" s="119"/>
    </row>
    <row r="703" spans="179:205" x14ac:dyDescent="0.2">
      <c r="FW703" s="119"/>
      <c r="GJ703" s="119"/>
      <c r="GW703" s="119"/>
    </row>
    <row r="704" spans="179:205" x14ac:dyDescent="0.2">
      <c r="FW704" s="119"/>
      <c r="GJ704" s="119"/>
      <c r="GW704" s="119"/>
    </row>
    <row r="705" spans="179:205" x14ac:dyDescent="0.2">
      <c r="FW705" s="119"/>
      <c r="GJ705" s="119"/>
      <c r="GW705" s="119"/>
    </row>
    <row r="706" spans="179:205" x14ac:dyDescent="0.2">
      <c r="FW706" s="119"/>
      <c r="GJ706" s="119"/>
      <c r="GW706" s="119"/>
    </row>
    <row r="707" spans="179:205" x14ac:dyDescent="0.2">
      <c r="FW707" s="119"/>
      <c r="GJ707" s="119"/>
      <c r="GW707" s="119"/>
    </row>
    <row r="708" spans="179:205" x14ac:dyDescent="0.2">
      <c r="FW708" s="119"/>
      <c r="GJ708" s="119"/>
      <c r="GW708" s="119"/>
    </row>
    <row r="709" spans="179:205" x14ac:dyDescent="0.2">
      <c r="FW709" s="119"/>
      <c r="GJ709" s="119"/>
      <c r="GW709" s="119"/>
    </row>
    <row r="710" spans="179:205" x14ac:dyDescent="0.2">
      <c r="FW710" s="119"/>
      <c r="GJ710" s="119"/>
      <c r="GW710" s="119"/>
    </row>
    <row r="711" spans="179:205" x14ac:dyDescent="0.2">
      <c r="FW711" s="119"/>
      <c r="GJ711" s="119"/>
      <c r="GW711" s="119"/>
    </row>
    <row r="712" spans="179:205" x14ac:dyDescent="0.2">
      <c r="FW712" s="119"/>
      <c r="GJ712" s="119"/>
      <c r="GW712" s="119"/>
    </row>
    <row r="713" spans="179:205" x14ac:dyDescent="0.2">
      <c r="FW713" s="119"/>
      <c r="GJ713" s="119"/>
      <c r="GW713" s="119"/>
    </row>
    <row r="714" spans="179:205" x14ac:dyDescent="0.2">
      <c r="FW714" s="119"/>
      <c r="GJ714" s="119"/>
      <c r="GW714" s="119"/>
    </row>
    <row r="715" spans="179:205" x14ac:dyDescent="0.2">
      <c r="FW715" s="119"/>
      <c r="GJ715" s="119"/>
      <c r="GW715" s="119"/>
    </row>
    <row r="716" spans="179:205" x14ac:dyDescent="0.2">
      <c r="FW716" s="119"/>
      <c r="GJ716" s="119"/>
      <c r="GW716" s="119"/>
    </row>
    <row r="717" spans="179:205" x14ac:dyDescent="0.2">
      <c r="FW717" s="119"/>
      <c r="GJ717" s="119"/>
      <c r="GW717" s="119"/>
    </row>
    <row r="718" spans="179:205" x14ac:dyDescent="0.2">
      <c r="FW718" s="119"/>
      <c r="GJ718" s="119"/>
      <c r="GW718" s="119"/>
    </row>
    <row r="719" spans="179:205" x14ac:dyDescent="0.2">
      <c r="FW719" s="119"/>
      <c r="GJ719" s="119"/>
      <c r="GW719" s="119"/>
    </row>
    <row r="720" spans="179:205" x14ac:dyDescent="0.2">
      <c r="FW720" s="119"/>
      <c r="GJ720" s="119"/>
      <c r="GW720" s="119"/>
    </row>
    <row r="721" spans="179:205" x14ac:dyDescent="0.2">
      <c r="FW721" s="119"/>
      <c r="GJ721" s="119"/>
      <c r="GW721" s="119"/>
    </row>
    <row r="722" spans="179:205" x14ac:dyDescent="0.2">
      <c r="FW722" s="119"/>
      <c r="GJ722" s="119"/>
      <c r="GW722" s="119"/>
    </row>
    <row r="723" spans="179:205" x14ac:dyDescent="0.2">
      <c r="FW723" s="119"/>
      <c r="GJ723" s="119"/>
      <c r="GW723" s="119"/>
    </row>
    <row r="724" spans="179:205" x14ac:dyDescent="0.2">
      <c r="FW724" s="119"/>
      <c r="GJ724" s="119"/>
      <c r="GW724" s="119"/>
    </row>
    <row r="725" spans="179:205" x14ac:dyDescent="0.2">
      <c r="FW725" s="119"/>
      <c r="GJ725" s="119"/>
      <c r="GW725" s="119"/>
    </row>
    <row r="726" spans="179:205" x14ac:dyDescent="0.2">
      <c r="FW726" s="119"/>
      <c r="GJ726" s="119"/>
      <c r="GW726" s="119"/>
    </row>
    <row r="727" spans="179:205" x14ac:dyDescent="0.2">
      <c r="FW727" s="119"/>
      <c r="GJ727" s="119"/>
      <c r="GW727" s="119"/>
    </row>
    <row r="728" spans="179:205" x14ac:dyDescent="0.2">
      <c r="FW728" s="119"/>
      <c r="GJ728" s="119"/>
      <c r="GW728" s="119"/>
    </row>
    <row r="729" spans="179:205" x14ac:dyDescent="0.2">
      <c r="FW729" s="119"/>
      <c r="GJ729" s="119"/>
      <c r="GW729" s="119"/>
    </row>
    <row r="730" spans="179:205" x14ac:dyDescent="0.2">
      <c r="FW730" s="119"/>
      <c r="GJ730" s="119"/>
      <c r="GW730" s="119"/>
    </row>
    <row r="731" spans="179:205" x14ac:dyDescent="0.2">
      <c r="FW731" s="119"/>
      <c r="GJ731" s="119"/>
      <c r="GW731" s="119"/>
    </row>
    <row r="732" spans="179:205" x14ac:dyDescent="0.2">
      <c r="FW732" s="119"/>
      <c r="GJ732" s="119"/>
      <c r="GW732" s="119"/>
    </row>
    <row r="733" spans="179:205" x14ac:dyDescent="0.2">
      <c r="FW733" s="119"/>
      <c r="GJ733" s="119"/>
      <c r="GW733" s="119"/>
    </row>
    <row r="734" spans="179:205" x14ac:dyDescent="0.2">
      <c r="FW734" s="119"/>
      <c r="GJ734" s="119"/>
      <c r="GW734" s="119"/>
    </row>
    <row r="735" spans="179:205" x14ac:dyDescent="0.2">
      <c r="FW735" s="119"/>
      <c r="GJ735" s="119"/>
      <c r="GW735" s="119"/>
    </row>
    <row r="736" spans="179:205" x14ac:dyDescent="0.2">
      <c r="FW736" s="119"/>
      <c r="GJ736" s="119"/>
      <c r="GW736" s="119"/>
    </row>
    <row r="737" spans="179:205" x14ac:dyDescent="0.2">
      <c r="FW737" s="119"/>
      <c r="GJ737" s="119"/>
      <c r="GW737" s="119"/>
    </row>
    <row r="738" spans="179:205" x14ac:dyDescent="0.2">
      <c r="FW738" s="119"/>
      <c r="GJ738" s="119"/>
      <c r="GW738" s="119"/>
    </row>
    <row r="739" spans="179:205" x14ac:dyDescent="0.2">
      <c r="FW739" s="119"/>
      <c r="GJ739" s="119"/>
      <c r="GW739" s="119"/>
    </row>
    <row r="740" spans="179:205" x14ac:dyDescent="0.2">
      <c r="FW740" s="119"/>
      <c r="GJ740" s="119"/>
      <c r="GW740" s="119"/>
    </row>
    <row r="741" spans="179:205" x14ac:dyDescent="0.2">
      <c r="FW741" s="119"/>
      <c r="GJ741" s="119"/>
      <c r="GW741" s="119"/>
    </row>
    <row r="742" spans="179:205" x14ac:dyDescent="0.2">
      <c r="FW742" s="119"/>
      <c r="GJ742" s="119"/>
      <c r="GW742" s="119"/>
    </row>
    <row r="743" spans="179:205" x14ac:dyDescent="0.2">
      <c r="FW743" s="119"/>
      <c r="GJ743" s="119"/>
      <c r="GW743" s="119"/>
    </row>
    <row r="744" spans="179:205" x14ac:dyDescent="0.2">
      <c r="FW744" s="119"/>
      <c r="GJ744" s="119"/>
      <c r="GW744" s="119"/>
    </row>
    <row r="745" spans="179:205" x14ac:dyDescent="0.2">
      <c r="FW745" s="119"/>
      <c r="GJ745" s="119"/>
      <c r="GW745" s="119"/>
    </row>
    <row r="746" spans="179:205" x14ac:dyDescent="0.2">
      <c r="FW746" s="119"/>
      <c r="GJ746" s="119"/>
      <c r="GW746" s="119"/>
    </row>
    <row r="747" spans="179:205" x14ac:dyDescent="0.2">
      <c r="FW747" s="119"/>
      <c r="GJ747" s="119"/>
      <c r="GW747" s="119"/>
    </row>
    <row r="748" spans="179:205" x14ac:dyDescent="0.2">
      <c r="FW748" s="119"/>
      <c r="GJ748" s="119"/>
      <c r="GW748" s="119"/>
    </row>
    <row r="749" spans="179:205" x14ac:dyDescent="0.2">
      <c r="FW749" s="119"/>
      <c r="GJ749" s="119"/>
      <c r="GW749" s="119"/>
    </row>
    <row r="750" spans="179:205" x14ac:dyDescent="0.2">
      <c r="FW750" s="119"/>
      <c r="GJ750" s="119"/>
      <c r="GW750" s="119"/>
    </row>
    <row r="751" spans="179:205" x14ac:dyDescent="0.2">
      <c r="FW751" s="119"/>
      <c r="GJ751" s="119"/>
      <c r="GW751" s="119"/>
    </row>
    <row r="752" spans="179:205" x14ac:dyDescent="0.2">
      <c r="FW752" s="119"/>
      <c r="GJ752" s="119"/>
      <c r="GW752" s="119"/>
    </row>
    <row r="753" spans="179:205" x14ac:dyDescent="0.2">
      <c r="FW753" s="119"/>
      <c r="GJ753" s="119"/>
      <c r="GW753" s="119"/>
    </row>
    <row r="754" spans="179:205" x14ac:dyDescent="0.2">
      <c r="FW754" s="119"/>
      <c r="GJ754" s="119"/>
      <c r="GW754" s="119"/>
    </row>
    <row r="755" spans="179:205" x14ac:dyDescent="0.2">
      <c r="FW755" s="119"/>
      <c r="GJ755" s="119"/>
      <c r="GW755" s="119"/>
    </row>
    <row r="756" spans="179:205" x14ac:dyDescent="0.2">
      <c r="FW756" s="119"/>
      <c r="GJ756" s="119"/>
      <c r="GW756" s="119"/>
    </row>
    <row r="757" spans="179:205" x14ac:dyDescent="0.2">
      <c r="FW757" s="119"/>
      <c r="GJ757" s="119"/>
      <c r="GW757" s="119"/>
    </row>
    <row r="758" spans="179:205" x14ac:dyDescent="0.2">
      <c r="FW758" s="119"/>
      <c r="GJ758" s="119"/>
      <c r="GW758" s="119"/>
    </row>
    <row r="759" spans="179:205" x14ac:dyDescent="0.2">
      <c r="FW759" s="119"/>
      <c r="GJ759" s="119"/>
      <c r="GW759" s="119"/>
    </row>
    <row r="760" spans="179:205" x14ac:dyDescent="0.2">
      <c r="FW760" s="119"/>
      <c r="GJ760" s="119"/>
      <c r="GW760" s="119"/>
    </row>
    <row r="761" spans="179:205" x14ac:dyDescent="0.2">
      <c r="FW761" s="119"/>
      <c r="GJ761" s="119"/>
      <c r="GW761" s="119"/>
    </row>
    <row r="762" spans="179:205" x14ac:dyDescent="0.2">
      <c r="FW762" s="119"/>
      <c r="GJ762" s="119"/>
      <c r="GW762" s="119"/>
    </row>
    <row r="763" spans="179:205" x14ac:dyDescent="0.2">
      <c r="FW763" s="119"/>
      <c r="GJ763" s="119"/>
      <c r="GW763" s="119"/>
    </row>
    <row r="764" spans="179:205" x14ac:dyDescent="0.2">
      <c r="FW764" s="119"/>
      <c r="GJ764" s="119"/>
      <c r="GW764" s="119"/>
    </row>
    <row r="765" spans="179:205" x14ac:dyDescent="0.2">
      <c r="FW765" s="119"/>
      <c r="GJ765" s="119"/>
      <c r="GW765" s="119"/>
    </row>
    <row r="766" spans="179:205" x14ac:dyDescent="0.2">
      <c r="FW766" s="119"/>
      <c r="GJ766" s="119"/>
      <c r="GW766" s="119"/>
    </row>
    <row r="767" spans="179:205" x14ac:dyDescent="0.2">
      <c r="FW767" s="119"/>
      <c r="GJ767" s="119"/>
      <c r="GW767" s="119"/>
    </row>
    <row r="768" spans="179:205" x14ac:dyDescent="0.2">
      <c r="FW768" s="119"/>
      <c r="GJ768" s="119"/>
      <c r="GW768" s="119"/>
    </row>
    <row r="769" spans="179:205" x14ac:dyDescent="0.2">
      <c r="FW769" s="119"/>
      <c r="GJ769" s="119"/>
      <c r="GW769" s="119"/>
    </row>
    <row r="770" spans="179:205" x14ac:dyDescent="0.2">
      <c r="FW770" s="119"/>
      <c r="GJ770" s="119"/>
      <c r="GW770" s="119"/>
    </row>
    <row r="771" spans="179:205" x14ac:dyDescent="0.2">
      <c r="FW771" s="119"/>
      <c r="GJ771" s="119"/>
      <c r="GW771" s="119"/>
    </row>
    <row r="772" spans="179:205" x14ac:dyDescent="0.2">
      <c r="FW772" s="119"/>
      <c r="GJ772" s="119"/>
      <c r="GW772" s="119"/>
    </row>
    <row r="773" spans="179:205" x14ac:dyDescent="0.2">
      <c r="FW773" s="119"/>
      <c r="GJ773" s="119"/>
      <c r="GW773" s="119"/>
    </row>
    <row r="774" spans="179:205" x14ac:dyDescent="0.2">
      <c r="FW774" s="119"/>
      <c r="GJ774" s="119"/>
      <c r="GW774" s="119"/>
    </row>
    <row r="775" spans="179:205" x14ac:dyDescent="0.2">
      <c r="FW775" s="119"/>
      <c r="GJ775" s="119"/>
      <c r="GW775" s="119"/>
    </row>
    <row r="776" spans="179:205" x14ac:dyDescent="0.2">
      <c r="FW776" s="119"/>
      <c r="GJ776" s="119"/>
      <c r="GW776" s="119"/>
    </row>
    <row r="777" spans="179:205" x14ac:dyDescent="0.2">
      <c r="FW777" s="119"/>
      <c r="GJ777" s="119"/>
      <c r="GW777" s="119"/>
    </row>
    <row r="778" spans="179:205" x14ac:dyDescent="0.2">
      <c r="FW778" s="119"/>
      <c r="GJ778" s="119"/>
      <c r="GW778" s="119"/>
    </row>
    <row r="779" spans="179:205" x14ac:dyDescent="0.2">
      <c r="FW779" s="119"/>
      <c r="GJ779" s="119"/>
      <c r="GW779" s="119"/>
    </row>
    <row r="780" spans="179:205" x14ac:dyDescent="0.2">
      <c r="FW780" s="119"/>
      <c r="GJ780" s="119"/>
      <c r="GW780" s="119"/>
    </row>
    <row r="781" spans="179:205" x14ac:dyDescent="0.2">
      <c r="FW781" s="119"/>
      <c r="GJ781" s="119"/>
      <c r="GW781" s="119"/>
    </row>
    <row r="782" spans="179:205" x14ac:dyDescent="0.2">
      <c r="FW782" s="119"/>
      <c r="GJ782" s="119"/>
      <c r="GW782" s="119"/>
    </row>
    <row r="783" spans="179:205" x14ac:dyDescent="0.2">
      <c r="FW783" s="119"/>
      <c r="GJ783" s="119"/>
      <c r="GW783" s="119"/>
    </row>
    <row r="784" spans="179:205" x14ac:dyDescent="0.2">
      <c r="FW784" s="119"/>
      <c r="GJ784" s="119"/>
      <c r="GW784" s="119"/>
    </row>
    <row r="785" spans="179:205" x14ac:dyDescent="0.2">
      <c r="FW785" s="119"/>
      <c r="GJ785" s="119"/>
      <c r="GW785" s="119"/>
    </row>
    <row r="786" spans="179:205" x14ac:dyDescent="0.2">
      <c r="FW786" s="119"/>
      <c r="GJ786" s="119"/>
      <c r="GW786" s="119"/>
    </row>
    <row r="787" spans="179:205" x14ac:dyDescent="0.2">
      <c r="FW787" s="119"/>
      <c r="GJ787" s="119"/>
      <c r="GW787" s="119"/>
    </row>
    <row r="788" spans="179:205" x14ac:dyDescent="0.2">
      <c r="FW788" s="119"/>
      <c r="GJ788" s="119"/>
      <c r="GW788" s="119"/>
    </row>
    <row r="789" spans="179:205" x14ac:dyDescent="0.2">
      <c r="FW789" s="119"/>
      <c r="GJ789" s="119"/>
      <c r="GW789" s="119"/>
    </row>
    <row r="790" spans="179:205" x14ac:dyDescent="0.2">
      <c r="FW790" s="119"/>
      <c r="GJ790" s="119"/>
      <c r="GW790" s="119"/>
    </row>
    <row r="791" spans="179:205" x14ac:dyDescent="0.2">
      <c r="FW791" s="119"/>
      <c r="GJ791" s="119"/>
      <c r="GW791" s="119"/>
    </row>
    <row r="792" spans="179:205" x14ac:dyDescent="0.2">
      <c r="FW792" s="119"/>
      <c r="GJ792" s="119"/>
      <c r="GW792" s="119"/>
    </row>
    <row r="793" spans="179:205" x14ac:dyDescent="0.2">
      <c r="FW793" s="119"/>
      <c r="GJ793" s="119"/>
      <c r="GW793" s="119"/>
    </row>
    <row r="794" spans="179:205" x14ac:dyDescent="0.2">
      <c r="FW794" s="119"/>
      <c r="GJ794" s="119"/>
      <c r="GW794" s="119"/>
    </row>
    <row r="795" spans="179:205" x14ac:dyDescent="0.2">
      <c r="FW795" s="119"/>
      <c r="GJ795" s="119"/>
      <c r="GW795" s="119"/>
    </row>
    <row r="796" spans="179:205" x14ac:dyDescent="0.2">
      <c r="FW796" s="119"/>
      <c r="GJ796" s="119"/>
      <c r="GW796" s="119"/>
    </row>
    <row r="797" spans="179:205" x14ac:dyDescent="0.2">
      <c r="FW797" s="119"/>
      <c r="GJ797" s="119"/>
      <c r="GW797" s="119"/>
    </row>
    <row r="798" spans="179:205" x14ac:dyDescent="0.2">
      <c r="FW798" s="119"/>
      <c r="GJ798" s="119"/>
      <c r="GW798" s="119"/>
    </row>
    <row r="799" spans="179:205" x14ac:dyDescent="0.2">
      <c r="FW799" s="119"/>
      <c r="GJ799" s="119"/>
      <c r="GW799" s="119"/>
    </row>
    <row r="800" spans="179:205" x14ac:dyDescent="0.2">
      <c r="FW800" s="119"/>
      <c r="GJ800" s="119"/>
      <c r="GW800" s="119"/>
    </row>
    <row r="801" spans="179:205" x14ac:dyDescent="0.2">
      <c r="FW801" s="119"/>
      <c r="GJ801" s="119"/>
      <c r="GW801" s="119"/>
    </row>
    <row r="802" spans="179:205" x14ac:dyDescent="0.2">
      <c r="FW802" s="119"/>
      <c r="GJ802" s="119"/>
      <c r="GW802" s="119"/>
    </row>
    <row r="803" spans="179:205" x14ac:dyDescent="0.2">
      <c r="FW803" s="119"/>
      <c r="GJ803" s="119"/>
      <c r="GW803" s="119"/>
    </row>
    <row r="804" spans="179:205" x14ac:dyDescent="0.2">
      <c r="FW804" s="119"/>
      <c r="GJ804" s="119"/>
      <c r="GW804" s="119"/>
    </row>
    <row r="805" spans="179:205" x14ac:dyDescent="0.2">
      <c r="FW805" s="119"/>
      <c r="GJ805" s="119"/>
      <c r="GW805" s="119"/>
    </row>
    <row r="806" spans="179:205" x14ac:dyDescent="0.2">
      <c r="FW806" s="119"/>
      <c r="GJ806" s="119"/>
      <c r="GW806" s="119"/>
    </row>
    <row r="807" spans="179:205" x14ac:dyDescent="0.2">
      <c r="FW807" s="119"/>
      <c r="GJ807" s="119"/>
      <c r="GW807" s="119"/>
    </row>
    <row r="808" spans="179:205" x14ac:dyDescent="0.2">
      <c r="FW808" s="119"/>
      <c r="GJ808" s="119"/>
      <c r="GW808" s="119"/>
    </row>
    <row r="809" spans="179:205" x14ac:dyDescent="0.2">
      <c r="FW809" s="119"/>
      <c r="GJ809" s="119"/>
      <c r="GW809" s="119"/>
    </row>
    <row r="810" spans="179:205" x14ac:dyDescent="0.2">
      <c r="FW810" s="119"/>
      <c r="GJ810" s="119"/>
      <c r="GW810" s="119"/>
    </row>
    <row r="811" spans="179:205" x14ac:dyDescent="0.2">
      <c r="FW811" s="119"/>
      <c r="GJ811" s="119"/>
      <c r="GW811" s="119"/>
    </row>
    <row r="812" spans="179:205" x14ac:dyDescent="0.2">
      <c r="FW812" s="119"/>
      <c r="GJ812" s="119"/>
      <c r="GW812" s="119"/>
    </row>
    <row r="813" spans="179:205" x14ac:dyDescent="0.2">
      <c r="FW813" s="119"/>
      <c r="GJ813" s="119"/>
      <c r="GW813" s="119"/>
    </row>
    <row r="814" spans="179:205" x14ac:dyDescent="0.2">
      <c r="FW814" s="119"/>
      <c r="GJ814" s="119"/>
      <c r="GW814" s="119"/>
    </row>
    <row r="815" spans="179:205" x14ac:dyDescent="0.2">
      <c r="FW815" s="119"/>
      <c r="GJ815" s="119"/>
      <c r="GW815" s="119"/>
    </row>
    <row r="816" spans="179:205" x14ac:dyDescent="0.2">
      <c r="FW816" s="119"/>
      <c r="GJ816" s="119"/>
      <c r="GW816" s="119"/>
    </row>
    <row r="817" spans="179:205" x14ac:dyDescent="0.2">
      <c r="FW817" s="119"/>
      <c r="GJ817" s="119"/>
      <c r="GW817" s="119"/>
    </row>
    <row r="818" spans="179:205" x14ac:dyDescent="0.2">
      <c r="FW818" s="119"/>
      <c r="GJ818" s="119"/>
      <c r="GW818" s="119"/>
    </row>
    <row r="819" spans="179:205" x14ac:dyDescent="0.2">
      <c r="FW819" s="119"/>
      <c r="GJ819" s="119"/>
      <c r="GW819" s="119"/>
    </row>
    <row r="820" spans="179:205" x14ac:dyDescent="0.2">
      <c r="FW820" s="119"/>
      <c r="GJ820" s="119"/>
      <c r="GW820" s="119"/>
    </row>
    <row r="821" spans="179:205" x14ac:dyDescent="0.2">
      <c r="FW821" s="119"/>
      <c r="GJ821" s="119"/>
      <c r="GW821" s="119"/>
    </row>
    <row r="822" spans="179:205" x14ac:dyDescent="0.2">
      <c r="FW822" s="119"/>
      <c r="GJ822" s="119"/>
      <c r="GW822" s="119"/>
    </row>
    <row r="823" spans="179:205" x14ac:dyDescent="0.2">
      <c r="FW823" s="119"/>
      <c r="GJ823" s="119"/>
      <c r="GW823" s="119"/>
    </row>
    <row r="824" spans="179:205" x14ac:dyDescent="0.2">
      <c r="FW824" s="119"/>
      <c r="GJ824" s="119"/>
      <c r="GW824" s="119"/>
    </row>
    <row r="825" spans="179:205" x14ac:dyDescent="0.2">
      <c r="FW825" s="119"/>
      <c r="GJ825" s="119"/>
      <c r="GW825" s="119"/>
    </row>
    <row r="826" spans="179:205" x14ac:dyDescent="0.2">
      <c r="FW826" s="119"/>
      <c r="GJ826" s="119"/>
      <c r="GW826" s="119"/>
    </row>
    <row r="827" spans="179:205" x14ac:dyDescent="0.2">
      <c r="FW827" s="119"/>
      <c r="GJ827" s="119"/>
      <c r="GW827" s="119"/>
    </row>
    <row r="828" spans="179:205" x14ac:dyDescent="0.2">
      <c r="FW828" s="119"/>
      <c r="GJ828" s="119"/>
      <c r="GW828" s="119"/>
    </row>
    <row r="829" spans="179:205" x14ac:dyDescent="0.2">
      <c r="FW829" s="119"/>
      <c r="GJ829" s="119"/>
      <c r="GW829" s="119"/>
    </row>
    <row r="830" spans="179:205" x14ac:dyDescent="0.2">
      <c r="FW830" s="119"/>
      <c r="GJ830" s="119"/>
      <c r="GW830" s="119"/>
    </row>
    <row r="831" spans="179:205" x14ac:dyDescent="0.2">
      <c r="FW831" s="119"/>
      <c r="GJ831" s="119"/>
      <c r="GW831" s="119"/>
    </row>
    <row r="832" spans="179:205" x14ac:dyDescent="0.2">
      <c r="FW832" s="119"/>
      <c r="GJ832" s="119"/>
      <c r="GW832" s="119"/>
    </row>
    <row r="833" spans="179:205" x14ac:dyDescent="0.2">
      <c r="FW833" s="119"/>
      <c r="GJ833" s="119"/>
      <c r="GW833" s="119"/>
    </row>
    <row r="834" spans="179:205" x14ac:dyDescent="0.2">
      <c r="FW834" s="119"/>
      <c r="GJ834" s="119"/>
      <c r="GW834" s="119"/>
    </row>
    <row r="835" spans="179:205" x14ac:dyDescent="0.2">
      <c r="FW835" s="119"/>
      <c r="GJ835" s="119"/>
      <c r="GW835" s="119"/>
    </row>
    <row r="836" spans="179:205" x14ac:dyDescent="0.2">
      <c r="FW836" s="119"/>
      <c r="GJ836" s="119"/>
      <c r="GW836" s="119"/>
    </row>
    <row r="837" spans="179:205" x14ac:dyDescent="0.2">
      <c r="FW837" s="119"/>
      <c r="GJ837" s="119"/>
      <c r="GW837" s="119"/>
    </row>
    <row r="838" spans="179:205" x14ac:dyDescent="0.2">
      <c r="FW838" s="119"/>
      <c r="GJ838" s="119"/>
      <c r="GW838" s="119"/>
    </row>
    <row r="839" spans="179:205" x14ac:dyDescent="0.2">
      <c r="FW839" s="119"/>
      <c r="GJ839" s="119"/>
      <c r="GW839" s="119"/>
    </row>
    <row r="840" spans="179:205" x14ac:dyDescent="0.2">
      <c r="FW840" s="119"/>
      <c r="GJ840" s="119"/>
      <c r="GW840" s="119"/>
    </row>
    <row r="841" spans="179:205" x14ac:dyDescent="0.2">
      <c r="FW841" s="119"/>
      <c r="GJ841" s="119"/>
      <c r="GW841" s="119"/>
    </row>
    <row r="842" spans="179:205" x14ac:dyDescent="0.2">
      <c r="FW842" s="119"/>
      <c r="GJ842" s="119"/>
      <c r="GW842" s="119"/>
    </row>
    <row r="843" spans="179:205" x14ac:dyDescent="0.2">
      <c r="FW843" s="119"/>
      <c r="GJ843" s="119"/>
      <c r="GW843" s="119"/>
    </row>
    <row r="844" spans="179:205" x14ac:dyDescent="0.2">
      <c r="FW844" s="119"/>
      <c r="GJ844" s="119"/>
      <c r="GW844" s="119"/>
    </row>
    <row r="845" spans="179:205" x14ac:dyDescent="0.2">
      <c r="FW845" s="119"/>
      <c r="GJ845" s="119"/>
      <c r="GW845" s="119"/>
    </row>
    <row r="846" spans="179:205" x14ac:dyDescent="0.2">
      <c r="FW846" s="119"/>
      <c r="GJ846" s="119"/>
      <c r="GW846" s="119"/>
    </row>
    <row r="847" spans="179:205" x14ac:dyDescent="0.2">
      <c r="FW847" s="119"/>
      <c r="GJ847" s="119"/>
      <c r="GW847" s="119"/>
    </row>
    <row r="848" spans="179:205" x14ac:dyDescent="0.2">
      <c r="FW848" s="119"/>
      <c r="GJ848" s="119"/>
      <c r="GW848" s="119"/>
    </row>
    <row r="849" spans="179:205" x14ac:dyDescent="0.2">
      <c r="FW849" s="119"/>
      <c r="GJ849" s="119"/>
      <c r="GW849" s="119"/>
    </row>
    <row r="850" spans="179:205" x14ac:dyDescent="0.2">
      <c r="FW850" s="119"/>
      <c r="GJ850" s="119"/>
      <c r="GW850" s="119"/>
    </row>
    <row r="851" spans="179:205" x14ac:dyDescent="0.2">
      <c r="FW851" s="119"/>
      <c r="GJ851" s="119"/>
      <c r="GW851" s="119"/>
    </row>
    <row r="852" spans="179:205" x14ac:dyDescent="0.2">
      <c r="FW852" s="119"/>
      <c r="GJ852" s="119"/>
      <c r="GW852" s="119"/>
    </row>
    <row r="853" spans="179:205" x14ac:dyDescent="0.2">
      <c r="FW853" s="119"/>
      <c r="GJ853" s="119"/>
      <c r="GW853" s="119"/>
    </row>
    <row r="854" spans="179:205" x14ac:dyDescent="0.2">
      <c r="FW854" s="119"/>
      <c r="GJ854" s="119"/>
      <c r="GW854" s="119"/>
    </row>
    <row r="855" spans="179:205" x14ac:dyDescent="0.2">
      <c r="FW855" s="119"/>
      <c r="GJ855" s="119"/>
      <c r="GW855" s="119"/>
    </row>
    <row r="856" spans="179:205" x14ac:dyDescent="0.2">
      <c r="FW856" s="119"/>
      <c r="GJ856" s="119"/>
      <c r="GW856" s="119"/>
    </row>
    <row r="857" spans="179:205" x14ac:dyDescent="0.2">
      <c r="FW857" s="119"/>
      <c r="GJ857" s="119"/>
      <c r="GW857" s="119"/>
    </row>
    <row r="858" spans="179:205" x14ac:dyDescent="0.2">
      <c r="FW858" s="119"/>
      <c r="GJ858" s="119"/>
      <c r="GW858" s="119"/>
    </row>
    <row r="859" spans="179:205" x14ac:dyDescent="0.2">
      <c r="FW859" s="119"/>
      <c r="GJ859" s="119"/>
      <c r="GW859" s="119"/>
    </row>
    <row r="860" spans="179:205" x14ac:dyDescent="0.2">
      <c r="FW860" s="119"/>
      <c r="GJ860" s="119"/>
      <c r="GW860" s="119"/>
    </row>
    <row r="861" spans="179:205" x14ac:dyDescent="0.2">
      <c r="FW861" s="119"/>
      <c r="GJ861" s="119"/>
      <c r="GW861" s="119"/>
    </row>
    <row r="862" spans="179:205" x14ac:dyDescent="0.2">
      <c r="FW862" s="119"/>
      <c r="GJ862" s="119"/>
      <c r="GW862" s="119"/>
    </row>
    <row r="863" spans="179:205" x14ac:dyDescent="0.2">
      <c r="FW863" s="119"/>
      <c r="GJ863" s="119"/>
      <c r="GW863" s="119"/>
    </row>
    <row r="864" spans="179:205" x14ac:dyDescent="0.2">
      <c r="FW864" s="119"/>
      <c r="GJ864" s="119"/>
      <c r="GW864" s="119"/>
    </row>
    <row r="865" spans="179:205" x14ac:dyDescent="0.2">
      <c r="FW865" s="119"/>
      <c r="GJ865" s="119"/>
      <c r="GW865" s="119"/>
    </row>
    <row r="866" spans="179:205" x14ac:dyDescent="0.2">
      <c r="FW866" s="119"/>
      <c r="GJ866" s="119"/>
      <c r="GW866" s="119"/>
    </row>
    <row r="867" spans="179:205" x14ac:dyDescent="0.2">
      <c r="FW867" s="119"/>
      <c r="GJ867" s="119"/>
      <c r="GW867" s="119"/>
    </row>
    <row r="868" spans="179:205" x14ac:dyDescent="0.2">
      <c r="FW868" s="119"/>
      <c r="GJ868" s="119"/>
      <c r="GW868" s="119"/>
    </row>
    <row r="869" spans="179:205" x14ac:dyDescent="0.2">
      <c r="FW869" s="119"/>
      <c r="GJ869" s="119"/>
      <c r="GW869" s="119"/>
    </row>
    <row r="870" spans="179:205" x14ac:dyDescent="0.2">
      <c r="FW870" s="119"/>
      <c r="GJ870" s="119"/>
      <c r="GW870" s="119"/>
    </row>
    <row r="871" spans="179:205" x14ac:dyDescent="0.2">
      <c r="FW871" s="119"/>
      <c r="GJ871" s="119"/>
      <c r="GW871" s="119"/>
    </row>
    <row r="872" spans="179:205" x14ac:dyDescent="0.2">
      <c r="FW872" s="119"/>
      <c r="GJ872" s="119"/>
      <c r="GW872" s="119"/>
    </row>
    <row r="873" spans="179:205" x14ac:dyDescent="0.2">
      <c r="FW873" s="119"/>
      <c r="GJ873" s="119"/>
      <c r="GW873" s="119"/>
    </row>
    <row r="874" spans="179:205" x14ac:dyDescent="0.2">
      <c r="FW874" s="119"/>
      <c r="GJ874" s="119"/>
      <c r="GW874" s="119"/>
    </row>
    <row r="875" spans="179:205" x14ac:dyDescent="0.2">
      <c r="FW875" s="119"/>
      <c r="GJ875" s="119"/>
      <c r="GW875" s="119"/>
    </row>
    <row r="876" spans="179:205" x14ac:dyDescent="0.2">
      <c r="FW876" s="119"/>
      <c r="GJ876" s="119"/>
      <c r="GW876" s="119"/>
    </row>
    <row r="877" spans="179:205" x14ac:dyDescent="0.2">
      <c r="FW877" s="119"/>
      <c r="GJ877" s="119"/>
      <c r="GW877" s="119"/>
    </row>
    <row r="878" spans="179:205" x14ac:dyDescent="0.2">
      <c r="FW878" s="119"/>
      <c r="GJ878" s="119"/>
      <c r="GW878" s="119"/>
    </row>
    <row r="879" spans="179:205" x14ac:dyDescent="0.2">
      <c r="FW879" s="119"/>
      <c r="GJ879" s="119"/>
      <c r="GW879" s="119"/>
    </row>
    <row r="880" spans="179:205" x14ac:dyDescent="0.2">
      <c r="FW880" s="119"/>
      <c r="GJ880" s="119"/>
      <c r="GW880" s="119"/>
    </row>
    <row r="881" spans="179:205" x14ac:dyDescent="0.2">
      <c r="FW881" s="119"/>
      <c r="GJ881" s="119"/>
      <c r="GW881" s="119"/>
    </row>
    <row r="882" spans="179:205" x14ac:dyDescent="0.2">
      <c r="FW882" s="119"/>
      <c r="GJ882" s="119"/>
      <c r="GW882" s="119"/>
    </row>
    <row r="883" spans="179:205" x14ac:dyDescent="0.2">
      <c r="FW883" s="119"/>
      <c r="GJ883" s="119"/>
      <c r="GW883" s="119"/>
    </row>
    <row r="884" spans="179:205" x14ac:dyDescent="0.2">
      <c r="FW884" s="119"/>
      <c r="GJ884" s="119"/>
      <c r="GW884" s="119"/>
    </row>
    <row r="885" spans="179:205" x14ac:dyDescent="0.2">
      <c r="FW885" s="119"/>
      <c r="GJ885" s="119"/>
      <c r="GW885" s="119"/>
    </row>
    <row r="886" spans="179:205" x14ac:dyDescent="0.2">
      <c r="FW886" s="119"/>
      <c r="GJ886" s="119"/>
      <c r="GW886" s="119"/>
    </row>
    <row r="887" spans="179:205" x14ac:dyDescent="0.2">
      <c r="FW887" s="119"/>
      <c r="GJ887" s="119"/>
      <c r="GW887" s="119"/>
    </row>
    <row r="888" spans="179:205" x14ac:dyDescent="0.2">
      <c r="FW888" s="119"/>
      <c r="GJ888" s="119"/>
      <c r="GW888" s="119"/>
    </row>
    <row r="889" spans="179:205" x14ac:dyDescent="0.2">
      <c r="FW889" s="119"/>
      <c r="GJ889" s="119"/>
      <c r="GW889" s="119"/>
    </row>
    <row r="890" spans="179:205" x14ac:dyDescent="0.2">
      <c r="FW890" s="119"/>
      <c r="GJ890" s="119"/>
      <c r="GW890" s="119"/>
    </row>
    <row r="891" spans="179:205" x14ac:dyDescent="0.2">
      <c r="FW891" s="119"/>
      <c r="GJ891" s="119"/>
      <c r="GW891" s="119"/>
    </row>
    <row r="892" spans="179:205" x14ac:dyDescent="0.2">
      <c r="FW892" s="119"/>
      <c r="GJ892" s="119"/>
      <c r="GW892" s="119"/>
    </row>
    <row r="893" spans="179:205" x14ac:dyDescent="0.2">
      <c r="FW893" s="119"/>
      <c r="GJ893" s="119"/>
      <c r="GW893" s="119"/>
    </row>
    <row r="894" spans="179:205" x14ac:dyDescent="0.2">
      <c r="FW894" s="119"/>
      <c r="GJ894" s="119"/>
      <c r="GW894" s="119"/>
    </row>
    <row r="895" spans="179:205" x14ac:dyDescent="0.2">
      <c r="FW895" s="119"/>
      <c r="GJ895" s="119"/>
      <c r="GW895" s="119"/>
    </row>
    <row r="896" spans="179:205" x14ac:dyDescent="0.2">
      <c r="FW896" s="119"/>
      <c r="GJ896" s="119"/>
      <c r="GW896" s="119"/>
    </row>
    <row r="897" spans="179:205" x14ac:dyDescent="0.2">
      <c r="FW897" s="119"/>
      <c r="GJ897" s="119"/>
      <c r="GW897" s="119"/>
    </row>
    <row r="898" spans="179:205" x14ac:dyDescent="0.2">
      <c r="FW898" s="119"/>
      <c r="GJ898" s="119"/>
      <c r="GW898" s="119"/>
    </row>
    <row r="899" spans="179:205" x14ac:dyDescent="0.2">
      <c r="FW899" s="119"/>
      <c r="GJ899" s="119"/>
      <c r="GW899" s="119"/>
    </row>
    <row r="900" spans="179:205" x14ac:dyDescent="0.2">
      <c r="FW900" s="119"/>
      <c r="GJ900" s="119"/>
      <c r="GW900" s="119"/>
    </row>
    <row r="901" spans="179:205" x14ac:dyDescent="0.2">
      <c r="FW901" s="119"/>
      <c r="GJ901" s="119"/>
      <c r="GW901" s="119"/>
    </row>
    <row r="902" spans="179:205" x14ac:dyDescent="0.2">
      <c r="FW902" s="119"/>
      <c r="GJ902" s="119"/>
      <c r="GW902" s="119"/>
    </row>
    <row r="903" spans="179:205" x14ac:dyDescent="0.2">
      <c r="FW903" s="119"/>
      <c r="GJ903" s="119"/>
      <c r="GW903" s="119"/>
    </row>
    <row r="904" spans="179:205" x14ac:dyDescent="0.2">
      <c r="FW904" s="119"/>
      <c r="GJ904" s="119"/>
      <c r="GW904" s="119"/>
    </row>
    <row r="905" spans="179:205" x14ac:dyDescent="0.2">
      <c r="FW905" s="119"/>
      <c r="GJ905" s="119"/>
      <c r="GW905" s="119"/>
    </row>
    <row r="906" spans="179:205" x14ac:dyDescent="0.2">
      <c r="FW906" s="119"/>
      <c r="GJ906" s="119"/>
      <c r="GW906" s="119"/>
    </row>
    <row r="907" spans="179:205" x14ac:dyDescent="0.2">
      <c r="FW907" s="119"/>
      <c r="GJ907" s="119"/>
      <c r="GW907" s="119"/>
    </row>
    <row r="908" spans="179:205" x14ac:dyDescent="0.2">
      <c r="FW908" s="119"/>
      <c r="GJ908" s="119"/>
      <c r="GW908" s="119"/>
    </row>
    <row r="909" spans="179:205" x14ac:dyDescent="0.2">
      <c r="FW909" s="119"/>
      <c r="GJ909" s="119"/>
      <c r="GW909" s="119"/>
    </row>
    <row r="910" spans="179:205" x14ac:dyDescent="0.2">
      <c r="FW910" s="119"/>
      <c r="GJ910" s="119"/>
      <c r="GW910" s="119"/>
    </row>
    <row r="911" spans="179:205" x14ac:dyDescent="0.2">
      <c r="FW911" s="119"/>
      <c r="GJ911" s="119"/>
      <c r="GW911" s="119"/>
    </row>
    <row r="912" spans="179:205" x14ac:dyDescent="0.2">
      <c r="FW912" s="119"/>
      <c r="GJ912" s="119"/>
      <c r="GW912" s="119"/>
    </row>
    <row r="913" spans="179:205" x14ac:dyDescent="0.2">
      <c r="FW913" s="119"/>
      <c r="GJ913" s="119"/>
      <c r="GW913" s="119"/>
    </row>
    <row r="914" spans="179:205" x14ac:dyDescent="0.2">
      <c r="FW914" s="119"/>
      <c r="GJ914" s="119"/>
      <c r="GW914" s="119"/>
    </row>
    <row r="915" spans="179:205" x14ac:dyDescent="0.2">
      <c r="FW915" s="119"/>
      <c r="GJ915" s="119"/>
      <c r="GW915" s="119"/>
    </row>
    <row r="916" spans="179:205" x14ac:dyDescent="0.2">
      <c r="FW916" s="119"/>
      <c r="GJ916" s="119"/>
      <c r="GW916" s="119"/>
    </row>
    <row r="917" spans="179:205" x14ac:dyDescent="0.2">
      <c r="FW917" s="119"/>
      <c r="GJ917" s="119"/>
      <c r="GW917" s="119"/>
    </row>
    <row r="918" spans="179:205" x14ac:dyDescent="0.2">
      <c r="FW918" s="119"/>
      <c r="GJ918" s="119"/>
      <c r="GW918" s="119"/>
    </row>
    <row r="919" spans="179:205" x14ac:dyDescent="0.2">
      <c r="FW919" s="119"/>
      <c r="GJ919" s="119"/>
      <c r="GW919" s="119"/>
    </row>
    <row r="920" spans="179:205" x14ac:dyDescent="0.2">
      <c r="FW920" s="119"/>
      <c r="GJ920" s="119"/>
      <c r="GW920" s="119"/>
    </row>
    <row r="921" spans="179:205" x14ac:dyDescent="0.2">
      <c r="FW921" s="119"/>
      <c r="GJ921" s="119"/>
      <c r="GW921" s="119"/>
    </row>
    <row r="922" spans="179:205" x14ac:dyDescent="0.2">
      <c r="FW922" s="119"/>
      <c r="GJ922" s="119"/>
      <c r="GW922" s="119"/>
    </row>
    <row r="923" spans="179:205" x14ac:dyDescent="0.2">
      <c r="FW923" s="119"/>
      <c r="GJ923" s="119"/>
      <c r="GW923" s="119"/>
    </row>
    <row r="924" spans="179:205" x14ac:dyDescent="0.2">
      <c r="FW924" s="119"/>
      <c r="GJ924" s="119"/>
      <c r="GW924" s="119"/>
    </row>
    <row r="925" spans="179:205" x14ac:dyDescent="0.2">
      <c r="FW925" s="119"/>
      <c r="GJ925" s="119"/>
      <c r="GW925" s="119"/>
    </row>
    <row r="926" spans="179:205" x14ac:dyDescent="0.2">
      <c r="FW926" s="119"/>
      <c r="GJ926" s="119"/>
      <c r="GW926" s="119"/>
    </row>
    <row r="927" spans="179:205" x14ac:dyDescent="0.2">
      <c r="FW927" s="119"/>
      <c r="GJ927" s="119"/>
      <c r="GW927" s="119"/>
    </row>
    <row r="928" spans="179:205" x14ac:dyDescent="0.2">
      <c r="FW928" s="119"/>
      <c r="GJ928" s="119"/>
      <c r="GW928" s="119"/>
    </row>
    <row r="929" spans="179:205" x14ac:dyDescent="0.2">
      <c r="FW929" s="119"/>
      <c r="GJ929" s="119"/>
      <c r="GW929" s="119"/>
    </row>
    <row r="930" spans="179:205" x14ac:dyDescent="0.2">
      <c r="FW930" s="119"/>
      <c r="GJ930" s="119"/>
      <c r="GW930" s="119"/>
    </row>
    <row r="931" spans="179:205" x14ac:dyDescent="0.2">
      <c r="FW931" s="119"/>
      <c r="GJ931" s="119"/>
      <c r="GW931" s="119"/>
    </row>
    <row r="932" spans="179:205" x14ac:dyDescent="0.2">
      <c r="FW932" s="119"/>
      <c r="GJ932" s="119"/>
      <c r="GW932" s="119"/>
    </row>
    <row r="933" spans="179:205" x14ac:dyDescent="0.2">
      <c r="FW933" s="119"/>
      <c r="GJ933" s="119"/>
      <c r="GW933" s="119"/>
    </row>
    <row r="934" spans="179:205" x14ac:dyDescent="0.2">
      <c r="FW934" s="119"/>
      <c r="GJ934" s="119"/>
      <c r="GW934" s="119"/>
    </row>
    <row r="935" spans="179:205" x14ac:dyDescent="0.2">
      <c r="FW935" s="119"/>
      <c r="GJ935" s="119"/>
      <c r="GW935" s="119"/>
    </row>
    <row r="936" spans="179:205" x14ac:dyDescent="0.2">
      <c r="FW936" s="119"/>
      <c r="GJ936" s="119"/>
      <c r="GW936" s="119"/>
    </row>
    <row r="937" spans="179:205" x14ac:dyDescent="0.2">
      <c r="FW937" s="119"/>
      <c r="GJ937" s="119"/>
      <c r="GW937" s="119"/>
    </row>
    <row r="938" spans="179:205" x14ac:dyDescent="0.2">
      <c r="FW938" s="119"/>
      <c r="GJ938" s="119"/>
      <c r="GW938" s="119"/>
    </row>
    <row r="939" spans="179:205" x14ac:dyDescent="0.2">
      <c r="FW939" s="119"/>
      <c r="GJ939" s="119"/>
      <c r="GW939" s="119"/>
    </row>
    <row r="940" spans="179:205" x14ac:dyDescent="0.2">
      <c r="FW940" s="119"/>
      <c r="GJ940" s="119"/>
      <c r="GW940" s="119"/>
    </row>
    <row r="941" spans="179:205" x14ac:dyDescent="0.2">
      <c r="FW941" s="119"/>
      <c r="GJ941" s="119"/>
      <c r="GW941" s="119"/>
    </row>
    <row r="942" spans="179:205" x14ac:dyDescent="0.2">
      <c r="FW942" s="119"/>
      <c r="GJ942" s="119"/>
      <c r="GW942" s="119"/>
    </row>
    <row r="943" spans="179:205" x14ac:dyDescent="0.2">
      <c r="FW943" s="119"/>
      <c r="GJ943" s="119"/>
      <c r="GW943" s="119"/>
    </row>
    <row r="944" spans="179:205" x14ac:dyDescent="0.2">
      <c r="FW944" s="119"/>
      <c r="GJ944" s="119"/>
      <c r="GW944" s="119"/>
    </row>
    <row r="945" spans="179:205" x14ac:dyDescent="0.2">
      <c r="FW945" s="119"/>
      <c r="GJ945" s="119"/>
      <c r="GW945" s="119"/>
    </row>
    <row r="946" spans="179:205" x14ac:dyDescent="0.2">
      <c r="FW946" s="119"/>
      <c r="GJ946" s="119"/>
      <c r="GW946" s="119"/>
    </row>
    <row r="947" spans="179:205" x14ac:dyDescent="0.2">
      <c r="FW947" s="119"/>
      <c r="GJ947" s="119"/>
      <c r="GW947" s="119"/>
    </row>
    <row r="948" spans="179:205" x14ac:dyDescent="0.2">
      <c r="FW948" s="119"/>
      <c r="GJ948" s="119"/>
      <c r="GW948" s="119"/>
    </row>
    <row r="949" spans="179:205" x14ac:dyDescent="0.2">
      <c r="FW949" s="119"/>
      <c r="GJ949" s="119"/>
      <c r="GW949" s="119"/>
    </row>
    <row r="950" spans="179:205" x14ac:dyDescent="0.2">
      <c r="FW950" s="119"/>
      <c r="GJ950" s="119"/>
      <c r="GW950" s="119"/>
    </row>
    <row r="951" spans="179:205" x14ac:dyDescent="0.2">
      <c r="FW951" s="119"/>
      <c r="GJ951" s="119"/>
      <c r="GW951" s="119"/>
    </row>
    <row r="952" spans="179:205" x14ac:dyDescent="0.2">
      <c r="FW952" s="119"/>
      <c r="GJ952" s="119"/>
      <c r="GW952" s="119"/>
    </row>
    <row r="953" spans="179:205" x14ac:dyDescent="0.2">
      <c r="FW953" s="119"/>
      <c r="GJ953" s="119"/>
      <c r="GW953" s="119"/>
    </row>
    <row r="954" spans="179:205" x14ac:dyDescent="0.2">
      <c r="FW954" s="119"/>
      <c r="GJ954" s="119"/>
      <c r="GW954" s="119"/>
    </row>
    <row r="955" spans="179:205" x14ac:dyDescent="0.2">
      <c r="FW955" s="119"/>
      <c r="GJ955" s="119"/>
      <c r="GW955" s="119"/>
    </row>
    <row r="956" spans="179:205" x14ac:dyDescent="0.2">
      <c r="FW956" s="119"/>
      <c r="GJ956" s="119"/>
      <c r="GW956" s="119"/>
    </row>
    <row r="957" spans="179:205" x14ac:dyDescent="0.2">
      <c r="FW957" s="119"/>
      <c r="GJ957" s="119"/>
      <c r="GW957" s="119"/>
    </row>
    <row r="958" spans="179:205" x14ac:dyDescent="0.2">
      <c r="FW958" s="119"/>
      <c r="GJ958" s="119"/>
      <c r="GW958" s="119"/>
    </row>
    <row r="959" spans="179:205" x14ac:dyDescent="0.2">
      <c r="FW959" s="119"/>
      <c r="GJ959" s="119"/>
      <c r="GW959" s="119"/>
    </row>
    <row r="960" spans="179:205" x14ac:dyDescent="0.2">
      <c r="FW960" s="119"/>
      <c r="GJ960" s="119"/>
      <c r="GW960" s="119"/>
    </row>
    <row r="961" spans="179:205" x14ac:dyDescent="0.2">
      <c r="FW961" s="119"/>
      <c r="GJ961" s="119"/>
      <c r="GW961" s="119"/>
    </row>
    <row r="962" spans="179:205" x14ac:dyDescent="0.2">
      <c r="FW962" s="119"/>
      <c r="GJ962" s="119"/>
      <c r="GW962" s="119"/>
    </row>
    <row r="963" spans="179:205" x14ac:dyDescent="0.2">
      <c r="FW963" s="119"/>
      <c r="GJ963" s="119"/>
      <c r="GW963" s="119"/>
    </row>
    <row r="964" spans="179:205" x14ac:dyDescent="0.2">
      <c r="FW964" s="119"/>
      <c r="GJ964" s="119"/>
      <c r="GW964" s="119"/>
    </row>
    <row r="965" spans="179:205" x14ac:dyDescent="0.2">
      <c r="FW965" s="119"/>
      <c r="GJ965" s="119"/>
      <c r="GW965" s="119"/>
    </row>
    <row r="966" spans="179:205" x14ac:dyDescent="0.2">
      <c r="FW966" s="119"/>
      <c r="GJ966" s="119"/>
      <c r="GW966" s="119"/>
    </row>
    <row r="967" spans="179:205" x14ac:dyDescent="0.2">
      <c r="FW967" s="119"/>
      <c r="GJ967" s="119"/>
      <c r="GW967" s="119"/>
    </row>
    <row r="968" spans="179:205" x14ac:dyDescent="0.2">
      <c r="FW968" s="119"/>
      <c r="GJ968" s="119"/>
      <c r="GW968" s="119"/>
    </row>
    <row r="969" spans="179:205" x14ac:dyDescent="0.2">
      <c r="FW969" s="119"/>
      <c r="GJ969" s="119"/>
      <c r="GW969" s="119"/>
    </row>
    <row r="970" spans="179:205" x14ac:dyDescent="0.2">
      <c r="FW970" s="119"/>
      <c r="GJ970" s="119"/>
      <c r="GW970" s="119"/>
    </row>
    <row r="971" spans="179:205" x14ac:dyDescent="0.2">
      <c r="FW971" s="119"/>
      <c r="GJ971" s="119"/>
      <c r="GW971" s="119"/>
    </row>
    <row r="972" spans="179:205" x14ac:dyDescent="0.2">
      <c r="FW972" s="119"/>
      <c r="GJ972" s="119"/>
      <c r="GW972" s="119"/>
    </row>
    <row r="973" spans="179:205" x14ac:dyDescent="0.2">
      <c r="FW973" s="119"/>
      <c r="GJ973" s="119"/>
      <c r="GW973" s="119"/>
    </row>
    <row r="974" spans="179:205" x14ac:dyDescent="0.2">
      <c r="FW974" s="119"/>
      <c r="GJ974" s="119"/>
      <c r="GW974" s="119"/>
    </row>
    <row r="975" spans="179:205" x14ac:dyDescent="0.2">
      <c r="FW975" s="119"/>
      <c r="GJ975" s="119"/>
      <c r="GW975" s="119"/>
    </row>
    <row r="976" spans="179:205" x14ac:dyDescent="0.2">
      <c r="FW976" s="119"/>
      <c r="GJ976" s="119"/>
      <c r="GW976" s="119"/>
    </row>
    <row r="977" spans="179:205" x14ac:dyDescent="0.2">
      <c r="FW977" s="119"/>
      <c r="GJ977" s="119"/>
      <c r="GW977" s="119"/>
    </row>
    <row r="978" spans="179:205" x14ac:dyDescent="0.2">
      <c r="FW978" s="119"/>
      <c r="GJ978" s="119"/>
      <c r="GW978" s="119"/>
    </row>
    <row r="979" spans="179:205" x14ac:dyDescent="0.2">
      <c r="FW979" s="119"/>
      <c r="GJ979" s="119"/>
      <c r="GW979" s="119"/>
    </row>
    <row r="980" spans="179:205" x14ac:dyDescent="0.2">
      <c r="FW980" s="119"/>
      <c r="GJ980" s="119"/>
      <c r="GW980" s="119"/>
    </row>
    <row r="981" spans="179:205" x14ac:dyDescent="0.2">
      <c r="FW981" s="119"/>
      <c r="GJ981" s="119"/>
      <c r="GW981" s="119"/>
    </row>
    <row r="982" spans="179:205" x14ac:dyDescent="0.2">
      <c r="FW982" s="119"/>
      <c r="GJ982" s="119"/>
      <c r="GW982" s="119"/>
    </row>
    <row r="983" spans="179:205" x14ac:dyDescent="0.2">
      <c r="FW983" s="119"/>
      <c r="GJ983" s="119"/>
      <c r="GW983" s="119"/>
    </row>
    <row r="984" spans="179:205" x14ac:dyDescent="0.2">
      <c r="FW984" s="119"/>
      <c r="GJ984" s="119"/>
      <c r="GW984" s="119"/>
    </row>
    <row r="985" spans="179:205" x14ac:dyDescent="0.2">
      <c r="FW985" s="119"/>
      <c r="GJ985" s="119"/>
      <c r="GW985" s="119"/>
    </row>
    <row r="986" spans="179:205" x14ac:dyDescent="0.2">
      <c r="FW986" s="119"/>
      <c r="GJ986" s="119"/>
      <c r="GW986" s="119"/>
    </row>
    <row r="987" spans="179:205" x14ac:dyDescent="0.2">
      <c r="FW987" s="119"/>
      <c r="GJ987" s="119"/>
      <c r="GW987" s="119"/>
    </row>
    <row r="988" spans="179:205" x14ac:dyDescent="0.2">
      <c r="FW988" s="119"/>
      <c r="GJ988" s="119"/>
      <c r="GW988" s="119"/>
    </row>
    <row r="989" spans="179:205" x14ac:dyDescent="0.2">
      <c r="FW989" s="119"/>
      <c r="GJ989" s="119"/>
      <c r="GW989" s="119"/>
    </row>
    <row r="990" spans="179:205" x14ac:dyDescent="0.2">
      <c r="FW990" s="119"/>
      <c r="GJ990" s="119"/>
      <c r="GW990" s="119"/>
    </row>
    <row r="991" spans="179:205" x14ac:dyDescent="0.2">
      <c r="FW991" s="119"/>
      <c r="GJ991" s="119"/>
      <c r="GW991" s="119"/>
    </row>
    <row r="992" spans="179:205" x14ac:dyDescent="0.2">
      <c r="FW992" s="119"/>
      <c r="GJ992" s="119"/>
      <c r="GW992" s="119"/>
    </row>
    <row r="993" spans="179:205" x14ac:dyDescent="0.2">
      <c r="FW993" s="119"/>
      <c r="GJ993" s="119"/>
      <c r="GW993" s="119"/>
    </row>
    <row r="994" spans="179:205" x14ac:dyDescent="0.2">
      <c r="FW994" s="119"/>
      <c r="GJ994" s="119"/>
      <c r="GW994" s="119"/>
    </row>
    <row r="995" spans="179:205" x14ac:dyDescent="0.2">
      <c r="FW995" s="119"/>
      <c r="GJ995" s="119"/>
      <c r="GW995" s="119"/>
    </row>
    <row r="996" spans="179:205" x14ac:dyDescent="0.2">
      <c r="FW996" s="119"/>
      <c r="GJ996" s="119"/>
      <c r="GW996" s="119"/>
    </row>
    <row r="997" spans="179:205" x14ac:dyDescent="0.2">
      <c r="FW997" s="119"/>
      <c r="GJ997" s="119"/>
      <c r="GW997" s="119"/>
    </row>
    <row r="998" spans="179:205" x14ac:dyDescent="0.2">
      <c r="FW998" s="119"/>
      <c r="GJ998" s="119"/>
      <c r="GW998" s="119"/>
    </row>
    <row r="999" spans="179:205" x14ac:dyDescent="0.2">
      <c r="FW999" s="119"/>
      <c r="GJ999" s="119"/>
      <c r="GW999" s="119"/>
    </row>
    <row r="1000" spans="179:205" x14ac:dyDescent="0.2">
      <c r="FW1000" s="119"/>
      <c r="GJ1000" s="119"/>
      <c r="GW1000" s="119"/>
    </row>
    <row r="1001" spans="179:205" x14ac:dyDescent="0.2">
      <c r="FW1001" s="119"/>
      <c r="GJ1001" s="119"/>
      <c r="GW1001" s="119"/>
    </row>
    <row r="1002" spans="179:205" x14ac:dyDescent="0.2">
      <c r="FW1002" s="119"/>
      <c r="GJ1002" s="119"/>
      <c r="GW1002" s="119"/>
    </row>
    <row r="1003" spans="179:205" x14ac:dyDescent="0.2">
      <c r="FW1003" s="119"/>
      <c r="GJ1003" s="119"/>
      <c r="GW1003" s="119"/>
    </row>
    <row r="1004" spans="179:205" x14ac:dyDescent="0.2">
      <c r="FW1004" s="119"/>
      <c r="GJ1004" s="119"/>
      <c r="GW1004" s="119"/>
    </row>
    <row r="1005" spans="179:205" x14ac:dyDescent="0.2">
      <c r="FW1005" s="119"/>
      <c r="GJ1005" s="119"/>
      <c r="GW1005" s="119"/>
    </row>
    <row r="1006" spans="179:205" x14ac:dyDescent="0.2">
      <c r="FW1006" s="119"/>
      <c r="GJ1006" s="119"/>
      <c r="GW1006" s="119"/>
    </row>
    <row r="1007" spans="179:205" x14ac:dyDescent="0.2">
      <c r="FW1007" s="119"/>
      <c r="GJ1007" s="119"/>
      <c r="GW1007" s="119"/>
    </row>
    <row r="1008" spans="179:205" x14ac:dyDescent="0.2">
      <c r="FW1008" s="119"/>
      <c r="GJ1008" s="119"/>
      <c r="GW1008" s="119"/>
    </row>
    <row r="1009" spans="179:205" x14ac:dyDescent="0.2">
      <c r="FW1009" s="119"/>
      <c r="GJ1009" s="119"/>
      <c r="GW1009" s="119"/>
    </row>
    <row r="1010" spans="179:205" x14ac:dyDescent="0.2">
      <c r="FW1010" s="119"/>
      <c r="GJ1010" s="119"/>
      <c r="GW1010" s="119"/>
    </row>
    <row r="1011" spans="179:205" x14ac:dyDescent="0.2">
      <c r="FW1011" s="119"/>
      <c r="GJ1011" s="119"/>
      <c r="GW1011" s="119"/>
    </row>
    <row r="1012" spans="179:205" x14ac:dyDescent="0.2">
      <c r="FW1012" s="119"/>
      <c r="GJ1012" s="119"/>
      <c r="GW1012" s="119"/>
    </row>
    <row r="1013" spans="179:205" x14ac:dyDescent="0.2">
      <c r="FW1013" s="119"/>
      <c r="GJ1013" s="119"/>
      <c r="GW1013" s="119"/>
    </row>
    <row r="1014" spans="179:205" x14ac:dyDescent="0.2">
      <c r="FW1014" s="119"/>
      <c r="GJ1014" s="119"/>
      <c r="GW1014" s="119"/>
    </row>
    <row r="1015" spans="179:205" x14ac:dyDescent="0.2">
      <c r="FW1015" s="119"/>
      <c r="GJ1015" s="119"/>
      <c r="GW1015" s="119"/>
    </row>
    <row r="1016" spans="179:205" x14ac:dyDescent="0.2">
      <c r="FW1016" s="119"/>
      <c r="GJ1016" s="119"/>
      <c r="GW1016" s="119"/>
    </row>
    <row r="1017" spans="179:205" x14ac:dyDescent="0.2">
      <c r="FW1017" s="119"/>
      <c r="GJ1017" s="119"/>
      <c r="GW1017" s="119"/>
    </row>
    <row r="1018" spans="179:205" x14ac:dyDescent="0.2">
      <c r="FW1018" s="119"/>
      <c r="GJ1018" s="119"/>
      <c r="GW1018" s="119"/>
    </row>
    <row r="1019" spans="179:205" x14ac:dyDescent="0.2">
      <c r="FW1019" s="119"/>
      <c r="GJ1019" s="119"/>
      <c r="GW1019" s="119"/>
    </row>
    <row r="1020" spans="179:205" x14ac:dyDescent="0.2">
      <c r="FW1020" s="119"/>
      <c r="GJ1020" s="119"/>
      <c r="GW1020" s="119"/>
    </row>
    <row r="1021" spans="179:205" x14ac:dyDescent="0.2">
      <c r="FW1021" s="119"/>
      <c r="GJ1021" s="119"/>
      <c r="GW1021" s="119"/>
    </row>
    <row r="1022" spans="179:205" x14ac:dyDescent="0.2">
      <c r="FW1022" s="119"/>
      <c r="GJ1022" s="119"/>
      <c r="GW1022" s="119"/>
    </row>
    <row r="1023" spans="179:205" x14ac:dyDescent="0.2">
      <c r="FW1023" s="119"/>
      <c r="GJ1023" s="119"/>
      <c r="GW1023" s="119"/>
    </row>
    <row r="1024" spans="179:205" x14ac:dyDescent="0.2">
      <c r="FW1024" s="119"/>
      <c r="GJ1024" s="119"/>
      <c r="GW1024" s="119"/>
    </row>
    <row r="1025" spans="179:205" x14ac:dyDescent="0.2">
      <c r="FW1025" s="119"/>
      <c r="GJ1025" s="119"/>
      <c r="GW1025" s="119"/>
    </row>
    <row r="1026" spans="179:205" x14ac:dyDescent="0.2">
      <c r="FW1026" s="119"/>
      <c r="GJ1026" s="119"/>
      <c r="GW1026" s="119"/>
    </row>
    <row r="1027" spans="179:205" x14ac:dyDescent="0.2">
      <c r="FW1027" s="119"/>
      <c r="GJ1027" s="119"/>
      <c r="GW1027" s="119"/>
    </row>
    <row r="1028" spans="179:205" x14ac:dyDescent="0.2">
      <c r="FW1028" s="119"/>
      <c r="GJ1028" s="119"/>
      <c r="GW1028" s="119"/>
    </row>
    <row r="1029" spans="179:205" x14ac:dyDescent="0.2">
      <c r="FW1029" s="119"/>
      <c r="GJ1029" s="119"/>
      <c r="GW1029" s="119"/>
    </row>
    <row r="1030" spans="179:205" x14ac:dyDescent="0.2">
      <c r="FW1030" s="119"/>
      <c r="GJ1030" s="119"/>
      <c r="GW1030" s="119"/>
    </row>
    <row r="1031" spans="179:205" x14ac:dyDescent="0.2">
      <c r="FW1031" s="119"/>
      <c r="GJ1031" s="119"/>
      <c r="GW1031" s="119"/>
    </row>
    <row r="1032" spans="179:205" x14ac:dyDescent="0.2">
      <c r="FW1032" s="119"/>
      <c r="GJ1032" s="119"/>
      <c r="GW1032" s="119"/>
    </row>
    <row r="1033" spans="179:205" x14ac:dyDescent="0.2">
      <c r="FW1033" s="119"/>
      <c r="GJ1033" s="119"/>
      <c r="GW1033" s="119"/>
    </row>
    <row r="1034" spans="179:205" x14ac:dyDescent="0.2">
      <c r="FW1034" s="119"/>
      <c r="GJ1034" s="119"/>
      <c r="GW1034" s="119"/>
    </row>
    <row r="1035" spans="179:205" x14ac:dyDescent="0.2">
      <c r="FW1035" s="119"/>
      <c r="GJ1035" s="119"/>
      <c r="GW1035" s="119"/>
    </row>
    <row r="1036" spans="179:205" x14ac:dyDescent="0.2">
      <c r="FW1036" s="119"/>
      <c r="GJ1036" s="119"/>
      <c r="GW1036" s="119"/>
    </row>
    <row r="1037" spans="179:205" x14ac:dyDescent="0.2">
      <c r="FW1037" s="119"/>
      <c r="GJ1037" s="119"/>
      <c r="GW1037" s="119"/>
    </row>
    <row r="1038" spans="179:205" x14ac:dyDescent="0.2">
      <c r="FW1038" s="119"/>
      <c r="GJ1038" s="119"/>
      <c r="GW1038" s="119"/>
    </row>
    <row r="1039" spans="179:205" x14ac:dyDescent="0.2">
      <c r="FW1039" s="119"/>
      <c r="GJ1039" s="119"/>
      <c r="GW1039" s="119"/>
    </row>
    <row r="1040" spans="179:205" x14ac:dyDescent="0.2">
      <c r="FW1040" s="119"/>
      <c r="GJ1040" s="119"/>
      <c r="GW1040" s="119"/>
    </row>
    <row r="1041" spans="179:205" x14ac:dyDescent="0.2">
      <c r="FW1041" s="119"/>
      <c r="GJ1041" s="119"/>
      <c r="GW1041" s="119"/>
    </row>
    <row r="1042" spans="179:205" x14ac:dyDescent="0.2">
      <c r="FW1042" s="119"/>
      <c r="GJ1042" s="119"/>
      <c r="GW1042" s="119"/>
    </row>
    <row r="1043" spans="179:205" x14ac:dyDescent="0.2">
      <c r="FW1043" s="119"/>
      <c r="GJ1043" s="119"/>
      <c r="GW1043" s="119"/>
    </row>
    <row r="1044" spans="179:205" x14ac:dyDescent="0.2">
      <c r="FW1044" s="119"/>
      <c r="GJ1044" s="119"/>
      <c r="GW1044" s="119"/>
    </row>
    <row r="1045" spans="179:205" x14ac:dyDescent="0.2">
      <c r="FW1045" s="119"/>
      <c r="GJ1045" s="119"/>
      <c r="GW1045" s="119"/>
    </row>
    <row r="1046" spans="179:205" x14ac:dyDescent="0.2">
      <c r="FW1046" s="119"/>
      <c r="GJ1046" s="119"/>
      <c r="GW1046" s="119"/>
    </row>
    <row r="1047" spans="179:205" x14ac:dyDescent="0.2">
      <c r="FW1047" s="119"/>
      <c r="GJ1047" s="119"/>
      <c r="GW1047" s="119"/>
    </row>
    <row r="1048" spans="179:205" x14ac:dyDescent="0.2">
      <c r="FW1048" s="119"/>
      <c r="GJ1048" s="119"/>
      <c r="GW1048" s="119"/>
    </row>
    <row r="1049" spans="179:205" x14ac:dyDescent="0.2">
      <c r="FW1049" s="119"/>
      <c r="GJ1049" s="119"/>
      <c r="GW1049" s="119"/>
    </row>
    <row r="1050" spans="179:205" x14ac:dyDescent="0.2">
      <c r="FW1050" s="119"/>
      <c r="GJ1050" s="119"/>
      <c r="GW1050" s="119"/>
    </row>
    <row r="1051" spans="179:205" x14ac:dyDescent="0.2">
      <c r="FW1051" s="119"/>
      <c r="GJ1051" s="119"/>
      <c r="GW1051" s="119"/>
    </row>
    <row r="1052" spans="179:205" x14ac:dyDescent="0.2">
      <c r="FW1052" s="119"/>
      <c r="GJ1052" s="119"/>
      <c r="GW1052" s="119"/>
    </row>
    <row r="1053" spans="179:205" x14ac:dyDescent="0.2">
      <c r="FW1053" s="119"/>
      <c r="GJ1053" s="119"/>
      <c r="GW1053" s="119"/>
    </row>
    <row r="1054" spans="179:205" x14ac:dyDescent="0.2">
      <c r="FW1054" s="119"/>
      <c r="GJ1054" s="119"/>
      <c r="GW1054" s="119"/>
    </row>
    <row r="1055" spans="179:205" x14ac:dyDescent="0.2">
      <c r="FW1055" s="119"/>
      <c r="GJ1055" s="119"/>
      <c r="GW1055" s="119"/>
    </row>
    <row r="1056" spans="179:205" x14ac:dyDescent="0.2">
      <c r="FW1056" s="119"/>
      <c r="GJ1056" s="119"/>
      <c r="GW1056" s="119"/>
    </row>
    <row r="1057" spans="179:205" x14ac:dyDescent="0.2">
      <c r="FW1057" s="119"/>
      <c r="GJ1057" s="119"/>
      <c r="GW1057" s="119"/>
    </row>
    <row r="1058" spans="179:205" x14ac:dyDescent="0.2">
      <c r="FW1058" s="119"/>
      <c r="GJ1058" s="119"/>
      <c r="GW1058" s="119"/>
    </row>
    <row r="1059" spans="179:205" x14ac:dyDescent="0.2">
      <c r="FW1059" s="119"/>
      <c r="GJ1059" s="119"/>
      <c r="GW1059" s="119"/>
    </row>
    <row r="1060" spans="179:205" x14ac:dyDescent="0.2">
      <c r="FW1060" s="119"/>
      <c r="GJ1060" s="119"/>
      <c r="GW1060" s="119"/>
    </row>
    <row r="1061" spans="179:205" x14ac:dyDescent="0.2">
      <c r="FW1061" s="119"/>
      <c r="GJ1061" s="119"/>
      <c r="GW1061" s="119"/>
    </row>
    <row r="1062" spans="179:205" x14ac:dyDescent="0.2">
      <c r="FW1062" s="119"/>
      <c r="GJ1062" s="119"/>
      <c r="GW1062" s="119"/>
    </row>
    <row r="1063" spans="179:205" x14ac:dyDescent="0.2">
      <c r="FW1063" s="119"/>
      <c r="GJ1063" s="119"/>
      <c r="GW1063" s="119"/>
    </row>
    <row r="1064" spans="179:205" x14ac:dyDescent="0.2">
      <c r="FW1064" s="119"/>
      <c r="GJ1064" s="119"/>
      <c r="GW1064" s="119"/>
    </row>
    <row r="1065" spans="179:205" x14ac:dyDescent="0.2">
      <c r="FW1065" s="119"/>
      <c r="GJ1065" s="119"/>
      <c r="GW1065" s="119"/>
    </row>
    <row r="1066" spans="179:205" x14ac:dyDescent="0.2">
      <c r="FW1066" s="119"/>
      <c r="GJ1066" s="119"/>
      <c r="GW1066" s="119"/>
    </row>
    <row r="1067" spans="179:205" x14ac:dyDescent="0.2">
      <c r="FW1067" s="119"/>
      <c r="GJ1067" s="119"/>
      <c r="GW1067" s="119"/>
    </row>
    <row r="1068" spans="179:205" x14ac:dyDescent="0.2">
      <c r="FW1068" s="119"/>
      <c r="GJ1068" s="119"/>
      <c r="GW1068" s="119"/>
    </row>
    <row r="1069" spans="179:205" x14ac:dyDescent="0.2">
      <c r="FW1069" s="119"/>
      <c r="GJ1069" s="119"/>
      <c r="GW1069" s="119"/>
    </row>
    <row r="1070" spans="179:205" x14ac:dyDescent="0.2">
      <c r="FW1070" s="119"/>
      <c r="GJ1070" s="119"/>
      <c r="GW1070" s="119"/>
    </row>
    <row r="1071" spans="179:205" x14ac:dyDescent="0.2">
      <c r="FW1071" s="119"/>
      <c r="GJ1071" s="119"/>
      <c r="GW1071" s="119"/>
    </row>
    <row r="1072" spans="179:205" x14ac:dyDescent="0.2">
      <c r="FW1072" s="119"/>
      <c r="GJ1072" s="119"/>
      <c r="GW1072" s="119"/>
    </row>
    <row r="1073" spans="179:205" x14ac:dyDescent="0.2">
      <c r="FW1073" s="119"/>
      <c r="GJ1073" s="119"/>
      <c r="GW1073" s="119"/>
    </row>
    <row r="1074" spans="179:205" x14ac:dyDescent="0.2">
      <c r="FW1074" s="119"/>
      <c r="GJ1074" s="119"/>
      <c r="GW1074" s="119"/>
    </row>
    <row r="1075" spans="179:205" x14ac:dyDescent="0.2">
      <c r="FW1075" s="119"/>
      <c r="GJ1075" s="119"/>
      <c r="GW1075" s="119"/>
    </row>
    <row r="1076" spans="179:205" x14ac:dyDescent="0.2">
      <c r="FW1076" s="119"/>
      <c r="GJ1076" s="119"/>
      <c r="GW1076" s="119"/>
    </row>
    <row r="1077" spans="179:205" x14ac:dyDescent="0.2">
      <c r="FW1077" s="119"/>
      <c r="GJ1077" s="119"/>
      <c r="GW1077" s="119"/>
    </row>
    <row r="1078" spans="179:205" x14ac:dyDescent="0.2">
      <c r="FW1078" s="119"/>
      <c r="GJ1078" s="119"/>
      <c r="GW1078" s="119"/>
    </row>
    <row r="1079" spans="179:205" x14ac:dyDescent="0.2">
      <c r="FW1079" s="119"/>
      <c r="GJ1079" s="119"/>
      <c r="GW1079" s="119"/>
    </row>
    <row r="1080" spans="179:205" x14ac:dyDescent="0.2">
      <c r="FW1080" s="119"/>
      <c r="GJ1080" s="119"/>
      <c r="GW1080" s="119"/>
    </row>
    <row r="1081" spans="179:205" x14ac:dyDescent="0.2">
      <c r="FW1081" s="119"/>
      <c r="GJ1081" s="119"/>
      <c r="GW1081" s="119"/>
    </row>
    <row r="1082" spans="179:205" x14ac:dyDescent="0.2">
      <c r="FW1082" s="119"/>
      <c r="GJ1082" s="119"/>
      <c r="GW1082" s="119"/>
    </row>
    <row r="1083" spans="179:205" x14ac:dyDescent="0.2">
      <c r="FW1083" s="119"/>
      <c r="GJ1083" s="119"/>
      <c r="GW1083" s="119"/>
    </row>
    <row r="1084" spans="179:205" x14ac:dyDescent="0.2">
      <c r="FW1084" s="119"/>
      <c r="GJ1084" s="119"/>
      <c r="GW1084" s="119"/>
    </row>
    <row r="1085" spans="179:205" x14ac:dyDescent="0.2">
      <c r="FW1085" s="119"/>
      <c r="GJ1085" s="119"/>
      <c r="GW1085" s="119"/>
    </row>
    <row r="1086" spans="179:205" x14ac:dyDescent="0.2">
      <c r="FW1086" s="119"/>
      <c r="GJ1086" s="119"/>
      <c r="GW1086" s="119"/>
    </row>
    <row r="1087" spans="179:205" x14ac:dyDescent="0.2">
      <c r="FW1087" s="119"/>
      <c r="GJ1087" s="119"/>
      <c r="GW1087" s="119"/>
    </row>
    <row r="1088" spans="179:205" x14ac:dyDescent="0.2">
      <c r="FW1088" s="119"/>
      <c r="GJ1088" s="119"/>
      <c r="GW1088" s="119"/>
    </row>
    <row r="1089" spans="179:205" x14ac:dyDescent="0.2">
      <c r="FW1089" s="119"/>
      <c r="GJ1089" s="119"/>
      <c r="GW1089" s="119"/>
    </row>
    <row r="1090" spans="179:205" x14ac:dyDescent="0.2">
      <c r="FW1090" s="119"/>
      <c r="GJ1090" s="119"/>
      <c r="GW1090" s="119"/>
    </row>
    <row r="1091" spans="179:205" x14ac:dyDescent="0.2">
      <c r="FW1091" s="119"/>
      <c r="GJ1091" s="119"/>
      <c r="GW1091" s="119"/>
    </row>
    <row r="1092" spans="179:205" x14ac:dyDescent="0.2">
      <c r="FW1092" s="119"/>
      <c r="GJ1092" s="119"/>
      <c r="GW1092" s="119"/>
    </row>
    <row r="1093" spans="179:205" x14ac:dyDescent="0.2">
      <c r="FW1093" s="119"/>
      <c r="GJ1093" s="119"/>
      <c r="GW1093" s="119"/>
    </row>
    <row r="1094" spans="179:205" x14ac:dyDescent="0.2">
      <c r="FW1094" s="119"/>
      <c r="GJ1094" s="119"/>
      <c r="GW1094" s="119"/>
    </row>
    <row r="1095" spans="179:205" x14ac:dyDescent="0.2">
      <c r="FW1095" s="119"/>
      <c r="GJ1095" s="119"/>
      <c r="GW1095" s="119"/>
    </row>
    <row r="1096" spans="179:205" x14ac:dyDescent="0.2">
      <c r="FW1096" s="119"/>
      <c r="GJ1096" s="119"/>
      <c r="GW1096" s="119"/>
    </row>
    <row r="1097" spans="179:205" x14ac:dyDescent="0.2">
      <c r="FW1097" s="119"/>
      <c r="GJ1097" s="119"/>
      <c r="GW1097" s="119"/>
    </row>
    <row r="1098" spans="179:205" x14ac:dyDescent="0.2">
      <c r="FW1098" s="119"/>
      <c r="GJ1098" s="119"/>
      <c r="GW1098" s="119"/>
    </row>
    <row r="1099" spans="179:205" x14ac:dyDescent="0.2">
      <c r="FW1099" s="119"/>
      <c r="GJ1099" s="119"/>
      <c r="GW1099" s="119"/>
    </row>
    <row r="1100" spans="179:205" x14ac:dyDescent="0.2">
      <c r="FW1100" s="119"/>
      <c r="GJ1100" s="119"/>
      <c r="GW1100" s="119"/>
    </row>
    <row r="1101" spans="179:205" x14ac:dyDescent="0.2">
      <c r="FW1101" s="119"/>
      <c r="GJ1101" s="119"/>
      <c r="GW1101" s="119"/>
    </row>
    <row r="1102" spans="179:205" x14ac:dyDescent="0.2">
      <c r="FW1102" s="119"/>
      <c r="GJ1102" s="119"/>
      <c r="GW1102" s="119"/>
    </row>
    <row r="1103" spans="179:205" x14ac:dyDescent="0.2">
      <c r="FW1103" s="119"/>
      <c r="GJ1103" s="119"/>
      <c r="GW1103" s="119"/>
    </row>
    <row r="1104" spans="179:205" x14ac:dyDescent="0.2">
      <c r="FW1104" s="119"/>
      <c r="GJ1104" s="119"/>
      <c r="GW1104" s="119"/>
    </row>
    <row r="1105" spans="179:205" x14ac:dyDescent="0.2">
      <c r="FW1105" s="119"/>
      <c r="GJ1105" s="119"/>
      <c r="GW1105" s="119"/>
    </row>
    <row r="1106" spans="179:205" x14ac:dyDescent="0.2">
      <c r="FW1106" s="119"/>
      <c r="GJ1106" s="119"/>
      <c r="GW1106" s="119"/>
    </row>
    <row r="1107" spans="179:205" x14ac:dyDescent="0.2">
      <c r="FW1107" s="119"/>
      <c r="GJ1107" s="119"/>
      <c r="GW1107" s="119"/>
    </row>
    <row r="1108" spans="179:205" x14ac:dyDescent="0.2">
      <c r="FW1108" s="119"/>
      <c r="GJ1108" s="119"/>
      <c r="GW1108" s="119"/>
    </row>
    <row r="1109" spans="179:205" x14ac:dyDescent="0.2">
      <c r="FW1109" s="119"/>
      <c r="GJ1109" s="119"/>
      <c r="GW1109" s="119"/>
    </row>
    <row r="1110" spans="179:205" x14ac:dyDescent="0.2">
      <c r="FW1110" s="119"/>
      <c r="GJ1110" s="119"/>
      <c r="GW1110" s="119"/>
    </row>
    <row r="1111" spans="179:205" x14ac:dyDescent="0.2">
      <c r="FW1111" s="119"/>
      <c r="GJ1111" s="119"/>
      <c r="GW1111" s="119"/>
    </row>
    <row r="1112" spans="179:205" x14ac:dyDescent="0.2">
      <c r="FW1112" s="119"/>
      <c r="GJ1112" s="119"/>
      <c r="GW1112" s="119"/>
    </row>
    <row r="1113" spans="179:205" x14ac:dyDescent="0.2">
      <c r="FW1113" s="119"/>
      <c r="GJ1113" s="119"/>
      <c r="GW1113" s="119"/>
    </row>
    <row r="1114" spans="179:205" x14ac:dyDescent="0.2">
      <c r="FW1114" s="119"/>
      <c r="GJ1114" s="119"/>
      <c r="GW1114" s="119"/>
    </row>
    <row r="1115" spans="179:205" x14ac:dyDescent="0.2">
      <c r="FW1115" s="119"/>
      <c r="GJ1115" s="119"/>
      <c r="GW1115" s="119"/>
    </row>
    <row r="1116" spans="179:205" x14ac:dyDescent="0.2">
      <c r="FW1116" s="119"/>
      <c r="GJ1116" s="119"/>
      <c r="GW1116" s="119"/>
    </row>
    <row r="1117" spans="179:205" x14ac:dyDescent="0.2">
      <c r="FW1117" s="119"/>
      <c r="GJ1117" s="119"/>
      <c r="GW1117" s="119"/>
    </row>
    <row r="1118" spans="179:205" x14ac:dyDescent="0.2">
      <c r="FW1118" s="119"/>
      <c r="GJ1118" s="119"/>
      <c r="GW1118" s="119"/>
    </row>
    <row r="1119" spans="179:205" x14ac:dyDescent="0.2">
      <c r="FW1119" s="119"/>
      <c r="GJ1119" s="119"/>
      <c r="GW1119" s="119"/>
    </row>
    <row r="1120" spans="179:205" x14ac:dyDescent="0.2">
      <c r="FW1120" s="119"/>
      <c r="GJ1120" s="119"/>
      <c r="GW1120" s="119"/>
    </row>
    <row r="1121" spans="179:205" x14ac:dyDescent="0.2">
      <c r="FW1121" s="119"/>
      <c r="GJ1121" s="119"/>
      <c r="GW1121" s="119"/>
    </row>
    <row r="1122" spans="179:205" x14ac:dyDescent="0.2">
      <c r="FW1122" s="119"/>
      <c r="GJ1122" s="119"/>
      <c r="GW1122" s="119"/>
    </row>
    <row r="1123" spans="179:205" x14ac:dyDescent="0.2">
      <c r="FW1123" s="119"/>
      <c r="GJ1123" s="119"/>
      <c r="GW1123" s="119"/>
    </row>
    <row r="1124" spans="179:205" x14ac:dyDescent="0.2">
      <c r="FW1124" s="119"/>
      <c r="GJ1124" s="119"/>
      <c r="GW1124" s="119"/>
    </row>
    <row r="1125" spans="179:205" x14ac:dyDescent="0.2">
      <c r="FW1125" s="119"/>
      <c r="GJ1125" s="119"/>
      <c r="GW1125" s="119"/>
    </row>
    <row r="1126" spans="179:205" x14ac:dyDescent="0.2">
      <c r="FW1126" s="119"/>
      <c r="GJ1126" s="119"/>
      <c r="GW1126" s="119"/>
    </row>
    <row r="1127" spans="179:205" x14ac:dyDescent="0.2">
      <c r="FW1127" s="119"/>
      <c r="GJ1127" s="119"/>
      <c r="GW1127" s="119"/>
    </row>
    <row r="1128" spans="179:205" x14ac:dyDescent="0.2">
      <c r="FW1128" s="119"/>
      <c r="GJ1128" s="119"/>
      <c r="GW1128" s="119"/>
    </row>
    <row r="1129" spans="179:205" x14ac:dyDescent="0.2">
      <c r="FW1129" s="119"/>
      <c r="GJ1129" s="119"/>
      <c r="GW1129" s="119"/>
    </row>
    <row r="1130" spans="179:205" x14ac:dyDescent="0.2">
      <c r="FW1130" s="119"/>
      <c r="GJ1130" s="119"/>
      <c r="GW1130" s="119"/>
    </row>
    <row r="1131" spans="179:205" x14ac:dyDescent="0.2">
      <c r="FW1131" s="119"/>
      <c r="GJ1131" s="119"/>
      <c r="GW1131" s="119"/>
    </row>
    <row r="1132" spans="179:205" x14ac:dyDescent="0.2">
      <c r="FW1132" s="119"/>
      <c r="GJ1132" s="119"/>
      <c r="GW1132" s="119"/>
    </row>
    <row r="1133" spans="179:205" x14ac:dyDescent="0.2">
      <c r="FW1133" s="119"/>
      <c r="GJ1133" s="119"/>
      <c r="GW1133" s="119"/>
    </row>
    <row r="1134" spans="179:205" x14ac:dyDescent="0.2">
      <c r="FW1134" s="119"/>
      <c r="GJ1134" s="119"/>
      <c r="GW1134" s="119"/>
    </row>
    <row r="1135" spans="179:205" x14ac:dyDescent="0.2">
      <c r="FW1135" s="119"/>
      <c r="GJ1135" s="119"/>
      <c r="GW1135" s="119"/>
    </row>
    <row r="1136" spans="179:205" x14ac:dyDescent="0.2">
      <c r="FW1136" s="119"/>
      <c r="GJ1136" s="119"/>
      <c r="GW1136" s="119"/>
    </row>
    <row r="1137" spans="179:205" x14ac:dyDescent="0.2">
      <c r="FW1137" s="119"/>
      <c r="GJ1137" s="119"/>
      <c r="GW1137" s="119"/>
    </row>
    <row r="1138" spans="179:205" x14ac:dyDescent="0.2">
      <c r="FW1138" s="119"/>
      <c r="GJ1138" s="119"/>
      <c r="GW1138" s="119"/>
    </row>
    <row r="1139" spans="179:205" x14ac:dyDescent="0.2">
      <c r="FW1139" s="119"/>
      <c r="GJ1139" s="119"/>
      <c r="GW1139" s="119"/>
    </row>
    <row r="1140" spans="179:205" x14ac:dyDescent="0.2">
      <c r="FW1140" s="119"/>
      <c r="GJ1140" s="119"/>
      <c r="GW1140" s="119"/>
    </row>
    <row r="1141" spans="179:205" x14ac:dyDescent="0.2">
      <c r="FW1141" s="119"/>
      <c r="GJ1141" s="119"/>
      <c r="GW1141" s="119"/>
    </row>
    <row r="1142" spans="179:205" x14ac:dyDescent="0.2">
      <c r="FW1142" s="119"/>
      <c r="GJ1142" s="119"/>
      <c r="GW1142" s="119"/>
    </row>
    <row r="1143" spans="179:205" x14ac:dyDescent="0.2">
      <c r="FW1143" s="119"/>
      <c r="GJ1143" s="119"/>
      <c r="GW1143" s="119"/>
    </row>
    <row r="1144" spans="179:205" x14ac:dyDescent="0.2">
      <c r="FW1144" s="119"/>
      <c r="GJ1144" s="119"/>
      <c r="GW1144" s="119"/>
    </row>
    <row r="1145" spans="179:205" x14ac:dyDescent="0.2">
      <c r="FW1145" s="119"/>
      <c r="GJ1145" s="119"/>
      <c r="GW1145" s="119"/>
    </row>
    <row r="1146" spans="179:205" x14ac:dyDescent="0.2">
      <c r="FW1146" s="119"/>
      <c r="GJ1146" s="119"/>
      <c r="GW1146" s="119"/>
    </row>
    <row r="1147" spans="179:205" x14ac:dyDescent="0.2">
      <c r="FW1147" s="119"/>
      <c r="GJ1147" s="119"/>
      <c r="GW1147" s="119"/>
    </row>
    <row r="1148" spans="179:205" x14ac:dyDescent="0.2">
      <c r="FW1148" s="119"/>
      <c r="GJ1148" s="119"/>
      <c r="GW1148" s="119"/>
    </row>
    <row r="1149" spans="179:205" x14ac:dyDescent="0.2">
      <c r="FW1149" s="119"/>
      <c r="GJ1149" s="119"/>
      <c r="GW1149" s="119"/>
    </row>
    <row r="1150" spans="179:205" x14ac:dyDescent="0.2">
      <c r="FW1150" s="119"/>
      <c r="GJ1150" s="119"/>
      <c r="GW1150" s="119"/>
    </row>
    <row r="1151" spans="179:205" x14ac:dyDescent="0.2">
      <c r="FW1151" s="119"/>
      <c r="GJ1151" s="119"/>
      <c r="GW1151" s="119"/>
    </row>
    <row r="1152" spans="179:205" x14ac:dyDescent="0.2">
      <c r="FW1152" s="119"/>
      <c r="GJ1152" s="119"/>
      <c r="GW1152" s="119"/>
    </row>
    <row r="1153" spans="179:205" x14ac:dyDescent="0.2">
      <c r="FW1153" s="119"/>
      <c r="GJ1153" s="119"/>
      <c r="GW1153" s="119"/>
    </row>
    <row r="1154" spans="179:205" x14ac:dyDescent="0.2">
      <c r="FW1154" s="119"/>
      <c r="GJ1154" s="119"/>
      <c r="GW1154" s="119"/>
    </row>
    <row r="1155" spans="179:205" x14ac:dyDescent="0.2">
      <c r="FW1155" s="119"/>
      <c r="GJ1155" s="119"/>
      <c r="GW1155" s="119"/>
    </row>
    <row r="1156" spans="179:205" x14ac:dyDescent="0.2">
      <c r="FW1156" s="119"/>
      <c r="GJ1156" s="119"/>
      <c r="GW1156" s="119"/>
    </row>
    <row r="1157" spans="179:205" x14ac:dyDescent="0.2">
      <c r="FW1157" s="119"/>
      <c r="GJ1157" s="119"/>
      <c r="GW1157" s="119"/>
    </row>
    <row r="1158" spans="179:205" x14ac:dyDescent="0.2">
      <c r="FW1158" s="119"/>
      <c r="GJ1158" s="119"/>
      <c r="GW1158" s="119"/>
    </row>
    <row r="1159" spans="179:205" x14ac:dyDescent="0.2">
      <c r="FW1159" s="119"/>
      <c r="GJ1159" s="119"/>
      <c r="GW1159" s="119"/>
    </row>
    <row r="1160" spans="179:205" x14ac:dyDescent="0.2">
      <c r="FW1160" s="119"/>
      <c r="GJ1160" s="119"/>
      <c r="GW1160" s="119"/>
    </row>
    <row r="1161" spans="179:205" x14ac:dyDescent="0.2">
      <c r="FW1161" s="119"/>
      <c r="GJ1161" s="119"/>
      <c r="GW1161" s="119"/>
    </row>
    <row r="1162" spans="179:205" x14ac:dyDescent="0.2">
      <c r="FW1162" s="119"/>
      <c r="GJ1162" s="119"/>
      <c r="GW1162" s="119"/>
    </row>
    <row r="1163" spans="179:205" x14ac:dyDescent="0.2">
      <c r="FW1163" s="119"/>
      <c r="GJ1163" s="119"/>
      <c r="GW1163" s="119"/>
    </row>
    <row r="1164" spans="179:205" x14ac:dyDescent="0.2">
      <c r="FW1164" s="119"/>
      <c r="GJ1164" s="119"/>
      <c r="GW1164" s="119"/>
    </row>
    <row r="1165" spans="179:205" x14ac:dyDescent="0.2">
      <c r="FW1165" s="119"/>
      <c r="GJ1165" s="119"/>
      <c r="GW1165" s="119"/>
    </row>
    <row r="1166" spans="179:205" x14ac:dyDescent="0.2">
      <c r="FW1166" s="119"/>
      <c r="GJ1166" s="119"/>
      <c r="GW1166" s="119"/>
    </row>
    <row r="1167" spans="179:205" x14ac:dyDescent="0.2">
      <c r="FW1167" s="119"/>
      <c r="GJ1167" s="119"/>
      <c r="GW1167" s="119"/>
    </row>
    <row r="1168" spans="179:205" x14ac:dyDescent="0.2">
      <c r="FW1168" s="119"/>
      <c r="GJ1168" s="119"/>
      <c r="GW1168" s="119"/>
    </row>
    <row r="1169" spans="179:205" x14ac:dyDescent="0.2">
      <c r="FW1169" s="119"/>
      <c r="GJ1169" s="119"/>
      <c r="GW1169" s="119"/>
    </row>
    <row r="1170" spans="179:205" x14ac:dyDescent="0.2">
      <c r="FW1170" s="119"/>
      <c r="GJ1170" s="119"/>
      <c r="GW1170" s="119"/>
    </row>
    <row r="1171" spans="179:205" x14ac:dyDescent="0.2">
      <c r="FW1171" s="119"/>
      <c r="GJ1171" s="119"/>
      <c r="GW1171" s="119"/>
    </row>
    <row r="1172" spans="179:205" x14ac:dyDescent="0.2">
      <c r="FW1172" s="119"/>
      <c r="GJ1172" s="119"/>
      <c r="GW1172" s="119"/>
    </row>
    <row r="1173" spans="179:205" x14ac:dyDescent="0.2">
      <c r="FW1173" s="119"/>
      <c r="GJ1173" s="119"/>
      <c r="GW1173" s="119"/>
    </row>
    <row r="1174" spans="179:205" x14ac:dyDescent="0.2">
      <c r="FW1174" s="119"/>
      <c r="GJ1174" s="119"/>
      <c r="GW1174" s="119"/>
    </row>
    <row r="1175" spans="179:205" x14ac:dyDescent="0.2">
      <c r="FW1175" s="119"/>
      <c r="GJ1175" s="119"/>
      <c r="GW1175" s="119"/>
    </row>
    <row r="1176" spans="179:205" x14ac:dyDescent="0.2">
      <c r="FW1176" s="119"/>
      <c r="GJ1176" s="119"/>
      <c r="GW1176" s="119"/>
    </row>
    <row r="1177" spans="179:205" x14ac:dyDescent="0.2">
      <c r="FW1177" s="119"/>
      <c r="GJ1177" s="119"/>
      <c r="GW1177" s="119"/>
    </row>
    <row r="1178" spans="179:205" x14ac:dyDescent="0.2">
      <c r="FW1178" s="119"/>
      <c r="GJ1178" s="119"/>
      <c r="GW1178" s="119"/>
    </row>
    <row r="1179" spans="179:205" x14ac:dyDescent="0.2">
      <c r="FW1179" s="119"/>
      <c r="GJ1179" s="119"/>
      <c r="GW1179" s="119"/>
    </row>
    <row r="1180" spans="179:205" x14ac:dyDescent="0.2">
      <c r="FW1180" s="119"/>
      <c r="GJ1180" s="119"/>
      <c r="GW1180" s="119"/>
    </row>
    <row r="1181" spans="179:205" x14ac:dyDescent="0.2">
      <c r="FW1181" s="119"/>
      <c r="GJ1181" s="119"/>
      <c r="GW1181" s="119"/>
    </row>
    <row r="1182" spans="179:205" x14ac:dyDescent="0.2">
      <c r="FW1182" s="119"/>
      <c r="GJ1182" s="119"/>
      <c r="GW1182" s="119"/>
    </row>
    <row r="1183" spans="179:205" x14ac:dyDescent="0.2">
      <c r="FW1183" s="119"/>
      <c r="GJ1183" s="119"/>
      <c r="GW1183" s="119"/>
    </row>
    <row r="1184" spans="179:205" x14ac:dyDescent="0.2">
      <c r="FW1184" s="119"/>
      <c r="GJ1184" s="119"/>
      <c r="GW1184" s="119"/>
    </row>
    <row r="1185" spans="179:205" x14ac:dyDescent="0.2">
      <c r="FW1185" s="119"/>
      <c r="GJ1185" s="119"/>
      <c r="GW1185" s="119"/>
    </row>
    <row r="1186" spans="179:205" x14ac:dyDescent="0.2">
      <c r="FW1186" s="119"/>
      <c r="GJ1186" s="119"/>
      <c r="GW1186" s="119"/>
    </row>
    <row r="1187" spans="179:205" x14ac:dyDescent="0.2">
      <c r="FW1187" s="119"/>
      <c r="GJ1187" s="119"/>
      <c r="GW1187" s="119"/>
    </row>
    <row r="1188" spans="179:205" x14ac:dyDescent="0.2">
      <c r="FW1188" s="119"/>
      <c r="GJ1188" s="119"/>
      <c r="GW1188" s="119"/>
    </row>
    <row r="1189" spans="179:205" x14ac:dyDescent="0.2">
      <c r="FW1189" s="119"/>
      <c r="GJ1189" s="119"/>
      <c r="GW1189" s="119"/>
    </row>
    <row r="1190" spans="179:205" x14ac:dyDescent="0.2">
      <c r="FW1190" s="119"/>
      <c r="GJ1190" s="119"/>
      <c r="GW1190" s="119"/>
    </row>
    <row r="1191" spans="179:205" x14ac:dyDescent="0.2">
      <c r="FW1191" s="119"/>
      <c r="GJ1191" s="119"/>
      <c r="GW1191" s="119"/>
    </row>
    <row r="1192" spans="179:205" x14ac:dyDescent="0.2">
      <c r="FW1192" s="119"/>
      <c r="GJ1192" s="119"/>
      <c r="GW1192" s="119"/>
    </row>
    <row r="1193" spans="179:205" x14ac:dyDescent="0.2">
      <c r="FW1193" s="119"/>
      <c r="GJ1193" s="119"/>
      <c r="GW1193" s="119"/>
    </row>
    <row r="1194" spans="179:205" x14ac:dyDescent="0.2">
      <c r="FW1194" s="119"/>
      <c r="GJ1194" s="119"/>
      <c r="GW1194" s="119"/>
    </row>
    <row r="1195" spans="179:205" x14ac:dyDescent="0.2">
      <c r="FW1195" s="119"/>
      <c r="GJ1195" s="119"/>
      <c r="GW1195" s="119"/>
    </row>
    <row r="1196" spans="179:205" x14ac:dyDescent="0.2">
      <c r="FW1196" s="119"/>
      <c r="GJ1196" s="119"/>
      <c r="GW1196" s="119"/>
    </row>
    <row r="1197" spans="179:205" x14ac:dyDescent="0.2">
      <c r="FW1197" s="119"/>
      <c r="GJ1197" s="119"/>
      <c r="GW1197" s="119"/>
    </row>
    <row r="1198" spans="179:205" x14ac:dyDescent="0.2">
      <c r="FW1198" s="119"/>
      <c r="GJ1198" s="119"/>
      <c r="GW1198" s="119"/>
    </row>
    <row r="1199" spans="179:205" x14ac:dyDescent="0.2">
      <c r="FW1199" s="119"/>
      <c r="GJ1199" s="119"/>
      <c r="GW1199" s="119"/>
    </row>
    <row r="1200" spans="179:205" x14ac:dyDescent="0.2">
      <c r="FW1200" s="119"/>
      <c r="GJ1200" s="119"/>
      <c r="GW1200" s="119"/>
    </row>
    <row r="1201" spans="179:205" x14ac:dyDescent="0.2">
      <c r="FW1201" s="119"/>
      <c r="GJ1201" s="119"/>
      <c r="GW1201" s="119"/>
    </row>
    <row r="1202" spans="179:205" x14ac:dyDescent="0.2">
      <c r="FW1202" s="119"/>
      <c r="GJ1202" s="119"/>
      <c r="GW1202" s="119"/>
    </row>
    <row r="1203" spans="179:205" x14ac:dyDescent="0.2">
      <c r="FW1203" s="119"/>
      <c r="GJ1203" s="119"/>
      <c r="GW1203" s="119"/>
    </row>
    <row r="1204" spans="179:205" x14ac:dyDescent="0.2">
      <c r="FW1204" s="119"/>
      <c r="GJ1204" s="119"/>
      <c r="GW1204" s="119"/>
    </row>
    <row r="1205" spans="179:205" x14ac:dyDescent="0.2">
      <c r="FW1205" s="119"/>
      <c r="GJ1205" s="119"/>
      <c r="GW1205" s="119"/>
    </row>
    <row r="1206" spans="179:205" x14ac:dyDescent="0.2">
      <c r="FW1206" s="119"/>
      <c r="GJ1206" s="119"/>
      <c r="GW1206" s="119"/>
    </row>
    <row r="1207" spans="179:205" x14ac:dyDescent="0.2">
      <c r="FW1207" s="119"/>
      <c r="GJ1207" s="119"/>
      <c r="GW1207" s="119"/>
    </row>
    <row r="1208" spans="179:205" x14ac:dyDescent="0.2">
      <c r="FW1208" s="119"/>
      <c r="GJ1208" s="119"/>
      <c r="GW1208" s="119"/>
    </row>
    <row r="1209" spans="179:205" x14ac:dyDescent="0.2">
      <c r="FW1209" s="119"/>
      <c r="GJ1209" s="119"/>
      <c r="GW1209" s="119"/>
    </row>
    <row r="1210" spans="179:205" x14ac:dyDescent="0.2">
      <c r="FW1210" s="119"/>
      <c r="GJ1210" s="119"/>
      <c r="GW1210" s="119"/>
    </row>
    <row r="1211" spans="179:205" x14ac:dyDescent="0.2">
      <c r="FW1211" s="119"/>
      <c r="GJ1211" s="119"/>
      <c r="GW1211" s="119"/>
    </row>
    <row r="1212" spans="179:205" x14ac:dyDescent="0.2">
      <c r="FW1212" s="119"/>
      <c r="GJ1212" s="119"/>
      <c r="GW1212" s="119"/>
    </row>
    <row r="1213" spans="179:205" x14ac:dyDescent="0.2">
      <c r="FW1213" s="119"/>
      <c r="GJ1213" s="119"/>
      <c r="GW1213" s="119"/>
    </row>
    <row r="1214" spans="179:205" x14ac:dyDescent="0.2">
      <c r="FW1214" s="119"/>
      <c r="GJ1214" s="119"/>
      <c r="GW1214" s="119"/>
    </row>
    <row r="1215" spans="179:205" x14ac:dyDescent="0.2">
      <c r="FW1215" s="119"/>
      <c r="GJ1215" s="119"/>
      <c r="GW1215" s="119"/>
    </row>
    <row r="1216" spans="179:205" x14ac:dyDescent="0.2">
      <c r="FW1216" s="119"/>
      <c r="GJ1216" s="119"/>
      <c r="GW1216" s="119"/>
    </row>
    <row r="1217" spans="179:205" x14ac:dyDescent="0.2">
      <c r="FW1217" s="119"/>
      <c r="GJ1217" s="119"/>
      <c r="GW1217" s="119"/>
    </row>
    <row r="1218" spans="179:205" x14ac:dyDescent="0.2">
      <c r="FW1218" s="119"/>
      <c r="GJ1218" s="119"/>
      <c r="GW1218" s="119"/>
    </row>
    <row r="1219" spans="179:205" x14ac:dyDescent="0.2">
      <c r="FW1219" s="119"/>
      <c r="GJ1219" s="119"/>
      <c r="GW1219" s="119"/>
    </row>
    <row r="1220" spans="179:205" x14ac:dyDescent="0.2">
      <c r="FW1220" s="119"/>
      <c r="GJ1220" s="119"/>
      <c r="GW1220" s="119"/>
    </row>
    <row r="1221" spans="179:205" x14ac:dyDescent="0.2">
      <c r="FW1221" s="119"/>
      <c r="GJ1221" s="119"/>
      <c r="GW1221" s="119"/>
    </row>
    <row r="1222" spans="179:205" x14ac:dyDescent="0.2">
      <c r="FW1222" s="119"/>
      <c r="GJ1222" s="119"/>
      <c r="GW1222" s="119"/>
    </row>
    <row r="1223" spans="179:205" x14ac:dyDescent="0.2">
      <c r="FW1223" s="119"/>
      <c r="GJ1223" s="119"/>
      <c r="GW1223" s="119"/>
    </row>
    <row r="1224" spans="179:205" x14ac:dyDescent="0.2">
      <c r="FW1224" s="119"/>
      <c r="GJ1224" s="119"/>
      <c r="GW1224" s="119"/>
    </row>
    <row r="1225" spans="179:205" x14ac:dyDescent="0.2">
      <c r="FW1225" s="119"/>
      <c r="GJ1225" s="119"/>
      <c r="GW1225" s="119"/>
    </row>
    <row r="1226" spans="179:205" x14ac:dyDescent="0.2">
      <c r="FW1226" s="119"/>
      <c r="GJ1226" s="119"/>
      <c r="GW1226" s="119"/>
    </row>
    <row r="1227" spans="179:205" x14ac:dyDescent="0.2">
      <c r="FW1227" s="119"/>
      <c r="GJ1227" s="119"/>
      <c r="GW1227" s="119"/>
    </row>
    <row r="1228" spans="179:205" x14ac:dyDescent="0.2">
      <c r="FW1228" s="119"/>
      <c r="GJ1228" s="119"/>
      <c r="GW1228" s="119"/>
    </row>
    <row r="1229" spans="179:205" x14ac:dyDescent="0.2">
      <c r="FW1229" s="119"/>
      <c r="GJ1229" s="119"/>
      <c r="GW1229" s="119"/>
    </row>
    <row r="1230" spans="179:205" x14ac:dyDescent="0.2">
      <c r="FW1230" s="119"/>
      <c r="GJ1230" s="119"/>
      <c r="GW1230" s="119"/>
    </row>
    <row r="1231" spans="179:205" x14ac:dyDescent="0.2">
      <c r="FW1231" s="119"/>
      <c r="GJ1231" s="119"/>
      <c r="GW1231" s="119"/>
    </row>
    <row r="1232" spans="179:205" x14ac:dyDescent="0.2">
      <c r="FW1232" s="119"/>
      <c r="GJ1232" s="119"/>
      <c r="GW1232" s="119"/>
    </row>
    <row r="1233" spans="179:205" x14ac:dyDescent="0.2">
      <c r="FW1233" s="119"/>
      <c r="GJ1233" s="119"/>
      <c r="GW1233" s="119"/>
    </row>
    <row r="1234" spans="179:205" x14ac:dyDescent="0.2">
      <c r="FW1234" s="119"/>
      <c r="GJ1234" s="119"/>
      <c r="GW1234" s="119"/>
    </row>
    <row r="1235" spans="179:205" x14ac:dyDescent="0.2">
      <c r="FW1235" s="119"/>
      <c r="GJ1235" s="119"/>
      <c r="GW1235" s="119"/>
    </row>
    <row r="1236" spans="179:205" x14ac:dyDescent="0.2">
      <c r="FW1236" s="119"/>
      <c r="GJ1236" s="119"/>
      <c r="GW1236" s="119"/>
    </row>
    <row r="1237" spans="179:205" x14ac:dyDescent="0.2">
      <c r="FW1237" s="119"/>
      <c r="GJ1237" s="119"/>
      <c r="GW1237" s="119"/>
    </row>
    <row r="1238" spans="179:205" x14ac:dyDescent="0.2">
      <c r="FW1238" s="119"/>
      <c r="GJ1238" s="119"/>
      <c r="GW1238" s="119"/>
    </row>
    <row r="1239" spans="179:205" x14ac:dyDescent="0.2">
      <c r="FW1239" s="119"/>
      <c r="GJ1239" s="119"/>
      <c r="GW1239" s="119"/>
    </row>
    <row r="1240" spans="179:205" x14ac:dyDescent="0.2">
      <c r="FW1240" s="119"/>
      <c r="GJ1240" s="119"/>
      <c r="GW1240" s="119"/>
    </row>
    <row r="1241" spans="179:205" x14ac:dyDescent="0.2">
      <c r="FW1241" s="119"/>
      <c r="GJ1241" s="119"/>
      <c r="GW1241" s="119"/>
    </row>
    <row r="1242" spans="179:205" x14ac:dyDescent="0.2">
      <c r="FW1242" s="119"/>
      <c r="GJ1242" s="119"/>
      <c r="GW1242" s="119"/>
    </row>
    <row r="1243" spans="179:205" x14ac:dyDescent="0.2">
      <c r="FW1243" s="119"/>
      <c r="GJ1243" s="119"/>
      <c r="GW1243" s="119"/>
    </row>
    <row r="1244" spans="179:205" x14ac:dyDescent="0.2">
      <c r="FW1244" s="119"/>
      <c r="GJ1244" s="119"/>
      <c r="GW1244" s="119"/>
    </row>
    <row r="1245" spans="179:205" x14ac:dyDescent="0.2">
      <c r="FW1245" s="119"/>
      <c r="GJ1245" s="119"/>
      <c r="GW1245" s="119"/>
    </row>
    <row r="1246" spans="179:205" x14ac:dyDescent="0.2">
      <c r="FW1246" s="119"/>
      <c r="GJ1246" s="119"/>
      <c r="GW1246" s="119"/>
    </row>
    <row r="1247" spans="179:205" x14ac:dyDescent="0.2">
      <c r="FW1247" s="119"/>
      <c r="GJ1247" s="119"/>
      <c r="GW1247" s="119"/>
    </row>
    <row r="1248" spans="179:205" x14ac:dyDescent="0.2">
      <c r="FW1248" s="119"/>
      <c r="GJ1248" s="119"/>
      <c r="GW1248" s="119"/>
    </row>
    <row r="1249" spans="179:205" x14ac:dyDescent="0.2">
      <c r="FW1249" s="119"/>
      <c r="GJ1249" s="119"/>
      <c r="GW1249" s="119"/>
    </row>
    <row r="1250" spans="179:205" x14ac:dyDescent="0.2">
      <c r="FW1250" s="119"/>
      <c r="GJ1250" s="119"/>
      <c r="GW1250" s="119"/>
    </row>
    <row r="1251" spans="179:205" x14ac:dyDescent="0.2">
      <c r="FW1251" s="119"/>
      <c r="GJ1251" s="119"/>
      <c r="GW1251" s="119"/>
    </row>
    <row r="1252" spans="179:205" x14ac:dyDescent="0.2">
      <c r="FW1252" s="119"/>
      <c r="GJ1252" s="119"/>
      <c r="GW1252" s="119"/>
    </row>
    <row r="1253" spans="179:205" x14ac:dyDescent="0.2">
      <c r="FW1253" s="119"/>
      <c r="GJ1253" s="119"/>
      <c r="GW1253" s="119"/>
    </row>
    <row r="1254" spans="179:205" x14ac:dyDescent="0.2">
      <c r="FW1254" s="119"/>
      <c r="GJ1254" s="119"/>
      <c r="GW1254" s="119"/>
    </row>
    <row r="1255" spans="179:205" x14ac:dyDescent="0.2">
      <c r="FW1255" s="119"/>
      <c r="GJ1255" s="119"/>
      <c r="GW1255" s="119"/>
    </row>
    <row r="1256" spans="179:205" x14ac:dyDescent="0.2">
      <c r="FW1256" s="119"/>
      <c r="GJ1256" s="119"/>
      <c r="GW1256" s="119"/>
    </row>
    <row r="1257" spans="179:205" x14ac:dyDescent="0.2">
      <c r="FW1257" s="119"/>
      <c r="GJ1257" s="119"/>
      <c r="GW1257" s="119"/>
    </row>
    <row r="1258" spans="179:205" x14ac:dyDescent="0.2">
      <c r="FW1258" s="119"/>
      <c r="GJ1258" s="119"/>
      <c r="GW1258" s="119"/>
    </row>
    <row r="1259" spans="179:205" x14ac:dyDescent="0.2">
      <c r="FW1259" s="119"/>
      <c r="GJ1259" s="119"/>
      <c r="GW1259" s="119"/>
    </row>
    <row r="1260" spans="179:205" x14ac:dyDescent="0.2">
      <c r="FW1260" s="119"/>
      <c r="GJ1260" s="119"/>
      <c r="GW1260" s="119"/>
    </row>
    <row r="1261" spans="179:205" x14ac:dyDescent="0.2">
      <c r="FW1261" s="119"/>
      <c r="GJ1261" s="119"/>
      <c r="GW1261" s="119"/>
    </row>
    <row r="1262" spans="179:205" x14ac:dyDescent="0.2">
      <c r="FW1262" s="119"/>
      <c r="GJ1262" s="119"/>
      <c r="GW1262" s="119"/>
    </row>
    <row r="1263" spans="179:205" x14ac:dyDescent="0.2">
      <c r="FW1263" s="119"/>
      <c r="GJ1263" s="119"/>
      <c r="GW1263" s="119"/>
    </row>
    <row r="1264" spans="179:205" x14ac:dyDescent="0.2">
      <c r="FW1264" s="119"/>
      <c r="GJ1264" s="119"/>
      <c r="GW1264" s="119"/>
    </row>
    <row r="1265" spans="179:205" x14ac:dyDescent="0.2">
      <c r="FW1265" s="119"/>
      <c r="GJ1265" s="119"/>
      <c r="GW1265" s="119"/>
    </row>
    <row r="1266" spans="179:205" x14ac:dyDescent="0.2">
      <c r="FW1266" s="119"/>
      <c r="GJ1266" s="119"/>
      <c r="GW1266" s="119"/>
    </row>
    <row r="1267" spans="179:205" x14ac:dyDescent="0.2">
      <c r="FW1267" s="119"/>
      <c r="GJ1267" s="119"/>
      <c r="GW1267" s="119"/>
    </row>
    <row r="1268" spans="179:205" x14ac:dyDescent="0.2">
      <c r="FW1268" s="119"/>
      <c r="GJ1268" s="119"/>
      <c r="GW1268" s="119"/>
    </row>
    <row r="1269" spans="179:205" x14ac:dyDescent="0.2">
      <c r="FW1269" s="119"/>
      <c r="GJ1269" s="119"/>
      <c r="GW1269" s="119"/>
    </row>
    <row r="1270" spans="179:205" x14ac:dyDescent="0.2">
      <c r="FW1270" s="119"/>
      <c r="GJ1270" s="119"/>
      <c r="GW1270" s="119"/>
    </row>
    <row r="1271" spans="179:205" x14ac:dyDescent="0.2">
      <c r="FW1271" s="119"/>
      <c r="GJ1271" s="119"/>
      <c r="GW1271" s="119"/>
    </row>
    <row r="1272" spans="179:205" x14ac:dyDescent="0.2">
      <c r="FW1272" s="119"/>
      <c r="GJ1272" s="119"/>
      <c r="GW1272" s="119"/>
    </row>
    <row r="1273" spans="179:205" x14ac:dyDescent="0.2">
      <c r="FW1273" s="119"/>
      <c r="GJ1273" s="119"/>
      <c r="GW1273" s="119"/>
    </row>
    <row r="1274" spans="179:205" x14ac:dyDescent="0.2">
      <c r="FW1274" s="119"/>
      <c r="GJ1274" s="119"/>
      <c r="GW1274" s="119"/>
    </row>
    <row r="1275" spans="179:205" x14ac:dyDescent="0.2">
      <c r="FW1275" s="119"/>
      <c r="GJ1275" s="119"/>
      <c r="GW1275" s="119"/>
    </row>
    <row r="1276" spans="179:205" x14ac:dyDescent="0.2">
      <c r="FW1276" s="119"/>
      <c r="GJ1276" s="119"/>
      <c r="GW1276" s="119"/>
    </row>
    <row r="1277" spans="179:205" x14ac:dyDescent="0.2">
      <c r="FW1277" s="119"/>
      <c r="GJ1277" s="119"/>
      <c r="GW1277" s="119"/>
    </row>
    <row r="1278" spans="179:205" x14ac:dyDescent="0.2">
      <c r="FW1278" s="119"/>
      <c r="GJ1278" s="119"/>
      <c r="GW1278" s="119"/>
    </row>
    <row r="1279" spans="179:205" x14ac:dyDescent="0.2">
      <c r="FW1279" s="119"/>
      <c r="GJ1279" s="119"/>
      <c r="GW1279" s="119"/>
    </row>
    <row r="1280" spans="179:205" x14ac:dyDescent="0.2">
      <c r="FW1280" s="119"/>
      <c r="GJ1280" s="119"/>
      <c r="GW1280" s="119"/>
    </row>
    <row r="1281" spans="179:205" x14ac:dyDescent="0.2">
      <c r="FW1281" s="119"/>
      <c r="GJ1281" s="119"/>
      <c r="GW1281" s="119"/>
    </row>
    <row r="1282" spans="179:205" x14ac:dyDescent="0.2">
      <c r="FW1282" s="119"/>
      <c r="GJ1282" s="119"/>
      <c r="GW1282" s="119"/>
    </row>
    <row r="1283" spans="179:205" x14ac:dyDescent="0.2">
      <c r="FW1283" s="119"/>
      <c r="GJ1283" s="119"/>
      <c r="GW1283" s="119"/>
    </row>
    <row r="1284" spans="179:205" x14ac:dyDescent="0.2">
      <c r="FW1284" s="119"/>
      <c r="GJ1284" s="119"/>
      <c r="GW1284" s="119"/>
    </row>
    <row r="1285" spans="179:205" x14ac:dyDescent="0.2">
      <c r="FW1285" s="119"/>
      <c r="GJ1285" s="119"/>
      <c r="GW1285" s="119"/>
    </row>
    <row r="1286" spans="179:205" x14ac:dyDescent="0.2">
      <c r="FW1286" s="119"/>
      <c r="GJ1286" s="119"/>
      <c r="GW1286" s="119"/>
    </row>
    <row r="1287" spans="179:205" x14ac:dyDescent="0.2">
      <c r="FW1287" s="119"/>
      <c r="GJ1287" s="119"/>
      <c r="GW1287" s="119"/>
    </row>
    <row r="1288" spans="179:205" x14ac:dyDescent="0.2">
      <c r="FW1288" s="119"/>
      <c r="GJ1288" s="119"/>
      <c r="GW1288" s="119"/>
    </row>
    <row r="1289" spans="179:205" x14ac:dyDescent="0.2">
      <c r="FW1289" s="119"/>
      <c r="GJ1289" s="119"/>
      <c r="GW1289" s="119"/>
    </row>
    <row r="1290" spans="179:205" x14ac:dyDescent="0.2">
      <c r="FW1290" s="119"/>
      <c r="GJ1290" s="119"/>
      <c r="GW1290" s="119"/>
    </row>
  </sheetData>
  <sheetProtection sort="0" autoFilter="0"/>
  <protectedRanges>
    <protectedRange algorithmName="SHA-512" hashValue="TvKQSNrPyYgDaKIPekAhfes+BeWelymkz8wT3MQpZB+/Zfpfi+1YMuN/+lt8MKT+KJo0CvfvAKUuwGf9Rjf1Yg==" saltValue="sve+okrN9egQU3nQYMBtPg==" spinCount="100000" sqref="FW10:FW255 GW10:GW255 GJ10:GJ255" name="Rango2_2_1"/>
    <protectedRange algorithmName="SHA-512" hashValue="TvKQSNrPyYgDaKIPekAhfes+BeWelymkz8wT3MQpZB+/Zfpfi+1YMuN/+lt8MKT+KJo0CvfvAKUuwGf9Rjf1Yg==" saltValue="sve+okrN9egQU3nQYMBtPg==" spinCount="100000" sqref="BO24:BV27 BO215:BV219 BO12:BV15 BO59:BV63 BO162:BV165 BO168:BV171 BO103:BV105 BO186:BV189 BO113:BV117 BO173:BV177 BO47:BV51 BO53:BV57 BO145:BV147 BO119:BV123 BO138:BV141 BO149:BV153 BO156:BV159 BO222:BV225 BO229:BV231 BO234:BV237 BO29:BV33 BO36:BV39 BO43:BV45 BO245:BV249 BO252:BV255 BO18:BV21 BO90:BV99 DH24:DO27 DH215:DO219 DH12:DO15 DH59:DO63 DH162:DO165 DH168:DO171 DH103:DO105 DH186:DO189 DH113:DO117 DH173:DO177 DH47:DO51 DH53:DO57 DH145:DO147 DH119:DO123 DH138:DO141 DH149:DO153 DH156:DO159 DH222:DO225 DH229:DO231 DH234:DO237 DH29:DO33 DH36:DO39 DH43:DO45 DH245:DO249 DH252:DO255 DH18:DO21 DH90:DO99 CY24:DF27 CY215:DF219 CY12:DF15 CY59:DF63 CY162:DF165 CY168:DF171 CY103:DF105 CY186:DF189 CY113:DF117 CY173:DF177 CY47:DF51 CY53:DF57 CY145:DF147 CY119:DF123 CY138:DF141 CY149:DF153 CY156:DF159 CY222:DF225 CY229:DF231 CY234:DF237 CY29:DF33 CY36:DF39 CY43:DF45 CY245:DF249 CY252:DF255 CY18:DF21 CY90:DF99 CP24:CW27 CP215:CW219 CP12:CW15 CP59:CW63 CP162:CW165 CP168:CW171 CP103:CW105 CP186:CW189 CP113:CW117 CP173:CW177 CP47:CW51 CP53:CW57 CP145:CW147 CP119:CW123 CP138:CW141 CP149:CW153 CP156:CW159 CP222:CW225 CP229:CW231 CP234:CW237 CP29:CW33 CP36:CW39 CP43:CW45 CP245:CW249 CP252:CW255 CP18:CW21 CP90:CW99 CG24:CN27 CG215:CN219 CG12:CN15 CG59:CN63 CG162:CN165 CG168:CN171 CG103:CN105 CG186:CN189 CG113:CN117 CG173:CN177 CG47:CN51 CG53:CN57 CG145:CN147 CG119:CN123 CG138:CN141 CG149:CN153 CG156:CN159 CG222:CN225 CG229:CN231 CG234:CN237 CG29:CN33 CG36:CN39 CG43:CN45 CG245:CN249 CG252:CN255 CG18:CN21 CG90:CN99 BX24:CE27 BX215:CE219 BX12:CE15 BX59:CE63 BX162:CE165 BX168:CE171 BX103:CE105 BX186:CE189 BX113:CE117 BX173:CE177 BX47:CE51 BX53:CE57 BX145:CE147 BX119:CE123 BX138:CE141 BX149:CE153 BX156:CE159 BX222:CE225 BX229:CE231 BX234:CE237 BX29:CE33 BX36:CE39 BX43:CE45 BX245:CE249 BX252:CE255 BX18:CE21 BX90:CE99 FJ24:FR27 FJ215:FR219 FJ12:FR15 FJ59:FR63 FJ162:FR165 FJ168:FR171 FJ103:FR105 FJ186:FR189 FJ113:FR117 FJ173:FR177 FJ47:FR51 FJ53:FR57 FJ145:FR147 FJ119:FR123 FJ138:FR141 FJ149:FR153 FJ156:FR159 FJ222:FR225 FJ229:FR231 FJ234:FR237 FJ29:FR33 FJ36:FR39 FJ43:FR45 FJ245:FR249 FJ252:FR255 FJ18:FR21 FJ90:FR99 FA24:FH27 FA215:FH219 FA12:FH15 FA59:FH63 FA162:FH165 FA168:FH171 FA103:FH105 FA186:FH189 FA113:FH117 FA173:FH177 FA47:FH51 FA53:FH57 FA145:FH147 FA119:FH123 FA138:FH141 FA149:FH153 FA156:FH159 FA222:FH225 FA229:FH231 FA234:FH237 FA29:FH33 FA36:FH39 FA43:FH45 FA245:FH249 FA252:FH255 FA18:FH21 FA90:FH99 ER24:EY27 ER215:EY219 ER12:EY15 ER59:EY63 ER162:EY165 ER168:EY171 ER103:EY105 ER186:EY189 ER113:EY117 ER173:EY177 ER47:EY51 ER53:EY57 ER145:EY147 ER119:EY123 ER138:EY141 ER149:EY153 ER156:EY159 ER222:EY225 ER229:EY231 ER234:EY237 ER29:EY33 ER36:EY39 ER43:EY45 ER245:EY249 ER252:EY255 ER18:EY21 ER90:EY99 EI24:EP27 EI215:EP219 EI12:EP15 EI59:EP63 EI162:EP165 EI168:EP171 EI103:EP105 EI186:EP189 EI113:EP117 EI173:EP177 EI47:EP51 EI53:EP57 EI145:EP147 EI119:EP123 EI138:EP141 EI149:EP153 EI156:EP159 EI222:EP225 EI229:EP231 EI234:EP237 EI29:EP33 EI36:EP39 EI43:EP45 EI245:EP249 EI252:EP255 EI18:EP21 EI90:EP99 DZ24:EG27 DZ215:EG219 DZ12:EG15 DZ59:EG63 DZ162:EG165 DZ168:EG171 DZ103:EG105 DZ186:EG189 DZ113:EG117 DZ173:EG177 DZ47:EG51 DZ53:EG57 DZ145:EG147 DZ119:EG123 DZ138:EG141 DZ149:EG153 DZ156:EG159 DZ222:EG225 DZ229:EG231 DZ234:EG237 DZ29:EG33 DZ36:EG39 DZ43:EG45 DZ245:EG249 DZ252:EG255 DZ18:EG21 DZ90:EG99 DQ24:DX27 DQ215:DX219 DQ12:DX15 DQ59:DX63 DQ162:DX165 DQ168:DX171 DQ103:DX105 DQ186:DX189 DQ113:DX117 DQ173:DX177 DQ47:DX51 DQ53:DX57 DQ145:DX147 DQ119:DX123 DQ138:DX141 DQ149:DX153 DQ156:DX159 DQ222:DX225 DQ229:DX231 DQ234:DX237 DQ29:DX33 DQ36:DX39 DQ43:DX45 DQ245:DX249 DQ252:DX255 DQ18:DX21 DQ90:DX99 GY24:GZ27 GY215:GZ219 GY12:GZ15 GY59:GZ63 GY162:GZ165 GY168:GZ171 GY103:GZ105 GY186:GZ189 GY113:GZ117 GY173:GZ177 GY47:GZ51 GY53:GZ57 GY145:GZ147 GY119:GZ123 GY138:GZ141 GY149:GZ153 GY156:GZ159 GY222:GZ225 GY229:GZ231 GY234:GZ237 GY29:GZ33 GY36:GZ39 GY43:GZ45 GY245:GZ249 GY252:GZ255 GY18:GZ21 GY90:GZ99 GL24:GM27 GL215:GM219 GL12:GM15 GL59:GM63 GL162:GM165 GL168:GM171 GL103:GM105 GL186:GM189 GL113:GM117 GL173:GM177 GL47:GM51 GL53:GM57 GL145:GM147 GL119:GM123 GL138:GM141 GL149:GM153 GL156:GM159 GL222:GM225 GL229:GM231 GL234:GM237 GL29:GM33 GL36:GM39 GL43:GM45 GL245:GM249 GL252:GM255 GL18:GM21 GL90:GM99 FY24:FZ27 FY215:FZ219 FY12:FZ15 FY59:FZ63 FY162:FZ165 FY168:FZ171 FY103:FZ105 FY186:FZ189 FY113:FZ117 FY173:FZ177 FY47:FZ51 FY53:FZ57 FY145:FZ147 FY119:FZ123 FY138:FZ141 FY149:FZ153 FY156:FZ159 FY222:FZ225 FY229:FZ231 FY234:FZ237 FY29:FZ33 FY36:FZ39 FY43:FZ45 FY245:FZ249 FY252:FZ255 FY18:FZ21 FY90:FZ99 BO240:BV243 DH240:DO243 CY240:DF243 CP240:CW243 CG240:CN243 BX240:CE243 FJ240:FR243 FA240:FH243 ER240:EY243 EI240:EP243 DZ240:EG243 DQ240:DX243 GY240:GZ243 GL240:GM243 FY240:FZ243" name="Rango2_2_1_1"/>
    <protectedRange algorithmName="SHA-512" hashValue="TvKQSNrPyYgDaKIPekAhfes+BeWelymkz8wT3MQpZB+/Zfpfi+1YMuN/+lt8MKT+KJo0CvfvAKUuwGf9Rjf1Yg==" saltValue="sve+okrN9egQU3nQYMBtPg==" spinCount="100000" sqref="BO112:BV112 DH112:DO112 CY112:DF112 CP112:CW112 CG112:CN112 BX112:CE112 FJ112:FR112 FA112:FH112 ER112:EY112 EI112:EP112 DZ112:EG112 DQ112:DX112 GY112:GZ112 GL112:GM112 FY112:FZ112" name="Rango2_2_1_2"/>
    <protectedRange algorithmName="SHA-512" hashValue="TvKQSNrPyYgDaKIPekAhfes+BeWelymkz8wT3MQpZB+/Zfpfi+1YMuN/+lt8MKT+KJo0CvfvAKUuwGf9Rjf1Yg==" saltValue="sve+okrN9egQU3nQYMBtPg==" spinCount="100000" sqref="BO160:BP161 BR160:BV161 DH160:DI161 DK160:DO161 CY160:CZ161 DB160:DF161 CP160:CQ161 CS160:CW161 CG160:CH161 CJ160:CN161 BX160:BY161 CA160:CE161 FJ160:FK161 FM160:FR161 FA160:FB161 FD160:FH161 ER160:ES161 EU160:EY161 EI160:EJ161 EL160:EP161 DZ160:EA161 EC160:EG161 DQ160:DR161 DT160:DX161 GY160:GZ161 GL160:GM161 FY160:FZ161" name="Rango2_2_1_1_1"/>
    <protectedRange algorithmName="SHA-512" hashValue="TvKQSNrPyYgDaKIPekAhfes+BeWelymkz8wT3MQpZB+/Zfpfi+1YMuN/+lt8MKT+KJo0CvfvAKUuwGf9Rjf1Yg==" saltValue="sve+okrN9egQU3nQYMBtPg==" spinCount="100000" sqref="BO167:BV167 DH167:DO167 CY167:DF167 CP167:CW167 CG167:CN167 BX167:CE167 FJ167:FR167 FA167:FH167 ER167:EY167 EI167:EP167 DZ167:EG167 DQ167:DX167 GY167:GZ167 GL167:GM167 FY167:FZ167" name="Rango2_2_1_1_2"/>
    <protectedRange algorithmName="SHA-512" hashValue="TvKQSNrPyYgDaKIPekAhfes+BeWelymkz8wT3MQpZB+/Zfpfi+1YMuN/+lt8MKT+KJo0CvfvAKUuwGf9Rjf1Yg==" saltValue="sve+okrN9egQU3nQYMBtPg==" spinCount="100000" sqref="BO166:BV166 DH166:DO166 CY166:DF166 CP166:CW166 CG166:CN166 BX166:CE166 FJ166:FR166 FA166:FH166 ER166:EY166 EI166:EP166 DZ166:EG166 DQ166:DX166 GY166:GZ166 GL166:GM166 FY166:FZ166" name="Rango2_2_1_1_1_1"/>
    <protectedRange algorithmName="SHA-512" hashValue="TvKQSNrPyYgDaKIPekAhfes+BeWelymkz8wT3MQpZB+/Zfpfi+1YMuN/+lt8MKT+KJo0CvfvAKUuwGf9Rjf1Yg==" saltValue="sve+okrN9egQU3nQYMBtPg==" spinCount="100000" sqref="BO191:BV195 DH191:DO195 CY191:DF195 CP191:CW195 CG191:CN195 BX191:CE195 FJ191:FR195 FA191:FH195 ER191:EY195 EI191:EP195 DZ191:EG195 DQ191:DX195 GY191:GZ195 GL191:GM195 FY191:FZ195" name="Rango2_2_1_4"/>
    <protectedRange algorithmName="SHA-512" hashValue="TvKQSNrPyYgDaKIPekAhfes+BeWelymkz8wT3MQpZB+/Zfpfi+1YMuN/+lt8MKT+KJo0CvfvAKUuwGf9Rjf1Yg==" saltValue="sve+okrN9egQU3nQYMBtPg==" spinCount="100000" sqref="BO197:BV201 DH197:DO201 CY197:DF201 CP197:CW201 CG197:CN201 BX197:CE201 FJ197:FR201 FA197:FH201 ER197:EY201 EI197:EP201 DZ197:EG201 DQ197:DX201 GY197:GZ201 GL197:GM201 FY197:FZ201" name="Rango2_2_1_5"/>
    <protectedRange algorithmName="SHA-512" hashValue="TvKQSNrPyYgDaKIPekAhfes+BeWelymkz8wT3MQpZB+/Zfpfi+1YMuN/+lt8MKT+KJo0CvfvAKUuwGf9Rjf1Yg==" saltValue="sve+okrN9egQU3nQYMBtPg==" spinCount="100000" sqref="BO203:BV207 DH203:DO207 CY203:DF207 CP203:CW207 CG203:CN207 BX203:CE207 FJ203:FR207 FA203:FH207 ER203:EY207 EI203:EP207 DZ203:EG207 DQ203:DX207 GY203:GZ207 GL203:GM207 FY203:FZ207" name="Rango2_2_1_6"/>
    <protectedRange algorithmName="SHA-512" hashValue="TvKQSNrPyYgDaKIPekAhfes+BeWelymkz8wT3MQpZB+/Zfpfi+1YMuN/+lt8MKT+KJo0CvfvAKUuwGf9Rjf1Yg==" saltValue="sve+okrN9egQU3nQYMBtPg==" spinCount="100000" sqref="BO209:BV213 DH209:DO213 CY209:DF213 CP209:CW213 CG209:CN213 BX209:CE213 FJ209:FR213 FA209:FH213 ER209:EY213 EI209:EP213 DZ209:EG213 DQ209:DX213 GY209:GZ213 GL209:GM213 FY209:FZ213" name="Rango2_2_1_7"/>
    <protectedRange algorithmName="SHA-512" hashValue="TvKQSNrPyYgDaKIPekAhfes+BeWelymkz8wT3MQpZB+/Zfpfi+1YMuN/+lt8MKT+KJo0CvfvAKUuwGf9Rjf1Yg==" saltValue="sve+okrN9egQU3nQYMBtPg==" spinCount="100000" sqref="BO88:BP89 BR89:BV89 BQ88:BV88 DH88:DI89 DK89:DO89 DJ88:DO88 CY88:CZ89 DB89:DF89 DA88:DF88 CP88:CQ89 CS89:CW89 CR88:CW88 CG88:CH89 CJ89:CN89 CI88:CN88 BX88:BY89 CA89:CE89 BZ88:CE88 FJ88:FK89 FM89:FR89 FL88:FR88 FA88:FB89 FD89:FH89 FC88:FH88 ER88:ES89 EU89:EY89 ET88:EY88 EI88:EJ89 EL89:EP89 EK88:EP88 DZ88:EA89 EC89:EG89 EB88:EG88 DQ88:DR89 DT89:DX89 DS88:DX88 GY88:GZ89 GL88:GM89 FY88:FZ89" name="Rango2_2_1_9"/>
    <protectedRange algorithmName="SHA-512" hashValue="TvKQSNrPyYgDaKIPekAhfes+BeWelymkz8wT3MQpZB+/Zfpfi+1YMuN/+lt8MKT+KJo0CvfvAKUuwGf9Rjf1Yg==" saltValue="sve+okrN9egQU3nQYMBtPg==" spinCount="100000" sqref="BO100:BV102 DH100:DO102 CY100:DF102 CP100:CW102 CG100:CN102 BX100:CE102 FJ100:FR102 FA100:FH102 ER100:EY102 EI100:EP102 DZ100:EG102 DQ100:DX102 GY100:GZ102 GL100:GM102 FY100:FZ102" name="Rango2_2_1_10"/>
    <protectedRange algorithmName="SHA-512" hashValue="TvKQSNrPyYgDaKIPekAhfes+BeWelymkz8wT3MQpZB+/Zfpfi+1YMuN/+lt8MKT+KJo0CvfvAKUuwGf9Rjf1Yg==" saltValue="sve+okrN9egQU3nQYMBtPg==" spinCount="100000" sqref="BO106:BV111 DH106:DO111 CY106:DF111 CP106:CW111 CG106:CN111 BX106:CE111 FJ106:FR111 FA106:FH111 ER106:EY111 EI106:EP111 DZ106:EG111 DQ106:DX111 GY106:GZ111 GL106:GM111 FY106:FZ111" name="Rango2_2_1_11"/>
    <protectedRange algorithmName="SHA-512" hashValue="TvKQSNrPyYgDaKIPekAhfes+BeWelymkz8wT3MQpZB+/Zfpfi+1YMuN/+lt8MKT+KJo0CvfvAKUuwGf9Rjf1Yg==" saltValue="sve+okrN9egQU3nQYMBtPg==" spinCount="100000" sqref="BO178:BV183 DH178:DO183 CY178:DF183 CP178:CW183 CG178:CN183 BX178:CE183 FJ178:FR183 FA178:FH183 ER178:EY183 EI178:EP183 DZ178:EG183 DQ178:DX183 GY178:GZ183 GL178:GM183 FY178:FZ183" name="Rango2_2_1_12"/>
    <protectedRange algorithmName="SHA-512" hashValue="TvKQSNrPyYgDaKIPekAhfes+BeWelymkz8wT3MQpZB+/Zfpfi+1YMuN/+lt8MKT+KJo0CvfvAKUuwGf9Rjf1Yg==" saltValue="sve+okrN9egQU3nQYMBtPg==" spinCount="100000" sqref="BQ184 BO184:BP185 BR184:BV185 DJ184 DH184:DI185 DK184:DO185 DA184 CY184:CZ185 DB184:DF185 CR184 CP184:CQ185 CS184:CW185 CI184 CG184:CH185 CJ184:CN185 BZ184 BX184:BY185 CA184:CE185 FL184 FJ184:FK185 FM184:FR185 FC184 FA184:FB185 FD184:FH185 ET184 ER184:ES185 EU184:EY185 EK184 EI184:EJ185 EL184:EP185 EB184 DZ184:EA185 EC184:EG185 DS184 DQ184:DR185 DT184:DX185 GY184:GZ185 GL184:GM185 FY184:FZ185" name="Rango2_2_1_13"/>
    <protectedRange algorithmName="SHA-512" hashValue="TvKQSNrPyYgDaKIPekAhfes+BeWelymkz8wT3MQpZB+/Zfpfi+1YMuN/+lt8MKT+KJo0CvfvAKUuwGf9Rjf1Yg==" saltValue="sve+okrN9egQU3nQYMBtPg==" spinCount="100000" sqref="BO172:BV172 DH172:DO172 CY172:DF172 CP172:CW172 CG172:CN172 BX172:CE172 FJ172:FR172 FA172:FH172 ER172:EY172 EI172:EP172 DZ172:EG172 DQ172:DX172 GY172:GZ172 GL172:GM172 FY172:FZ172" name="Rango2_2_1_14"/>
    <protectedRange algorithmName="SHA-512" hashValue="TvKQSNrPyYgDaKIPekAhfes+BeWelymkz8wT3MQpZB+/Zfpfi+1YMuN/+lt8MKT+KJo0CvfvAKUuwGf9Rjf1Yg==" saltValue="sve+okrN9egQU3nQYMBtPg==" spinCount="100000" sqref="BO46:BP46 DH46:DI46 CY46:CZ46 CP46:CQ46 CG46:CH46 BX46:BY46 FJ46:FK46 FA46:FB46 ER46:ES46 EI46:EJ46 DZ46:EA46 DQ46:DR46" name="Rango2_2_1_15"/>
    <protectedRange algorithmName="SHA-512" hashValue="TvKQSNrPyYgDaKIPekAhfes+BeWelymkz8wT3MQpZB+/Zfpfi+1YMuN/+lt8MKT+KJo0CvfvAKUuwGf9Rjf1Yg==" saltValue="sve+okrN9egQU3nQYMBtPg==" spinCount="100000" sqref="BO58:BP58 DH58:DI58 CY58:CZ58 CP58:CQ58 CG58:CH58 BX58:BY58 FJ58:FK58 FA58:FB58 ER58:ES58 EI58:EJ58 DZ58:EA58 DQ58:DR58" name="Rango2_2_1_18"/>
    <protectedRange algorithmName="SHA-512" hashValue="TvKQSNrPyYgDaKIPekAhfes+BeWelymkz8wT3MQpZB+/Zfpfi+1YMuN/+lt8MKT+KJo0CvfvAKUuwGf9Rjf1Yg==" saltValue="sve+okrN9egQU3nQYMBtPg==" spinCount="100000" sqref="BO52:BP52 DH52:DI52 CY52:CZ52 CP52:CQ52 CG52:CH52 BX52:BY52 FJ52:FK52 FA52:FB52 ER52:ES52 EI52:EJ52 DZ52:EA52 DQ52:DR52" name="Rango2_2_1_19"/>
    <protectedRange algorithmName="SHA-512" hashValue="TvKQSNrPyYgDaKIPekAhfes+BeWelymkz8wT3MQpZB+/Zfpfi+1YMuN/+lt8MKT+KJo0CvfvAKUuwGf9Rjf1Yg==" saltValue="sve+okrN9egQU3nQYMBtPg==" spinCount="100000" sqref="BQ52:BV52 BQ58:BV58 BQ46:BV46 DJ52:DO52 DJ58:DO58 DJ46:DO46 DA52:DF52 DA58:DF58 DA46:DF46 CR52:CW52 CR58:CW58 CR46:CW46 CI52:CN52 CI58:CN58 CI46:CN46 BZ52:CE52 BZ58:CE58 BZ46:CE46 FL52:FR52 FL58:FR58 FL46:FR46 FC52:FH52 FC58:FH58 FC46:FH46 ET52:EY52 ET58:EY58 ET46:EY46 EK52:EP52 EK58:EP58 EK46:EP46 EB52:EG52 EB58:EG58 EB46:EG46 DS52:DX52 DS58:DX58 DS46:DX46 GY52:GZ52 GY58:GZ58 GY46:GZ46 GL52:GM52 GL58:GM58 GL46:GM46 FY52:FZ52 FY58:FZ58 FY46:FZ46" name="Rango2_2_1_20"/>
    <protectedRange algorithmName="SHA-512" hashValue="TvKQSNrPyYgDaKIPekAhfes+BeWelymkz8wT3MQpZB+/Zfpfi+1YMuN/+lt8MKT+KJo0CvfvAKUuwGf9Rjf1Yg==" saltValue="sve+okrN9egQU3nQYMBtPg==" spinCount="100000" sqref="BO142:BV144 DH142:DO144 CY142:DF144 CP142:CW144 CG142:CN144 BX142:CE144 FJ142:FR144 FA142:FH144 ER142:EY144 EI142:EP144 DZ142:EG144 DQ142:DX144 GY142:GZ144 GL142:GM144 FY142:FZ144" name="Rango2_2_1_16"/>
    <protectedRange algorithmName="SHA-512" hashValue="TvKQSNrPyYgDaKIPekAhfes+BeWelymkz8wT3MQpZB+/Zfpfi+1YMuN/+lt8MKT+KJo0CvfvAKUuwGf9Rjf1Yg==" saltValue="sve+okrN9egQU3nQYMBtPg==" spinCount="100000" sqref="BO220:BV221 DH220:DO221 CY220:DF221 CP220:CW221 CG220:CN221 BX220:CE221 FJ220:FR221 FA220:FH221 ER220:EY221 EI220:EP221 DZ220:EG221 DQ220:DX221 GY220:GZ221 GL220:GM221 FY220:FZ221" name="Rango2_2_1_17"/>
    <protectedRange algorithmName="SHA-512" hashValue="TvKQSNrPyYgDaKIPekAhfes+BeWelymkz8wT3MQpZB+/Zfpfi+1YMuN/+lt8MKT+KJo0CvfvAKUuwGf9Rjf1Yg==" saltValue="sve+okrN9egQU3nQYMBtPg==" spinCount="100000" sqref="BO226:BV228 DH226:DO228 CY226:DF228 CP226:CW228 CG226:CN228 BX226:CE228 FJ226:FR228 FA226:FH228 ER226:EY228 EI226:EP228 DZ226:EG228 DQ226:DX228 GY226:GZ228 GL226:GM228 FY226:FZ228" name="Rango2_2_1_21"/>
    <protectedRange algorithmName="SHA-512" hashValue="TvKQSNrPyYgDaKIPekAhfes+BeWelymkz8wT3MQpZB+/Zfpfi+1YMuN/+lt8MKT+KJo0CvfvAKUuwGf9Rjf1Yg==" saltValue="sve+okrN9egQU3nQYMBtPg==" spinCount="100000" sqref="BO232:BV233 DH232:DO233 CY232:DF233 CP232:CW233 CG232:CN233 BX232:CE233 FJ232:FR233 FA232:FH233 ER232:EY233 EI232:EP233 DZ232:EG233 DQ232:DX233 GY232:GZ233 GL232:GM233 FY232:FZ233 BO238:BV239 DH238:DO239 CY238:DF239 CP238:CW239 CG238:CN239 BX238:CE239 FJ238:FR239 FA238:FH239 ER238:EY239 EI238:EP239 DZ238:EG239 DQ238:DX239 GY238:GZ239 GL238:GM239 FY238:FZ239" name="Rango2_2_1_22"/>
    <protectedRange algorithmName="SHA-512" hashValue="TvKQSNrPyYgDaKIPekAhfes+BeWelymkz8wT3MQpZB+/Zfpfi+1YMuN/+lt8MKT+KJo0CvfvAKUuwGf9Rjf1Yg==" saltValue="sve+okrN9egQU3nQYMBtPg==" spinCount="100000" sqref="BQ16:BV17 BO10:BV11 DJ16:DO17 DH10:DO11 DA16:DF17 CY10:DF11 CR16:CW17 CP10:CW11 CI16:CN17 CG10:CN11 BZ16:CE17 BX10:CE11 FL16:FR17 FJ10:FR11 FC16:FH17 FA10:FH11 ET16:EY17 ER10:EY11 EK16:EP17 EI10:EP11 EB16:EG17 DZ10:EG11 DS16:DX17 DQ10:DX11 GY16:GZ17 GY10:GZ11 GL16:GM17 GL10:GM11 FY16:FZ17 FY10:FZ11" name="Rango2_2_1_29"/>
    <protectedRange algorithmName="SHA-512" hashValue="TvKQSNrPyYgDaKIPekAhfes+BeWelymkz8wT3MQpZB+/Zfpfi+1YMuN/+lt8MKT+KJo0CvfvAKUuwGf9Rjf1Yg==" saltValue="sve+okrN9egQU3nQYMBtPg==" spinCount="100000" sqref="BO16:BP17 DH16:DI17 CY16:CZ17 CP16:CQ17 CG16:CH17 BX16:BY17 FJ16:FK17 FA16:FB17 ER16:ES17 EI16:EJ17 DZ16:EA17 DQ16:DR17" name="Rango2_2_1_30"/>
    <protectedRange algorithmName="SHA-512" hashValue="TvKQSNrPyYgDaKIPekAhfes+BeWelymkz8wT3MQpZB+/Zfpfi+1YMuN/+lt8MKT+KJo0CvfvAKUuwGf9Rjf1Yg==" saltValue="sve+okrN9egQU3nQYMBtPg==" spinCount="100000" sqref="BO22:BV23 DH22:DO23 CY22:DF23 CP22:CW23 CG22:CN23 BX22:CE23 FJ22:FR23 FA22:FH23 ER22:EY23 EI22:EP23 DZ22:EG23 DQ22:DX23 GY22:GZ23 GL22:GM23 FY22:FZ23" name="Rango2_2_1_31"/>
    <protectedRange algorithmName="SHA-512" hashValue="TvKQSNrPyYgDaKIPekAhfes+BeWelymkz8wT3MQpZB+/Zfpfi+1YMuN/+lt8MKT+KJo0CvfvAKUuwGf9Rjf1Yg==" saltValue="sve+okrN9egQU3nQYMBtPg==" spinCount="100000" sqref="BO65:BQ69 BR64:BV69 DH65:DJ69 DK64:DO69 CY65:DA69 DB64:DF69 CP65:CR69 CS64:CW69 CG65:CI69 CJ64:CN69 BX65:BZ69 CA64:CE69 FJ65:FL69 FM64:FR69 FA65:FC69 FD64:FH69 ER65:ET69 EU64:EY69 EI65:EK69 EL64:EP69 DZ65:EB69 EC64:EG69 DQ65:DS69 DT64:DX69 GY64:GZ69 GL64:GM69 FY64:FZ69" name="Rango2_2_1_34"/>
    <protectedRange algorithmName="SHA-512" hashValue="TvKQSNrPyYgDaKIPekAhfes+BeWelymkz8wT3MQpZB+/Zfpfi+1YMuN/+lt8MKT+KJo0CvfvAKUuwGf9Rjf1Yg==" saltValue="sve+okrN9egQU3nQYMBtPg==" spinCount="100000" sqref="BP70:BV75 BO71:BO75 DI70:DO75 DH71:DH75 CZ70:DF75 CY71:CY75 CQ70:CW75 CP71:CP75 CH70:CN75 CG71:CG75 BY70:CE75 BX71:BX75 FK70:FR75 FJ71:FJ75 FB70:FH75 FA71:FA75 ES70:EY75 ER71:ER75 EJ70:EP75 EI71:EI75 EA70:EG75 DZ71:DZ75 DR70:DX75 DQ71:DQ75 GY70:GZ75 GL70:GM75 FY70:FZ75" name="Rango2_2_1_35"/>
    <protectedRange algorithmName="SHA-512" hashValue="TvKQSNrPyYgDaKIPekAhfes+BeWelymkz8wT3MQpZB+/Zfpfi+1YMuN/+lt8MKT+KJo0CvfvAKUuwGf9Rjf1Yg==" saltValue="sve+okrN9egQU3nQYMBtPg==" spinCount="100000" sqref="BO76:BV81 DH76:DO81 CY76:DF81 CP76:CW81 CG76:CN81 BX76:CE81 FJ76:FR81 FA76:FH81 ER76:EY81 EI76:EP81 DZ76:EG81 DQ76:DX81 GY76:GZ81 GL76:GM81 FY76:FZ81" name="Rango2_2_1_36"/>
    <protectedRange algorithmName="SHA-512" hashValue="TvKQSNrPyYgDaKIPekAhfes+BeWelymkz8wT3MQpZB+/Zfpfi+1YMuN/+lt8MKT+KJo0CvfvAKUuwGf9Rjf1Yg==" saltValue="sve+okrN9egQU3nQYMBtPg==" spinCount="100000" sqref="BQ130:BV130 BO124:BV129 DJ130:DO130 DH124:DO129 DA130:DF130 CY124:DF129 CR130:CW130 CP124:CW129 CI130:CN130 CG124:CN129 BZ130:CE130 BX124:CE129 FL130:FR130 FJ124:FR129 FC130:FH130 FA124:FH129 ET130:EY130 ER124:EY129 EK130:EP130 EI124:EP129 EB130:EG130 DZ124:EG129 DS130:DX130 DQ124:DX129 GY124:GZ130 GL124:GM130 FY124:FZ130" name="Rango2_2_1_32"/>
    <protectedRange algorithmName="SHA-512" hashValue="TvKQSNrPyYgDaKIPekAhfes+BeWelymkz8wT3MQpZB+/Zfpfi+1YMuN/+lt8MKT+KJo0CvfvAKUuwGf9Rjf1Yg==" saltValue="sve+okrN9egQU3nQYMBtPg==" spinCount="100000" sqref="BO130:BP130 BO131:BV135 DH130:DI130 DH131:DO135 CY130:CZ130 CY131:DF135 CP130:CQ130 CP131:CW135 CG130:CH130 CG131:CN135 BX130:BY130 BX131:CE135 FJ130:FK130 FJ131:FR135 FA130:FB130 FA131:FH135 ER130:ES130 ER131:EY135 EI130:EJ130 EI131:EP135 DZ130:EA130 DZ131:EG135 DQ130:DR130 DQ131:DX135 GY131:GZ135 GL131:GM135 FY131:FZ135" name="Rango2_2_1_33"/>
    <protectedRange algorithmName="SHA-512" hashValue="TvKQSNrPyYgDaKIPekAhfes+BeWelymkz8wT3MQpZB+/Zfpfi+1YMuN/+lt8MKT+KJo0CvfvAKUuwGf9Rjf1Yg==" saltValue="sve+okrN9egQU3nQYMBtPg==" spinCount="100000" sqref="BO190:BV190 DH190:DO190 CY190:DF190 CP190:CW190 CG190:CN190 BX190:CE190 FJ190:FR190 FA190:FH190 ER190:EY190 EI190:EP190 DZ190:EG190 DQ190:DX190 GY190:GZ190 GL190:GM190 FY190:FZ190" name="Rango2_2_1_4_1"/>
    <protectedRange algorithmName="SHA-512" hashValue="TvKQSNrPyYgDaKIPekAhfes+BeWelymkz8wT3MQpZB+/Zfpfi+1YMuN/+lt8MKT+KJo0CvfvAKUuwGf9Rjf1Yg==" saltValue="sve+okrN9egQU3nQYMBtPg==" spinCount="100000" sqref="BO196:BV196 DH196:DO196 CY196:DF196 CP196:CW196 CG196:CN196 BX196:CE196 FJ196:FR196 FA196:FH196 ER196:EY196 EI196:EP196 DZ196:EG196 DQ196:DX196 GY196:GZ196 GL196:GM196 FY196:FZ196" name="Rango2_2_1_5_1"/>
    <protectedRange algorithmName="SHA-512" hashValue="TvKQSNrPyYgDaKIPekAhfes+BeWelymkz8wT3MQpZB+/Zfpfi+1YMuN/+lt8MKT+KJo0CvfvAKUuwGf9Rjf1Yg==" saltValue="sve+okrN9egQU3nQYMBtPg==" spinCount="100000" sqref="BO202:BV202 DH202:DO202 CY202:DF202 CP202:CW202 CG202:CN202 BX202:CE202 FJ202:FR202 FA202:FH202 ER202:EY202 EI202:EP202 DZ202:EG202 DQ202:DX202 GY202:GZ202 GL202:GM202 FY202:FZ202" name="Rango2_2_1_6_1"/>
    <protectedRange algorithmName="SHA-512" hashValue="TvKQSNrPyYgDaKIPekAhfes+BeWelymkz8wT3MQpZB+/Zfpfi+1YMuN/+lt8MKT+KJo0CvfvAKUuwGf9Rjf1Yg==" saltValue="sve+okrN9egQU3nQYMBtPg==" spinCount="100000" sqref="BO208:BV208 DH208:DO208 CY208:DF208 CP208:CW208 CG208:CN208 BX208:CE208 FJ208:FR208 FA208:FH208 ER208:EY208 EI208:EP208 DZ208:EG208 DQ208:DX208 GY208:GZ208 GL208:GM208 FY208:FZ208" name="Rango2_2_1_7_1"/>
    <protectedRange algorithmName="SHA-512" hashValue="TvKQSNrPyYgDaKIPekAhfes+BeWelymkz8wT3MQpZB+/Zfpfi+1YMuN/+lt8MKT+KJo0CvfvAKUuwGf9Rjf1Yg==" saltValue="sve+okrN9egQU3nQYMBtPg==" spinCount="100000" sqref="BO214:BV214 DH214:DO214 CY214:DF214 CP214:CW214 CG214:CN214 BX214:CE214 FJ214:FR214 FA214:FH214 ER214:EY214 EI214:EP214 DZ214:EG214 DQ214:DX214 GY214:GZ214 GL214:GM214 FY214:FZ214" name="Rango2_2_1_8_1"/>
    <protectedRange algorithmName="SHA-512" hashValue="TvKQSNrPyYgDaKIPekAhfes+BeWelymkz8wT3MQpZB+/Zfpfi+1YMuN/+lt8MKT+KJo0CvfvAKUuwGf9Rjf1Yg==" saltValue="sve+okrN9egQU3nQYMBtPg==" spinCount="100000" sqref="BO28:BV28 DH28:DO28 CY28:DF28 CP28:CW28 CG28:CN28 BX28:CE28 FJ28:FR28 FA28:FH28 ER28:EY28 EI28:EP28 DZ28:EG28 DQ28:DX28 GY28:GZ28 GL28:GM28 FY28:FZ28" name="Rango2_2_1_24_1"/>
    <protectedRange algorithmName="SHA-512" hashValue="TvKQSNrPyYgDaKIPekAhfes+BeWelymkz8wT3MQpZB+/Zfpfi+1YMuN/+lt8MKT+KJo0CvfvAKUuwGf9Rjf1Yg==" saltValue="sve+okrN9egQU3nQYMBtPg==" spinCount="100000" sqref="BO34:BV35 DH34:DO35 CY34:DF35 CP34:CW35 CG34:CN35 BX34:CE35 FJ34:FR35 FA34:FH35 ER34:EY35 EI34:EP35 DZ34:EG35 DQ34:DX35 GY34:GZ35 GL34:GM35 FY34:FZ35" name="Rango2_2_1_25_1"/>
    <protectedRange algorithmName="SHA-512" hashValue="TvKQSNrPyYgDaKIPekAhfes+BeWelymkz8wT3MQpZB+/Zfpfi+1YMuN/+lt8MKT+KJo0CvfvAKUuwGf9Rjf1Yg==" saltValue="sve+okrN9egQU3nQYMBtPg==" spinCount="100000" sqref="BO40:BV42 DH40:DO42 CY40:DF42 CP40:CW42 CG40:CN42 BX40:CE42 FJ40:FR42 FA40:FH42 ER40:EY42 EI40:EP42 DZ40:EG42 DQ40:DX42 GY40:GZ42 GL40:GM42 FY40:FZ42" name="Rango2_2_1_26_1"/>
    <protectedRange algorithmName="SHA-512" hashValue="TvKQSNrPyYgDaKIPekAhfes+BeWelymkz8wT3MQpZB+/Zfpfi+1YMuN/+lt8MKT+KJo0CvfvAKUuwGf9Rjf1Yg==" saltValue="sve+okrN9egQU3nQYMBtPg==" spinCount="100000" sqref="BO244:BV244 DH244:DO244 CY244:DF244 CP244:CW244 CG244:CN244 BX244:CE244 FJ244:FR244 FA244:FH244 ER244:EY244 EI244:EP244 DZ244:EG244 DQ244:DX244 GY244:GZ244 GL244:GM244 FY244:FZ244" name="Rango2_2_1_27_1"/>
    <protectedRange algorithmName="SHA-512" hashValue="TvKQSNrPyYgDaKIPekAhfes+BeWelymkz8wT3MQpZB+/Zfpfi+1YMuN/+lt8MKT+KJo0CvfvAKUuwGf9Rjf1Yg==" saltValue="sve+okrN9egQU3nQYMBtPg==" spinCount="100000" sqref="BO250:BV251 DH250:DO251 CY250:DF251 CP250:CW251 CG250:CN251 BX250:CE251 FJ250:FR251 FA250:FH251 ER250:EY251 EI250:EP251 DZ250:EG251 DQ250:DX251 GY250:GZ251 GL250:GM251 FY250:FZ251" name="Rango2_2_1_28_2"/>
    <protectedRange algorithmName="SHA-512" hashValue="TvKQSNrPyYgDaKIPekAhfes+BeWelymkz8wT3MQpZB+/Zfpfi+1YMuN/+lt8MKT+KJo0CvfvAKUuwGf9Rjf1Yg==" saltValue="sve+okrN9egQU3nQYMBtPg==" spinCount="100000" sqref="BF40:BG45" name="Rango2_24_1"/>
    <protectedRange algorithmName="SHA-512" hashValue="TvKQSNrPyYgDaKIPekAhfes+BeWelymkz8wT3MQpZB+/Zfpfi+1YMuN/+lt8MKT+KJo0CvfvAKUuwGf9Rjf1Yg==" saltValue="sve+okrN9egQU3nQYMBtPg==" spinCount="100000" sqref="BH40:BI52 BH58:BI58 BH64:BI65" name="Rango2_26_1"/>
    <protectedRange algorithmName="SHA-512" hashValue="TvKQSNrPyYgDaKIPekAhfes+BeWelymkz8wT3MQpZB+/Zfpfi+1YMuN/+lt8MKT+KJo0CvfvAKUuwGf9Rjf1Yg==" saltValue="sve+okrN9egQU3nQYMBtPg==" spinCount="100000" sqref="BJ40:BJ45" name="Rango2_32_1"/>
    <protectedRange algorithmName="SHA-512" hashValue="TvKQSNrPyYgDaKIPekAhfes+BeWelymkz8wT3MQpZB+/Zfpfi+1YMuN/+lt8MKT+KJo0CvfvAKUuwGf9Rjf1Yg==" saltValue="sve+okrN9egQU3nQYMBtPg==" spinCount="100000" sqref="BK40:BK45" name="Rango2_33_1"/>
    <protectedRange algorithmName="SHA-512" hashValue="TvKQSNrPyYgDaKIPekAhfes+BeWelymkz8wT3MQpZB+/Zfpfi+1YMuN/+lt8MKT+KJo0CvfvAKUuwGf9Rjf1Yg==" saltValue="sve+okrN9egQU3nQYMBtPg==" spinCount="100000" sqref="BF58:BG63" name="Rango2_25_1"/>
    <protectedRange algorithmName="SHA-512" hashValue="TvKQSNrPyYgDaKIPekAhfes+BeWelymkz8wT3MQpZB+/Zfpfi+1YMuN/+lt8MKT+KJo0CvfvAKUuwGf9Rjf1Yg==" saltValue="sve+okrN9egQU3nQYMBtPg==" spinCount="100000" sqref="BH59:BI63" name="Rango2_26_1_1"/>
    <protectedRange algorithmName="SHA-512" hashValue="TvKQSNrPyYgDaKIPekAhfes+BeWelymkz8wT3MQpZB+/Zfpfi+1YMuN/+lt8MKT+KJo0CvfvAKUuwGf9Rjf1Yg==" saltValue="sve+okrN9egQU3nQYMBtPg==" spinCount="100000" sqref="BJ58:BJ63" name="Rango2_34_1"/>
    <protectedRange algorithmName="SHA-512" hashValue="TvKQSNrPyYgDaKIPekAhfes+BeWelymkz8wT3MQpZB+/Zfpfi+1YMuN/+lt8MKT+KJo0CvfvAKUuwGf9Rjf1Yg==" saltValue="sve+okrN9egQU3nQYMBtPg==" spinCount="100000" sqref="BK58:BK63" name="Rango2_35_1"/>
    <protectedRange algorithmName="SHA-512" hashValue="TvKQSNrPyYgDaKIPekAhfes+BeWelymkz8wT3MQpZB+/Zfpfi+1YMuN/+lt8MKT+KJo0CvfvAKUuwGf9Rjf1Yg==" saltValue="sve+okrN9egQU3nQYMBtPg==" spinCount="100000" sqref="BJ64 BJ66 BJ68" name="Rango2_40"/>
    <protectedRange algorithmName="SHA-512" hashValue="TvKQSNrPyYgDaKIPekAhfes+BeWelymkz8wT3MQpZB+/Zfpfi+1YMuN/+lt8MKT+KJo0CvfvAKUuwGf9Rjf1Yg==" saltValue="sve+okrN9egQU3nQYMBtPg==" spinCount="100000" sqref="BH66:BI69" name="Rango2_41"/>
    <protectedRange algorithmName="SHA-512" hashValue="TvKQSNrPyYgDaKIPekAhfes+BeWelymkz8wT3MQpZB+/Zfpfi+1YMuN/+lt8MKT+KJo0CvfvAKUuwGf9Rjf1Yg==" saltValue="sve+okrN9egQU3nQYMBtPg==" spinCount="100000" sqref="BK64:BK69" name="Rango2_43"/>
    <protectedRange algorithmName="SHA-512" hashValue="TvKQSNrPyYgDaKIPekAhfes+BeWelymkz8wT3MQpZB+/Zfpfi+1YMuN/+lt8MKT+KJo0CvfvAKUuwGf9Rjf1Yg==" saltValue="sve+okrN9egQU3nQYMBtPg==" spinCount="100000" sqref="BJ65 BJ67 BJ69" name="Rango2_44"/>
    <protectedRange algorithmName="SHA-512" hashValue="TvKQSNrPyYgDaKIPekAhfes+BeWelymkz8wT3MQpZB+/Zfpfi+1YMuN/+lt8MKT+KJo0CvfvAKUuwGf9Rjf1Yg==" saltValue="sve+okrN9egQU3nQYMBtPg==" spinCount="100000" sqref="BK76 BK78:BK81" name="Rango2_2_1_2_1_1_2"/>
    <protectedRange algorithmName="SHA-512" hashValue="TvKQSNrPyYgDaKIPekAhfes+BeWelymkz8wT3MQpZB+/Zfpfi+1YMuN/+lt8MKT+KJo0CvfvAKUuwGf9Rjf1Yg==" saltValue="sve+okrN9egQU3nQYMBtPg==" spinCount="100000" sqref="BJ83" name="Rango2_1_2_1"/>
    <protectedRange algorithmName="SHA-512" hashValue="TvKQSNrPyYgDaKIPekAhfes+BeWelymkz8wT3MQpZB+/Zfpfi+1YMuN/+lt8MKT+KJo0CvfvAKUuwGf9Rjf1Yg==" saltValue="sve+okrN9egQU3nQYMBtPg==" spinCount="100000" sqref="BK83" name="Rango2_2_2_1"/>
    <protectedRange algorithmName="SHA-512" hashValue="TvKQSNrPyYgDaKIPekAhfes+BeWelymkz8wT3MQpZB+/Zfpfi+1YMuN/+lt8MKT+KJo0CvfvAKUuwGf9Rjf1Yg==" saltValue="sve+okrN9egQU3nQYMBtPg==" spinCount="100000" sqref="BJ82" name="Rango2_1_1_1_1"/>
    <protectedRange algorithmName="SHA-512" hashValue="TvKQSNrPyYgDaKIPekAhfes+BeWelymkz8wT3MQpZB+/Zfpfi+1YMuN/+lt8MKT+KJo0CvfvAKUuwGf9Rjf1Yg==" saltValue="sve+okrN9egQU3nQYMBtPg==" spinCount="100000" sqref="BK82" name="Rango2_2_1_3_1"/>
    <protectedRange algorithmName="SHA-512" hashValue="TvKQSNrPyYgDaKIPekAhfes+BeWelymkz8wT3MQpZB+/Zfpfi+1YMuN/+lt8MKT+KJo0CvfvAKUuwGf9Rjf1Yg==" saltValue="sve+okrN9egQU3nQYMBtPg==" spinCount="100000" sqref="BH88:BI89" name="Rango2_3_1_1_1"/>
    <protectedRange algorithmName="SHA-512" hashValue="TvKQSNrPyYgDaKIPekAhfes+BeWelymkz8wT3MQpZB+/Zfpfi+1YMuN/+lt8MKT+KJo0CvfvAKUuwGf9Rjf1Yg==" saltValue="sve+okrN9egQU3nQYMBtPg==" spinCount="100000" sqref="BJ88:BJ89" name="Rango2_4_1_1_1"/>
    <protectedRange algorithmName="SHA-512" hashValue="TvKQSNrPyYgDaKIPekAhfes+BeWelymkz8wT3MQpZB+/Zfpfi+1YMuN/+lt8MKT+KJo0CvfvAKUuwGf9Rjf1Yg==" saltValue="sve+okrN9egQU3nQYMBtPg==" spinCount="100000" sqref="BK88:BK89" name="Rango2_5_1_2_1"/>
    <protectedRange algorithmName="SHA-512" hashValue="TvKQSNrPyYgDaKIPekAhfes+BeWelymkz8wT3MQpZB+/Zfpfi+1YMuN/+lt8MKT+KJo0CvfvAKUuwGf9Rjf1Yg==" saltValue="sve+okrN9egQU3nQYMBtPg==" spinCount="100000" sqref="BE127:BE128 BE124" name="Rango2_28_1_1"/>
    <protectedRange algorithmName="SHA-512" hashValue="TvKQSNrPyYgDaKIPekAhfes+BeWelymkz8wT3MQpZB+/Zfpfi+1YMuN/+lt8MKT+KJo0CvfvAKUuwGf9Rjf1Yg==" saltValue="sve+okrN9egQU3nQYMBtPg==" spinCount="100000" sqref="BH124:BI129" name="Rango2_29_1_1"/>
    <protectedRange algorithmName="SHA-512" hashValue="TvKQSNrPyYgDaKIPekAhfes+BeWelymkz8wT3MQpZB+/Zfpfi+1YMuN/+lt8MKT+KJo0CvfvAKUuwGf9Rjf1Yg==" saltValue="sve+okrN9egQU3nQYMBtPg==" spinCount="100000" sqref="BJ127:BJ128 BJ124" name="Rango2_30_1_1"/>
    <protectedRange algorithmName="SHA-512" hashValue="TvKQSNrPyYgDaKIPekAhfes+BeWelymkz8wT3MQpZB+/Zfpfi+1YMuN/+lt8MKT+KJo0CvfvAKUuwGf9Rjf1Yg==" saltValue="sve+okrN9egQU3nQYMBtPg==" spinCount="100000" sqref="BK127:BK128 BK124" name="Rango2_31_1_1"/>
    <protectedRange algorithmName="SHA-512" hashValue="TvKQSNrPyYgDaKIPekAhfes+BeWelymkz8wT3MQpZB+/Zfpfi+1YMuN/+lt8MKT+KJo0CvfvAKUuwGf9Rjf1Yg==" saltValue="sve+okrN9egQU3nQYMBtPg==" spinCount="100000" sqref="BK138 BK140" name="Rango2_2_1_2_1_1"/>
  </protectedRanges>
  <mergeCells count="1177">
    <mergeCell ref="AY268:AY273"/>
    <mergeCell ref="AZ268:AZ273"/>
    <mergeCell ref="BA268:BA273"/>
    <mergeCell ref="BB268:BB273"/>
    <mergeCell ref="BC268:BC273"/>
    <mergeCell ref="BD268:BD273"/>
    <mergeCell ref="BN268:BN273"/>
    <mergeCell ref="BM256:BM261"/>
    <mergeCell ref="BM262:BM267"/>
    <mergeCell ref="BM268:BM273"/>
    <mergeCell ref="A268:A273"/>
    <mergeCell ref="B268:B273"/>
    <mergeCell ref="C268:C273"/>
    <mergeCell ref="D268:D273"/>
    <mergeCell ref="E268:E273"/>
    <mergeCell ref="F268:F273"/>
    <mergeCell ref="G268:G273"/>
    <mergeCell ref="H268:H273"/>
    <mergeCell ref="I268:I273"/>
    <mergeCell ref="J268:J273"/>
    <mergeCell ref="K268:K273"/>
    <mergeCell ref="L268:L273"/>
    <mergeCell ref="M268:M273"/>
    <mergeCell ref="N268:N273"/>
    <mergeCell ref="O268:O273"/>
    <mergeCell ref="P268:P273"/>
    <mergeCell ref="Q268:Q273"/>
    <mergeCell ref="BD256:BD261"/>
    <mergeCell ref="BN256:BN261"/>
    <mergeCell ref="A256:A261"/>
    <mergeCell ref="A262:A267"/>
    <mergeCell ref="B262:B267"/>
    <mergeCell ref="Q256:Q261"/>
    <mergeCell ref="H250:H255"/>
    <mergeCell ref="I250:I255"/>
    <mergeCell ref="J250:J255"/>
    <mergeCell ref="K250:K255"/>
    <mergeCell ref="C262:C267"/>
    <mergeCell ref="D262:D267"/>
    <mergeCell ref="E262:E267"/>
    <mergeCell ref="F262:F267"/>
    <mergeCell ref="G262:G267"/>
    <mergeCell ref="H262:H267"/>
    <mergeCell ref="I262:I267"/>
    <mergeCell ref="J262:J267"/>
    <mergeCell ref="K262:K267"/>
    <mergeCell ref="L262:L267"/>
    <mergeCell ref="M262:M267"/>
    <mergeCell ref="N262:N267"/>
    <mergeCell ref="O262:O267"/>
    <mergeCell ref="P262:P267"/>
    <mergeCell ref="Q262:Q267"/>
    <mergeCell ref="B256:B261"/>
    <mergeCell ref="C256:C261"/>
    <mergeCell ref="D256:D261"/>
    <mergeCell ref="E256:E261"/>
    <mergeCell ref="F256:F261"/>
    <mergeCell ref="G256:G261"/>
    <mergeCell ref="H256:H261"/>
    <mergeCell ref="I256:I261"/>
    <mergeCell ref="J256:J261"/>
    <mergeCell ref="K256:K261"/>
    <mergeCell ref="L256:L261"/>
    <mergeCell ref="M256:M261"/>
    <mergeCell ref="N256:N261"/>
    <mergeCell ref="O256:O261"/>
    <mergeCell ref="P256:P261"/>
    <mergeCell ref="B244:B249"/>
    <mergeCell ref="C244:C249"/>
    <mergeCell ref="D244:D249"/>
    <mergeCell ref="E244:E249"/>
    <mergeCell ref="F244:F249"/>
    <mergeCell ref="G244:G249"/>
    <mergeCell ref="H244:H249"/>
    <mergeCell ref="I244:I249"/>
    <mergeCell ref="J244:J249"/>
    <mergeCell ref="K244:K249"/>
    <mergeCell ref="L244:L249"/>
    <mergeCell ref="M244:M249"/>
    <mergeCell ref="N244:N249"/>
    <mergeCell ref="O244:O249"/>
    <mergeCell ref="P244:P249"/>
    <mergeCell ref="AX244:AX249"/>
    <mergeCell ref="AY244:AY249"/>
    <mergeCell ref="AZ244:AZ249"/>
    <mergeCell ref="BA244:BA249"/>
    <mergeCell ref="BB244:BB249"/>
    <mergeCell ref="BC244:BC249"/>
    <mergeCell ref="AX250:AX255"/>
    <mergeCell ref="AY250:AY255"/>
    <mergeCell ref="AZ250:AZ255"/>
    <mergeCell ref="BA250:BA255"/>
    <mergeCell ref="BB250:BB255"/>
    <mergeCell ref="BC250:BC255"/>
    <mergeCell ref="BA262:BA267"/>
    <mergeCell ref="BB262:BB267"/>
    <mergeCell ref="BC262:BC267"/>
    <mergeCell ref="BD262:BD267"/>
    <mergeCell ref="BN262:BN267"/>
    <mergeCell ref="AY256:AY261"/>
    <mergeCell ref="AZ256:AZ261"/>
    <mergeCell ref="BA256:BA261"/>
    <mergeCell ref="BB256:BB261"/>
    <mergeCell ref="BC256:BC261"/>
    <mergeCell ref="AY262:AY267"/>
    <mergeCell ref="AZ262:AZ267"/>
    <mergeCell ref="BM244:BM249"/>
    <mergeCell ref="BM250:BM255"/>
    <mergeCell ref="BD244:BD249"/>
    <mergeCell ref="BD250:BD255"/>
    <mergeCell ref="Q244:Q249"/>
    <mergeCell ref="B250:B255"/>
    <mergeCell ref="C250:C255"/>
    <mergeCell ref="D250:D255"/>
    <mergeCell ref="E250:E255"/>
    <mergeCell ref="F250:F255"/>
    <mergeCell ref="G250:G255"/>
    <mergeCell ref="L250:L255"/>
    <mergeCell ref="M250:M255"/>
    <mergeCell ref="N250:N255"/>
    <mergeCell ref="O250:O255"/>
    <mergeCell ref="P250:P255"/>
    <mergeCell ref="Q250:Q255"/>
    <mergeCell ref="A238:A243"/>
    <mergeCell ref="B238:B243"/>
    <mergeCell ref="C238:C243"/>
    <mergeCell ref="D238:D243"/>
    <mergeCell ref="E238:E243"/>
    <mergeCell ref="F238:F243"/>
    <mergeCell ref="G238:G243"/>
    <mergeCell ref="H238:H243"/>
    <mergeCell ref="I238:I243"/>
    <mergeCell ref="J238:J243"/>
    <mergeCell ref="K238:K243"/>
    <mergeCell ref="L238:L243"/>
    <mergeCell ref="M238:M243"/>
    <mergeCell ref="N238:N243"/>
    <mergeCell ref="O238:O243"/>
    <mergeCell ref="P238:P243"/>
    <mergeCell ref="Q238:Q243"/>
    <mergeCell ref="A244:A249"/>
    <mergeCell ref="A250:A255"/>
    <mergeCell ref="Q40:Q45"/>
    <mergeCell ref="AX28:AX33"/>
    <mergeCell ref="AX34:AX39"/>
    <mergeCell ref="AX40:AX45"/>
    <mergeCell ref="Q10:Q15"/>
    <mergeCell ref="J8:J9"/>
    <mergeCell ref="K8:K9"/>
    <mergeCell ref="L8:L9"/>
    <mergeCell ref="BN142:BN147"/>
    <mergeCell ref="AH8:AV8"/>
    <mergeCell ref="R7:AW7"/>
    <mergeCell ref="BM214:BM219"/>
    <mergeCell ref="BM82:BM87"/>
    <mergeCell ref="BM76:BM81"/>
    <mergeCell ref="BM70:BM75"/>
    <mergeCell ref="BM64:BM69"/>
    <mergeCell ref="BM88:BM93"/>
    <mergeCell ref="BM100:BM105"/>
    <mergeCell ref="BM106:BM111"/>
    <mergeCell ref="BM112:BM117"/>
    <mergeCell ref="BM118:BM123"/>
    <mergeCell ref="BM124:BM129"/>
    <mergeCell ref="BM130:BM135"/>
    <mergeCell ref="BD178:BD183"/>
    <mergeCell ref="AY214:AY219"/>
    <mergeCell ref="AZ214:AZ219"/>
    <mergeCell ref="BA214:BA219"/>
    <mergeCell ref="BB214:BB219"/>
    <mergeCell ref="BC214:BC219"/>
    <mergeCell ref="BD184:BD189"/>
    <mergeCell ref="BD190:BD195"/>
    <mergeCell ref="BD196:BD201"/>
    <mergeCell ref="H1:R3"/>
    <mergeCell ref="B8:B9"/>
    <mergeCell ref="C8:C9"/>
    <mergeCell ref="D8:D9"/>
    <mergeCell ref="S1:T1"/>
    <mergeCell ref="S2:T2"/>
    <mergeCell ref="S3:T3"/>
    <mergeCell ref="B40:B45"/>
    <mergeCell ref="C40:C45"/>
    <mergeCell ref="D40:D45"/>
    <mergeCell ref="AZ34:AZ39"/>
    <mergeCell ref="BA34:BA39"/>
    <mergeCell ref="BB34:BB39"/>
    <mergeCell ref="BC34:BC39"/>
    <mergeCell ref="AY40:AY45"/>
    <mergeCell ref="AZ40:AZ45"/>
    <mergeCell ref="BA40:BA45"/>
    <mergeCell ref="BB40:BB45"/>
    <mergeCell ref="BC40:BC45"/>
    <mergeCell ref="AY22:AY27"/>
    <mergeCell ref="AZ22:AZ27"/>
    <mergeCell ref="BA22:BA27"/>
    <mergeCell ref="O34:O39"/>
    <mergeCell ref="Q34:Q39"/>
    <mergeCell ref="N28:N33"/>
    <mergeCell ref="O28:O33"/>
    <mergeCell ref="Q28:Q33"/>
    <mergeCell ref="P40:P45"/>
    <mergeCell ref="G10:G15"/>
    <mergeCell ref="A1:G3"/>
    <mergeCell ref="A40:A45"/>
    <mergeCell ref="E40:E45"/>
    <mergeCell ref="BD202:BD207"/>
    <mergeCell ref="BD208:BD213"/>
    <mergeCell ref="BD112:BD117"/>
    <mergeCell ref="BD118:BD123"/>
    <mergeCell ref="BM136:BM141"/>
    <mergeCell ref="BM148:BM153"/>
    <mergeCell ref="BM160:BM165"/>
    <mergeCell ref="BM154:BM159"/>
    <mergeCell ref="BM166:BM171"/>
    <mergeCell ref="BM172:BM177"/>
    <mergeCell ref="BM190:BM195"/>
    <mergeCell ref="BM184:BM189"/>
    <mergeCell ref="BM178:BM183"/>
    <mergeCell ref="BM202:BM207"/>
    <mergeCell ref="BM196:BM201"/>
    <mergeCell ref="BM208:BM213"/>
    <mergeCell ref="BD16:BD21"/>
    <mergeCell ref="BD22:BD27"/>
    <mergeCell ref="BD28:BD33"/>
    <mergeCell ref="BD34:BD39"/>
    <mergeCell ref="BD40:BD45"/>
    <mergeCell ref="BD46:BD51"/>
    <mergeCell ref="BD52:BD57"/>
    <mergeCell ref="BD58:BD63"/>
    <mergeCell ref="BD64:BD69"/>
    <mergeCell ref="BD70:BD75"/>
    <mergeCell ref="BD76:BD81"/>
    <mergeCell ref="BD82:BD87"/>
    <mergeCell ref="BD88:BD93"/>
    <mergeCell ref="BD94:BD99"/>
    <mergeCell ref="BD100:BD105"/>
    <mergeCell ref="BD106:BD111"/>
    <mergeCell ref="BD214:BD219"/>
    <mergeCell ref="BD124:BD129"/>
    <mergeCell ref="BD130:BD135"/>
    <mergeCell ref="BD136:BD141"/>
    <mergeCell ref="BD142:BD147"/>
    <mergeCell ref="BD148:BD153"/>
    <mergeCell ref="BD154:BD159"/>
    <mergeCell ref="BD160:BD165"/>
    <mergeCell ref="BD166:BD171"/>
    <mergeCell ref="BD172:BD177"/>
    <mergeCell ref="AY202:AY207"/>
    <mergeCell ref="AZ202:AZ207"/>
    <mergeCell ref="BA202:BA207"/>
    <mergeCell ref="BB202:BB207"/>
    <mergeCell ref="BC202:BC207"/>
    <mergeCell ref="AY208:AY213"/>
    <mergeCell ref="AZ208:AZ213"/>
    <mergeCell ref="BA208:BA213"/>
    <mergeCell ref="BB208:BB213"/>
    <mergeCell ref="BC208:BC213"/>
    <mergeCell ref="AY190:AY195"/>
    <mergeCell ref="AZ190:AZ195"/>
    <mergeCell ref="BA190:BA195"/>
    <mergeCell ref="BB190:BB195"/>
    <mergeCell ref="BC190:BC195"/>
    <mergeCell ref="AY196:AY201"/>
    <mergeCell ref="AZ196:AZ201"/>
    <mergeCell ref="BA196:BA201"/>
    <mergeCell ref="BB196:BB201"/>
    <mergeCell ref="BC196:BC201"/>
    <mergeCell ref="AY178:AY183"/>
    <mergeCell ref="AZ178:AZ183"/>
    <mergeCell ref="AY160:AY165"/>
    <mergeCell ref="AZ160:AZ165"/>
    <mergeCell ref="BA160:BA165"/>
    <mergeCell ref="BB160:BB165"/>
    <mergeCell ref="BC160:BC165"/>
    <mergeCell ref="BA142:BA147"/>
    <mergeCell ref="BB142:BB147"/>
    <mergeCell ref="BC142:BC147"/>
    <mergeCell ref="AY148:AY153"/>
    <mergeCell ref="AZ148:AZ153"/>
    <mergeCell ref="BA148:BA153"/>
    <mergeCell ref="BB148:BB153"/>
    <mergeCell ref="BC148:BC153"/>
    <mergeCell ref="BA178:BA183"/>
    <mergeCell ref="BB178:BB183"/>
    <mergeCell ref="BC178:BC183"/>
    <mergeCell ref="AY184:AY189"/>
    <mergeCell ref="AZ184:AZ189"/>
    <mergeCell ref="BA184:BA189"/>
    <mergeCell ref="BB184:BB189"/>
    <mergeCell ref="BC184:BC189"/>
    <mergeCell ref="AY166:AY171"/>
    <mergeCell ref="AZ166:AZ171"/>
    <mergeCell ref="BA166:BA171"/>
    <mergeCell ref="BB166:BB171"/>
    <mergeCell ref="BC166:BC171"/>
    <mergeCell ref="AY172:AY177"/>
    <mergeCell ref="AZ172:AZ177"/>
    <mergeCell ref="BA172:BA177"/>
    <mergeCell ref="BB172:BB177"/>
    <mergeCell ref="BC172:BC177"/>
    <mergeCell ref="BA130:BA135"/>
    <mergeCell ref="BB130:BB135"/>
    <mergeCell ref="BC130:BC135"/>
    <mergeCell ref="AY136:AY141"/>
    <mergeCell ref="AZ136:AZ141"/>
    <mergeCell ref="BA136:BA141"/>
    <mergeCell ref="BB136:BB141"/>
    <mergeCell ref="BC136:BC141"/>
    <mergeCell ref="BA118:BA123"/>
    <mergeCell ref="BB118:BB123"/>
    <mergeCell ref="BC118:BC123"/>
    <mergeCell ref="AY124:AY129"/>
    <mergeCell ref="AZ124:AZ129"/>
    <mergeCell ref="BA124:BA129"/>
    <mergeCell ref="BB124:BB129"/>
    <mergeCell ref="BC124:BC129"/>
    <mergeCell ref="AY154:AY159"/>
    <mergeCell ref="AZ154:AZ159"/>
    <mergeCell ref="BA154:BA159"/>
    <mergeCell ref="BB154:BB159"/>
    <mergeCell ref="BC154:BC159"/>
    <mergeCell ref="BA106:BA111"/>
    <mergeCell ref="BB106:BB111"/>
    <mergeCell ref="BC106:BC111"/>
    <mergeCell ref="AY112:AY117"/>
    <mergeCell ref="AZ112:AZ117"/>
    <mergeCell ref="BA112:BA117"/>
    <mergeCell ref="BB112:BB117"/>
    <mergeCell ref="BC112:BC117"/>
    <mergeCell ref="BA76:BA81"/>
    <mergeCell ref="BB76:BB81"/>
    <mergeCell ref="BC76:BC81"/>
    <mergeCell ref="AY58:AY63"/>
    <mergeCell ref="AZ58:AZ63"/>
    <mergeCell ref="BA58:BA63"/>
    <mergeCell ref="BB58:BB63"/>
    <mergeCell ref="BC58:BC63"/>
    <mergeCell ref="AY64:AY69"/>
    <mergeCell ref="AZ64:AZ69"/>
    <mergeCell ref="BA64:BA69"/>
    <mergeCell ref="BB64:BB69"/>
    <mergeCell ref="BC64:BC69"/>
    <mergeCell ref="BA94:BA99"/>
    <mergeCell ref="BB94:BB99"/>
    <mergeCell ref="BC94:BC99"/>
    <mergeCell ref="AY100:AY105"/>
    <mergeCell ref="AZ100:AZ105"/>
    <mergeCell ref="BA100:BA105"/>
    <mergeCell ref="BB100:BB105"/>
    <mergeCell ref="BC100:BC105"/>
    <mergeCell ref="AY82:AY87"/>
    <mergeCell ref="BA82:BA87"/>
    <mergeCell ref="BB82:BB87"/>
    <mergeCell ref="BC82:BC87"/>
    <mergeCell ref="AY88:AY93"/>
    <mergeCell ref="AZ88:AZ93"/>
    <mergeCell ref="BA88:BA93"/>
    <mergeCell ref="BB88:BB93"/>
    <mergeCell ref="BC88:BC93"/>
    <mergeCell ref="BC28:BC33"/>
    <mergeCell ref="AY10:AY15"/>
    <mergeCell ref="AZ10:AZ15"/>
    <mergeCell ref="BA10:BA15"/>
    <mergeCell ref="BB10:BB15"/>
    <mergeCell ref="BC10:BC15"/>
    <mergeCell ref="AY16:AY21"/>
    <mergeCell ref="AZ16:AZ21"/>
    <mergeCell ref="BA16:BA21"/>
    <mergeCell ref="BB16:BB21"/>
    <mergeCell ref="BC16:BC21"/>
    <mergeCell ref="AY46:AY51"/>
    <mergeCell ref="AZ46:AZ51"/>
    <mergeCell ref="BA46:BA51"/>
    <mergeCell ref="BB46:BB51"/>
    <mergeCell ref="BC46:BC51"/>
    <mergeCell ref="BA70:BA75"/>
    <mergeCell ref="BB70:BB75"/>
    <mergeCell ref="BC70:BC75"/>
    <mergeCell ref="AZ70:AZ75"/>
    <mergeCell ref="BA52:BA57"/>
    <mergeCell ref="BB52:BB57"/>
    <mergeCell ref="BC52:BC57"/>
    <mergeCell ref="AY34:AY39"/>
    <mergeCell ref="AY28:AY33"/>
    <mergeCell ref="AZ28:AZ33"/>
    <mergeCell ref="AX214:AX219"/>
    <mergeCell ref="AX118:AX123"/>
    <mergeCell ref="AX124:AX129"/>
    <mergeCell ref="AX130:AX135"/>
    <mergeCell ref="AX136:AX141"/>
    <mergeCell ref="AX148:AX153"/>
    <mergeCell ref="AX154:AX159"/>
    <mergeCell ref="AX160:AX165"/>
    <mergeCell ref="AX166:AX171"/>
    <mergeCell ref="AX64:AX69"/>
    <mergeCell ref="AX70:AX75"/>
    <mergeCell ref="AX76:AX81"/>
    <mergeCell ref="AX82:AX87"/>
    <mergeCell ref="AX88:AX93"/>
    <mergeCell ref="AX100:AX105"/>
    <mergeCell ref="AX106:AX111"/>
    <mergeCell ref="AX112:AX117"/>
    <mergeCell ref="AX172:AX177"/>
    <mergeCell ref="AX178:AX183"/>
    <mergeCell ref="AX184:AX189"/>
    <mergeCell ref="AX190:AX195"/>
    <mergeCell ref="AX196:AX201"/>
    <mergeCell ref="AX202:AX207"/>
    <mergeCell ref="AX208:AX213"/>
    <mergeCell ref="K34:K39"/>
    <mergeCell ref="L34:L39"/>
    <mergeCell ref="M34:M39"/>
    <mergeCell ref="N34:N39"/>
    <mergeCell ref="I28:I33"/>
    <mergeCell ref="J28:J33"/>
    <mergeCell ref="K28:K33"/>
    <mergeCell ref="L28:L33"/>
    <mergeCell ref="M28:M33"/>
    <mergeCell ref="A28:A33"/>
    <mergeCell ref="B28:B33"/>
    <mergeCell ref="C28:C33"/>
    <mergeCell ref="E28:E33"/>
    <mergeCell ref="F28:F33"/>
    <mergeCell ref="G28:G33"/>
    <mergeCell ref="H28:H33"/>
    <mergeCell ref="D28:D33"/>
    <mergeCell ref="B34:B39"/>
    <mergeCell ref="C34:C39"/>
    <mergeCell ref="D34:D39"/>
    <mergeCell ref="B16:B21"/>
    <mergeCell ref="C16:C21"/>
    <mergeCell ref="D16:D21"/>
    <mergeCell ref="B22:B27"/>
    <mergeCell ref="C22:C27"/>
    <mergeCell ref="D22:D27"/>
    <mergeCell ref="A16:A21"/>
    <mergeCell ref="E16:E21"/>
    <mergeCell ref="F16:F21"/>
    <mergeCell ref="G16:G21"/>
    <mergeCell ref="A34:A39"/>
    <mergeCell ref="E34:E39"/>
    <mergeCell ref="F34:F39"/>
    <mergeCell ref="G34:G39"/>
    <mergeCell ref="H34:H39"/>
    <mergeCell ref="I34:I39"/>
    <mergeCell ref="J34:J39"/>
    <mergeCell ref="F22:F27"/>
    <mergeCell ref="G22:G27"/>
    <mergeCell ref="H22:H27"/>
    <mergeCell ref="I22:I27"/>
    <mergeCell ref="J22:J27"/>
    <mergeCell ref="K22:K27"/>
    <mergeCell ref="L22:L27"/>
    <mergeCell ref="M22:M27"/>
    <mergeCell ref="N22:N27"/>
    <mergeCell ref="O22:O27"/>
    <mergeCell ref="Q22:Q27"/>
    <mergeCell ref="M16:M21"/>
    <mergeCell ref="N16:N21"/>
    <mergeCell ref="H16:H21"/>
    <mergeCell ref="I16:I21"/>
    <mergeCell ref="J16:J21"/>
    <mergeCell ref="K16:K21"/>
    <mergeCell ref="L16:L21"/>
    <mergeCell ref="BL8:BL9"/>
    <mergeCell ref="AX7:BD7"/>
    <mergeCell ref="BE7:BL7"/>
    <mergeCell ref="T8:T9"/>
    <mergeCell ref="S8:S9"/>
    <mergeCell ref="AX8:AX9"/>
    <mergeCell ref="AY8:AY9"/>
    <mergeCell ref="AZ8:AZ9"/>
    <mergeCell ref="BA8:BA9"/>
    <mergeCell ref="BC8:BC9"/>
    <mergeCell ref="O10:O15"/>
    <mergeCell ref="P10:P15"/>
    <mergeCell ref="AX16:AX21"/>
    <mergeCell ref="AX22:AX27"/>
    <mergeCell ref="BB22:BB27"/>
    <mergeCell ref="BK8:BK9"/>
    <mergeCell ref="BJ8:BJ9"/>
    <mergeCell ref="BI8:BI9"/>
    <mergeCell ref="BC22:BC27"/>
    <mergeCell ref="F8:F9"/>
    <mergeCell ref="G8:G9"/>
    <mergeCell ref="H8:H9"/>
    <mergeCell ref="R8:R9"/>
    <mergeCell ref="A7:J7"/>
    <mergeCell ref="K7:Q7"/>
    <mergeCell ref="AW8:AW9"/>
    <mergeCell ref="BE8:BE9"/>
    <mergeCell ref="BF8:BF9"/>
    <mergeCell ref="BH8:BH9"/>
    <mergeCell ref="A10:A15"/>
    <mergeCell ref="AX10:AX15"/>
    <mergeCell ref="M8:M9"/>
    <mergeCell ref="N8:N9"/>
    <mergeCell ref="O8:O9"/>
    <mergeCell ref="Q8:Q9"/>
    <mergeCell ref="I8:I9"/>
    <mergeCell ref="I10:I15"/>
    <mergeCell ref="J10:J15"/>
    <mergeCell ref="BD10:BD15"/>
    <mergeCell ref="F40:F45"/>
    <mergeCell ref="G40:G45"/>
    <mergeCell ref="H40:H45"/>
    <mergeCell ref="I40:I45"/>
    <mergeCell ref="J40:J45"/>
    <mergeCell ref="K40:K45"/>
    <mergeCell ref="L40:L45"/>
    <mergeCell ref="M40:M45"/>
    <mergeCell ref="N40:N45"/>
    <mergeCell ref="O40:O45"/>
    <mergeCell ref="P16:P21"/>
    <mergeCell ref="P22:P27"/>
    <mergeCell ref="P28:P33"/>
    <mergeCell ref="P34:P39"/>
    <mergeCell ref="BD8:BD9"/>
    <mergeCell ref="A8:A9"/>
    <mergeCell ref="E8:E9"/>
    <mergeCell ref="U8:AG8"/>
    <mergeCell ref="K10:K15"/>
    <mergeCell ref="M10:M15"/>
    <mergeCell ref="O16:O21"/>
    <mergeCell ref="Q16:Q21"/>
    <mergeCell ref="H10:H15"/>
    <mergeCell ref="B10:B15"/>
    <mergeCell ref="C10:C15"/>
    <mergeCell ref="D10:D15"/>
    <mergeCell ref="N10:N15"/>
    <mergeCell ref="L10:L15"/>
    <mergeCell ref="E10:E15"/>
    <mergeCell ref="F10:F15"/>
    <mergeCell ref="A22:A27"/>
    <mergeCell ref="E22:E27"/>
    <mergeCell ref="M46:M51"/>
    <mergeCell ref="N46:N51"/>
    <mergeCell ref="O46:O51"/>
    <mergeCell ref="A52:A57"/>
    <mergeCell ref="E52:E57"/>
    <mergeCell ref="F52:F57"/>
    <mergeCell ref="G52:G57"/>
    <mergeCell ref="H52:H57"/>
    <mergeCell ref="I52:I57"/>
    <mergeCell ref="J52:J57"/>
    <mergeCell ref="K52:K57"/>
    <mergeCell ref="L52:L57"/>
    <mergeCell ref="M52:M57"/>
    <mergeCell ref="N52:N57"/>
    <mergeCell ref="O52:O57"/>
    <mergeCell ref="A46:A51"/>
    <mergeCell ref="E46:E51"/>
    <mergeCell ref="F46:F51"/>
    <mergeCell ref="G46:G51"/>
    <mergeCell ref="H46:H51"/>
    <mergeCell ref="I46:I51"/>
    <mergeCell ref="J46:J51"/>
    <mergeCell ref="K46:K51"/>
    <mergeCell ref="L46:L51"/>
    <mergeCell ref="B52:B57"/>
    <mergeCell ref="C52:C57"/>
    <mergeCell ref="D52:D57"/>
    <mergeCell ref="B46:B51"/>
    <mergeCell ref="C46:C51"/>
    <mergeCell ref="D46:D51"/>
    <mergeCell ref="M58:M63"/>
    <mergeCell ref="N58:N63"/>
    <mergeCell ref="O58:O63"/>
    <mergeCell ref="A64:A69"/>
    <mergeCell ref="E64:E69"/>
    <mergeCell ref="F64:F69"/>
    <mergeCell ref="G64:G69"/>
    <mergeCell ref="H64:H69"/>
    <mergeCell ref="I64:I69"/>
    <mergeCell ref="J64:J69"/>
    <mergeCell ref="K64:K69"/>
    <mergeCell ref="L64:L69"/>
    <mergeCell ref="M64:M69"/>
    <mergeCell ref="N64:N69"/>
    <mergeCell ref="O64:O69"/>
    <mergeCell ref="A58:A63"/>
    <mergeCell ref="E58:E63"/>
    <mergeCell ref="F58:F63"/>
    <mergeCell ref="G58:G63"/>
    <mergeCell ref="H58:H63"/>
    <mergeCell ref="I58:I63"/>
    <mergeCell ref="J58:J63"/>
    <mergeCell ref="K58:K63"/>
    <mergeCell ref="L58:L63"/>
    <mergeCell ref="B58:B63"/>
    <mergeCell ref="C58:C63"/>
    <mergeCell ref="D58:D63"/>
    <mergeCell ref="B64:B69"/>
    <mergeCell ref="C64:C69"/>
    <mergeCell ref="D64:D69"/>
    <mergeCell ref="M70:M75"/>
    <mergeCell ref="N70:N75"/>
    <mergeCell ref="O70:O75"/>
    <mergeCell ref="A76:A81"/>
    <mergeCell ref="E76:E81"/>
    <mergeCell ref="F76:F81"/>
    <mergeCell ref="G76:G81"/>
    <mergeCell ref="H76:H81"/>
    <mergeCell ref="I76:I81"/>
    <mergeCell ref="J76:J81"/>
    <mergeCell ref="K76:K81"/>
    <mergeCell ref="L76:L81"/>
    <mergeCell ref="M76:M81"/>
    <mergeCell ref="N76:N81"/>
    <mergeCell ref="O76:O81"/>
    <mergeCell ref="A70:A75"/>
    <mergeCell ref="E70:E75"/>
    <mergeCell ref="F70:F75"/>
    <mergeCell ref="G70:G75"/>
    <mergeCell ref="H70:H75"/>
    <mergeCell ref="I70:I75"/>
    <mergeCell ref="J70:J75"/>
    <mergeCell ref="K70:K75"/>
    <mergeCell ref="L70:L75"/>
    <mergeCell ref="B76:B81"/>
    <mergeCell ref="C76:C81"/>
    <mergeCell ref="D76:D81"/>
    <mergeCell ref="B70:B75"/>
    <mergeCell ref="C70:C75"/>
    <mergeCell ref="D70:D75"/>
    <mergeCell ref="M82:M87"/>
    <mergeCell ref="N82:N87"/>
    <mergeCell ref="O82:O87"/>
    <mergeCell ref="A88:A93"/>
    <mergeCell ref="E88:E93"/>
    <mergeCell ref="F88:F93"/>
    <mergeCell ref="G88:G93"/>
    <mergeCell ref="H88:H93"/>
    <mergeCell ref="I88:I93"/>
    <mergeCell ref="J88:J93"/>
    <mergeCell ref="K88:K93"/>
    <mergeCell ref="L88:L93"/>
    <mergeCell ref="M88:M93"/>
    <mergeCell ref="N88:N93"/>
    <mergeCell ref="O88:O93"/>
    <mergeCell ref="A82:A87"/>
    <mergeCell ref="E82:E87"/>
    <mergeCell ref="F82:F87"/>
    <mergeCell ref="G82:G87"/>
    <mergeCell ref="H82:H87"/>
    <mergeCell ref="I82:I87"/>
    <mergeCell ref="J82:J87"/>
    <mergeCell ref="K82:K87"/>
    <mergeCell ref="L82:L87"/>
    <mergeCell ref="B82:B87"/>
    <mergeCell ref="C82:C87"/>
    <mergeCell ref="D82:D87"/>
    <mergeCell ref="B88:B93"/>
    <mergeCell ref="C88:C93"/>
    <mergeCell ref="D88:D93"/>
    <mergeCell ref="M94:M99"/>
    <mergeCell ref="N94:N99"/>
    <mergeCell ref="O94:O99"/>
    <mergeCell ref="A100:A105"/>
    <mergeCell ref="E100:E105"/>
    <mergeCell ref="F100:F105"/>
    <mergeCell ref="G100:G105"/>
    <mergeCell ref="H100:H105"/>
    <mergeCell ref="I100:I105"/>
    <mergeCell ref="J100:J105"/>
    <mergeCell ref="K100:K105"/>
    <mergeCell ref="L100:L105"/>
    <mergeCell ref="M100:M105"/>
    <mergeCell ref="N100:N105"/>
    <mergeCell ref="O100:O105"/>
    <mergeCell ref="A94:A99"/>
    <mergeCell ref="E94:E99"/>
    <mergeCell ref="F94:F99"/>
    <mergeCell ref="G94:G99"/>
    <mergeCell ref="H94:H99"/>
    <mergeCell ref="I94:I99"/>
    <mergeCell ref="J94:J99"/>
    <mergeCell ref="K94:K99"/>
    <mergeCell ref="L94:L99"/>
    <mergeCell ref="B94:B99"/>
    <mergeCell ref="C94:C99"/>
    <mergeCell ref="D94:D99"/>
    <mergeCell ref="B100:B105"/>
    <mergeCell ref="C100:C105"/>
    <mergeCell ref="D100:D105"/>
    <mergeCell ref="M106:M111"/>
    <mergeCell ref="N106:N111"/>
    <mergeCell ref="O106:O111"/>
    <mergeCell ref="A112:A117"/>
    <mergeCell ref="E112:E117"/>
    <mergeCell ref="F112:F117"/>
    <mergeCell ref="G112:G117"/>
    <mergeCell ref="H112:H117"/>
    <mergeCell ref="I112:I117"/>
    <mergeCell ref="J112:J117"/>
    <mergeCell ref="K112:K117"/>
    <mergeCell ref="L112:L117"/>
    <mergeCell ref="M112:M117"/>
    <mergeCell ref="N112:N117"/>
    <mergeCell ref="O112:O117"/>
    <mergeCell ref="A106:A111"/>
    <mergeCell ref="E106:E111"/>
    <mergeCell ref="F106:F111"/>
    <mergeCell ref="G106:G111"/>
    <mergeCell ref="H106:H111"/>
    <mergeCell ref="I106:I111"/>
    <mergeCell ref="J106:J111"/>
    <mergeCell ref="K106:K111"/>
    <mergeCell ref="L106:L111"/>
    <mergeCell ref="B106:B111"/>
    <mergeCell ref="C106:C111"/>
    <mergeCell ref="D106:D111"/>
    <mergeCell ref="B112:B117"/>
    <mergeCell ref="C112:C117"/>
    <mergeCell ref="D112:D117"/>
    <mergeCell ref="M118:M123"/>
    <mergeCell ref="N118:N123"/>
    <mergeCell ref="O118:O123"/>
    <mergeCell ref="A124:A129"/>
    <mergeCell ref="E124:E129"/>
    <mergeCell ref="F124:F129"/>
    <mergeCell ref="G124:G129"/>
    <mergeCell ref="H124:H129"/>
    <mergeCell ref="I124:I129"/>
    <mergeCell ref="J124:J129"/>
    <mergeCell ref="K124:K129"/>
    <mergeCell ref="L124:L129"/>
    <mergeCell ref="M124:M129"/>
    <mergeCell ref="N124:N129"/>
    <mergeCell ref="O124:O129"/>
    <mergeCell ref="A118:A123"/>
    <mergeCell ref="E118:E123"/>
    <mergeCell ref="F118:F123"/>
    <mergeCell ref="G118:G123"/>
    <mergeCell ref="H118:H123"/>
    <mergeCell ref="I118:I123"/>
    <mergeCell ref="J118:J123"/>
    <mergeCell ref="K118:K123"/>
    <mergeCell ref="L118:L123"/>
    <mergeCell ref="B118:B123"/>
    <mergeCell ref="C118:C123"/>
    <mergeCell ref="D118:D123"/>
    <mergeCell ref="B124:B129"/>
    <mergeCell ref="C124:C129"/>
    <mergeCell ref="D124:D129"/>
    <mergeCell ref="M130:M135"/>
    <mergeCell ref="N130:N135"/>
    <mergeCell ref="O130:O135"/>
    <mergeCell ref="A136:A141"/>
    <mergeCell ref="E136:E141"/>
    <mergeCell ref="F136:F141"/>
    <mergeCell ref="G136:G141"/>
    <mergeCell ref="H136:H141"/>
    <mergeCell ref="I136:I141"/>
    <mergeCell ref="J136:J141"/>
    <mergeCell ref="K136:K141"/>
    <mergeCell ref="L136:L141"/>
    <mergeCell ref="M136:M141"/>
    <mergeCell ref="N136:N141"/>
    <mergeCell ref="O136:O141"/>
    <mergeCell ref="A130:A135"/>
    <mergeCell ref="E130:E135"/>
    <mergeCell ref="F130:F135"/>
    <mergeCell ref="G130:G135"/>
    <mergeCell ref="H130:H135"/>
    <mergeCell ref="I130:I135"/>
    <mergeCell ref="J130:J135"/>
    <mergeCell ref="K130:K135"/>
    <mergeCell ref="L130:L135"/>
    <mergeCell ref="B130:B135"/>
    <mergeCell ref="C130:C135"/>
    <mergeCell ref="D130:D135"/>
    <mergeCell ref="B136:B141"/>
    <mergeCell ref="C136:C141"/>
    <mergeCell ref="D136:D141"/>
    <mergeCell ref="M142:M147"/>
    <mergeCell ref="N142:N147"/>
    <mergeCell ref="O142:O147"/>
    <mergeCell ref="A148:A153"/>
    <mergeCell ref="E148:E153"/>
    <mergeCell ref="F148:F153"/>
    <mergeCell ref="G148:G153"/>
    <mergeCell ref="H148:H153"/>
    <mergeCell ref="I148:I153"/>
    <mergeCell ref="J148:J153"/>
    <mergeCell ref="K148:K153"/>
    <mergeCell ref="L148:L153"/>
    <mergeCell ref="M148:M153"/>
    <mergeCell ref="N148:N153"/>
    <mergeCell ref="O148:O153"/>
    <mergeCell ref="A142:A147"/>
    <mergeCell ref="E142:E147"/>
    <mergeCell ref="F142:F147"/>
    <mergeCell ref="H142:H147"/>
    <mergeCell ref="I142:I147"/>
    <mergeCell ref="J142:J147"/>
    <mergeCell ref="K142:K147"/>
    <mergeCell ref="L142:L147"/>
    <mergeCell ref="B142:B147"/>
    <mergeCell ref="C142:C147"/>
    <mergeCell ref="D142:D147"/>
    <mergeCell ref="B148:B153"/>
    <mergeCell ref="C148:C153"/>
    <mergeCell ref="D148:D153"/>
    <mergeCell ref="M154:M159"/>
    <mergeCell ref="N154:N159"/>
    <mergeCell ref="O154:O159"/>
    <mergeCell ref="A160:A165"/>
    <mergeCell ref="E160:E165"/>
    <mergeCell ref="F160:F165"/>
    <mergeCell ref="G160:G165"/>
    <mergeCell ref="H160:H165"/>
    <mergeCell ref="I160:I165"/>
    <mergeCell ref="J160:J165"/>
    <mergeCell ref="K160:K165"/>
    <mergeCell ref="L160:L165"/>
    <mergeCell ref="M160:M165"/>
    <mergeCell ref="N160:N165"/>
    <mergeCell ref="O160:O165"/>
    <mergeCell ref="A154:A159"/>
    <mergeCell ref="E154:E159"/>
    <mergeCell ref="F154:F159"/>
    <mergeCell ref="G154:G159"/>
    <mergeCell ref="H154:H159"/>
    <mergeCell ref="I154:I159"/>
    <mergeCell ref="J154:J159"/>
    <mergeCell ref="K154:K159"/>
    <mergeCell ref="L154:L159"/>
    <mergeCell ref="B154:B159"/>
    <mergeCell ref="C154:C159"/>
    <mergeCell ref="D154:D159"/>
    <mergeCell ref="B160:B165"/>
    <mergeCell ref="C160:C165"/>
    <mergeCell ref="D160:D165"/>
    <mergeCell ref="M166:M171"/>
    <mergeCell ref="N166:N171"/>
    <mergeCell ref="O166:O171"/>
    <mergeCell ref="A172:A177"/>
    <mergeCell ref="E172:E177"/>
    <mergeCell ref="F172:F177"/>
    <mergeCell ref="G172:G177"/>
    <mergeCell ref="H172:H177"/>
    <mergeCell ref="I172:I177"/>
    <mergeCell ref="J172:J177"/>
    <mergeCell ref="K172:K177"/>
    <mergeCell ref="L172:L177"/>
    <mergeCell ref="M172:M177"/>
    <mergeCell ref="N172:N177"/>
    <mergeCell ref="O172:O177"/>
    <mergeCell ref="A166:A171"/>
    <mergeCell ref="E166:E171"/>
    <mergeCell ref="F166:F171"/>
    <mergeCell ref="G166:G171"/>
    <mergeCell ref="H166:H171"/>
    <mergeCell ref="I166:I171"/>
    <mergeCell ref="J166:J171"/>
    <mergeCell ref="K166:K171"/>
    <mergeCell ref="L166:L171"/>
    <mergeCell ref="D166:D171"/>
    <mergeCell ref="B172:B177"/>
    <mergeCell ref="C172:C177"/>
    <mergeCell ref="D172:D177"/>
    <mergeCell ref="B166:B171"/>
    <mergeCell ref="C166:C171"/>
    <mergeCell ref="M178:M183"/>
    <mergeCell ref="N178:N183"/>
    <mergeCell ref="O178:O183"/>
    <mergeCell ref="A184:A189"/>
    <mergeCell ref="E184:E189"/>
    <mergeCell ref="F184:F189"/>
    <mergeCell ref="G184:G189"/>
    <mergeCell ref="H184:H189"/>
    <mergeCell ref="I184:I189"/>
    <mergeCell ref="J184:J189"/>
    <mergeCell ref="K184:K189"/>
    <mergeCell ref="L184:L189"/>
    <mergeCell ref="M184:M189"/>
    <mergeCell ref="N184:N189"/>
    <mergeCell ref="O184:O189"/>
    <mergeCell ref="A178:A183"/>
    <mergeCell ref="E178:E183"/>
    <mergeCell ref="F178:F183"/>
    <mergeCell ref="G178:G183"/>
    <mergeCell ref="H178:H183"/>
    <mergeCell ref="I178:I183"/>
    <mergeCell ref="J178:J183"/>
    <mergeCell ref="K178:K183"/>
    <mergeCell ref="L178:L183"/>
    <mergeCell ref="B178:B183"/>
    <mergeCell ref="C178:C183"/>
    <mergeCell ref="D178:D183"/>
    <mergeCell ref="B184:B189"/>
    <mergeCell ref="C184:C189"/>
    <mergeCell ref="D184:D189"/>
    <mergeCell ref="M190:M195"/>
    <mergeCell ref="N190:N195"/>
    <mergeCell ref="O190:O195"/>
    <mergeCell ref="A196:A201"/>
    <mergeCell ref="E196:E201"/>
    <mergeCell ref="F196:F201"/>
    <mergeCell ref="G196:G201"/>
    <mergeCell ref="H196:H201"/>
    <mergeCell ref="I196:I201"/>
    <mergeCell ref="J196:J201"/>
    <mergeCell ref="K196:K201"/>
    <mergeCell ref="L196:L201"/>
    <mergeCell ref="M196:M201"/>
    <mergeCell ref="N196:N201"/>
    <mergeCell ref="O196:O201"/>
    <mergeCell ref="A190:A195"/>
    <mergeCell ref="E190:E195"/>
    <mergeCell ref="F190:F195"/>
    <mergeCell ref="G190:G195"/>
    <mergeCell ref="H190:H195"/>
    <mergeCell ref="I190:I195"/>
    <mergeCell ref="J190:J195"/>
    <mergeCell ref="K190:K195"/>
    <mergeCell ref="L190:L195"/>
    <mergeCell ref="B196:B201"/>
    <mergeCell ref="C196:C201"/>
    <mergeCell ref="D196:D201"/>
    <mergeCell ref="B190:B195"/>
    <mergeCell ref="C190:C195"/>
    <mergeCell ref="D190:D195"/>
    <mergeCell ref="C220:C225"/>
    <mergeCell ref="D220:D225"/>
    <mergeCell ref="M202:M207"/>
    <mergeCell ref="N202:N207"/>
    <mergeCell ref="O202:O207"/>
    <mergeCell ref="A208:A213"/>
    <mergeCell ref="E208:E213"/>
    <mergeCell ref="F208:F213"/>
    <mergeCell ref="G208:G213"/>
    <mergeCell ref="H208:H213"/>
    <mergeCell ref="I208:I213"/>
    <mergeCell ref="J208:J213"/>
    <mergeCell ref="K208:K213"/>
    <mergeCell ref="L208:L213"/>
    <mergeCell ref="M208:M213"/>
    <mergeCell ref="N208:N213"/>
    <mergeCell ref="O208:O213"/>
    <mergeCell ref="A202:A207"/>
    <mergeCell ref="E202:E207"/>
    <mergeCell ref="F202:F207"/>
    <mergeCell ref="G202:G207"/>
    <mergeCell ref="H202:H207"/>
    <mergeCell ref="I202:I207"/>
    <mergeCell ref="J202:J207"/>
    <mergeCell ref="K202:K207"/>
    <mergeCell ref="L202:L207"/>
    <mergeCell ref="B208:B213"/>
    <mergeCell ref="C208:C213"/>
    <mergeCell ref="D208:D213"/>
    <mergeCell ref="B202:B207"/>
    <mergeCell ref="C202:C207"/>
    <mergeCell ref="D202:D207"/>
    <mergeCell ref="P208:P213"/>
    <mergeCell ref="Q208:Q213"/>
    <mergeCell ref="P214:P219"/>
    <mergeCell ref="Q214:Q219"/>
    <mergeCell ref="M214:M219"/>
    <mergeCell ref="N214:N219"/>
    <mergeCell ref="O214:O219"/>
    <mergeCell ref="A220:A225"/>
    <mergeCell ref="E220:E225"/>
    <mergeCell ref="F220:F225"/>
    <mergeCell ref="G220:G225"/>
    <mergeCell ref="H220:H225"/>
    <mergeCell ref="I220:I225"/>
    <mergeCell ref="J220:J225"/>
    <mergeCell ref="K220:K225"/>
    <mergeCell ref="L220:L225"/>
    <mergeCell ref="M220:M225"/>
    <mergeCell ref="N220:N225"/>
    <mergeCell ref="O220:O225"/>
    <mergeCell ref="A214:A219"/>
    <mergeCell ref="E214:E219"/>
    <mergeCell ref="F214:F219"/>
    <mergeCell ref="G214:G219"/>
    <mergeCell ref="H214:H219"/>
    <mergeCell ref="I214:I219"/>
    <mergeCell ref="J214:J219"/>
    <mergeCell ref="K214:K219"/>
    <mergeCell ref="L214:L219"/>
    <mergeCell ref="B214:B219"/>
    <mergeCell ref="C214:C219"/>
    <mergeCell ref="D214:D219"/>
    <mergeCell ref="B220:B225"/>
    <mergeCell ref="P136:P141"/>
    <mergeCell ref="Q136:Q141"/>
    <mergeCell ref="P142:P147"/>
    <mergeCell ref="Q142:Q147"/>
    <mergeCell ref="P166:P171"/>
    <mergeCell ref="Q166:Q171"/>
    <mergeCell ref="P172:P177"/>
    <mergeCell ref="Q172:Q177"/>
    <mergeCell ref="P178:P183"/>
    <mergeCell ref="Q178:Q183"/>
    <mergeCell ref="P184:P189"/>
    <mergeCell ref="Q184:Q189"/>
    <mergeCell ref="P190:P195"/>
    <mergeCell ref="Q190:Q195"/>
    <mergeCell ref="P196:P201"/>
    <mergeCell ref="Q196:Q201"/>
    <mergeCell ref="P202:P207"/>
    <mergeCell ref="Q202:Q207"/>
    <mergeCell ref="AX46:AX51"/>
    <mergeCell ref="AX52:AX57"/>
    <mergeCell ref="AX58:AX63"/>
    <mergeCell ref="AY52:AY57"/>
    <mergeCell ref="AY76:AY81"/>
    <mergeCell ref="AZ76:AZ81"/>
    <mergeCell ref="AZ82:AZ87"/>
    <mergeCell ref="AY106:AY111"/>
    <mergeCell ref="AZ106:AZ111"/>
    <mergeCell ref="P148:P153"/>
    <mergeCell ref="Q148:Q153"/>
    <mergeCell ref="P154:P159"/>
    <mergeCell ref="Q154:Q159"/>
    <mergeCell ref="AY130:AY135"/>
    <mergeCell ref="AZ130:AZ135"/>
    <mergeCell ref="P124:P129"/>
    <mergeCell ref="Q124:Q129"/>
    <mergeCell ref="P130:P135"/>
    <mergeCell ref="Q130:Q135"/>
    <mergeCell ref="P70:P75"/>
    <mergeCell ref="Q70:Q75"/>
    <mergeCell ref="P76:P81"/>
    <mergeCell ref="Q76:Q81"/>
    <mergeCell ref="P82:P87"/>
    <mergeCell ref="Q82:Q87"/>
    <mergeCell ref="P88:P93"/>
    <mergeCell ref="Q88:Q93"/>
    <mergeCell ref="P94:P99"/>
    <mergeCell ref="Q94:Q99"/>
    <mergeCell ref="P100:P105"/>
    <mergeCell ref="Q100:Q105"/>
    <mergeCell ref="P106:P111"/>
    <mergeCell ref="BA28:BA33"/>
    <mergeCell ref="BB28:BB33"/>
    <mergeCell ref="P46:P51"/>
    <mergeCell ref="Q46:Q51"/>
    <mergeCell ref="P52:P57"/>
    <mergeCell ref="Q52:Q57"/>
    <mergeCell ref="P58:P63"/>
    <mergeCell ref="Q58:Q63"/>
    <mergeCell ref="P64:P69"/>
    <mergeCell ref="Q64:Q69"/>
    <mergeCell ref="AZ52:AZ57"/>
    <mergeCell ref="Q112:Q117"/>
    <mergeCell ref="P118:P123"/>
    <mergeCell ref="Q118:Q123"/>
    <mergeCell ref="AY70:AY75"/>
    <mergeCell ref="GZ7:HD8"/>
    <mergeCell ref="BM7:BM9"/>
    <mergeCell ref="BN7:FQ7"/>
    <mergeCell ref="BN8:BV8"/>
    <mergeCell ref="BW8:CE8"/>
    <mergeCell ref="CF8:CN8"/>
    <mergeCell ref="CO8:CW8"/>
    <mergeCell ref="CX8:DF8"/>
    <mergeCell ref="DG8:DO8"/>
    <mergeCell ref="DP8:DX8"/>
    <mergeCell ref="DY8:EG8"/>
    <mergeCell ref="EH8:EP8"/>
    <mergeCell ref="EQ8:EY8"/>
    <mergeCell ref="EZ8:FH8"/>
    <mergeCell ref="FI8:FQ8"/>
    <mergeCell ref="FR7:FY8"/>
    <mergeCell ref="FZ7:GD8"/>
    <mergeCell ref="GR7:GY8"/>
    <mergeCell ref="GE7:GL8"/>
    <mergeCell ref="P226:P231"/>
    <mergeCell ref="Q226:Q231"/>
    <mergeCell ref="BD226:BD231"/>
    <mergeCell ref="BI226:BI231"/>
    <mergeCell ref="BJ226:BJ231"/>
    <mergeCell ref="BK226:BK231"/>
    <mergeCell ref="BL226:BL231"/>
    <mergeCell ref="BN226:BN231"/>
    <mergeCell ref="P220:P225"/>
    <mergeCell ref="Q220:Q225"/>
    <mergeCell ref="AZ220:AZ225"/>
    <mergeCell ref="BA220:BA225"/>
    <mergeCell ref="BB220:BB225"/>
    <mergeCell ref="BC220:BC225"/>
    <mergeCell ref="AZ226:AZ231"/>
    <mergeCell ref="AY226:AY231"/>
    <mergeCell ref="GM7:GQ8"/>
    <mergeCell ref="AY142:AY147"/>
    <mergeCell ref="AZ142:AZ147"/>
    <mergeCell ref="BM94:BM99"/>
    <mergeCell ref="BM142:BM147"/>
    <mergeCell ref="BM46:BM51"/>
    <mergeCell ref="BG8:BG9"/>
    <mergeCell ref="BG46:BG51"/>
    <mergeCell ref="BM10:BM15"/>
    <mergeCell ref="BM16:BM21"/>
    <mergeCell ref="BM34:BM39"/>
    <mergeCell ref="BM28:BM33"/>
    <mergeCell ref="BM22:BM27"/>
    <mergeCell ref="BM40:BM45"/>
    <mergeCell ref="BM52:BM57"/>
    <mergeCell ref="BM58:BM63"/>
    <mergeCell ref="B232:B237"/>
    <mergeCell ref="C232:C237"/>
    <mergeCell ref="D232:D237"/>
    <mergeCell ref="E232:E237"/>
    <mergeCell ref="F232:F237"/>
    <mergeCell ref="G232:G237"/>
    <mergeCell ref="H232:H237"/>
    <mergeCell ref="I232:I237"/>
    <mergeCell ref="J232:J237"/>
    <mergeCell ref="K232:K237"/>
    <mergeCell ref="L232:L237"/>
    <mergeCell ref="M232:M237"/>
    <mergeCell ref="N232:N237"/>
    <mergeCell ref="O232:O237"/>
    <mergeCell ref="P232:P237"/>
    <mergeCell ref="Q232:Q237"/>
    <mergeCell ref="BD220:BD225"/>
    <mergeCell ref="BD232:BD237"/>
    <mergeCell ref="AX220:AX225"/>
    <mergeCell ref="BM220:BM225"/>
    <mergeCell ref="BM226:BM231"/>
    <mergeCell ref="BM232:BM237"/>
    <mergeCell ref="AY94:AY99"/>
    <mergeCell ref="AZ94:AZ99"/>
    <mergeCell ref="AY118:AY123"/>
    <mergeCell ref="AZ118:AZ123"/>
    <mergeCell ref="P160:P165"/>
    <mergeCell ref="Q160:Q165"/>
    <mergeCell ref="Q106:Q111"/>
    <mergeCell ref="P112:P117"/>
    <mergeCell ref="A226:A231"/>
    <mergeCell ref="A232:A237"/>
    <mergeCell ref="B226:B231"/>
    <mergeCell ref="C226:C231"/>
    <mergeCell ref="D226:D231"/>
    <mergeCell ref="E226:E231"/>
    <mergeCell ref="F226:F231"/>
    <mergeCell ref="G226:G231"/>
    <mergeCell ref="H226:H231"/>
    <mergeCell ref="I226:I231"/>
    <mergeCell ref="J226:J231"/>
    <mergeCell ref="K226:K231"/>
    <mergeCell ref="L226:L231"/>
    <mergeCell ref="M226:M231"/>
    <mergeCell ref="N226:N231"/>
    <mergeCell ref="O226:O231"/>
    <mergeCell ref="BB238:BB243"/>
    <mergeCell ref="BA238:BA243"/>
    <mergeCell ref="AZ238:AZ243"/>
    <mergeCell ref="AY238:AY243"/>
    <mergeCell ref="AX226:AX231"/>
    <mergeCell ref="AX232:AX237"/>
    <mergeCell ref="BN232:BN237"/>
    <mergeCell ref="BK220:BK225"/>
    <mergeCell ref="BJ220:BJ225"/>
    <mergeCell ref="BI220:BI225"/>
    <mergeCell ref="BL220:BL225"/>
    <mergeCell ref="AY220:AY225"/>
    <mergeCell ref="BC232:BC237"/>
    <mergeCell ref="BB232:BB237"/>
    <mergeCell ref="BA232:BA237"/>
    <mergeCell ref="AZ232:AZ237"/>
    <mergeCell ref="AY232:AY237"/>
    <mergeCell ref="BC226:BC231"/>
    <mergeCell ref="BB226:BB231"/>
    <mergeCell ref="BA226:BA231"/>
    <mergeCell ref="BN220:BN225"/>
    <mergeCell ref="AX238:AX243"/>
    <mergeCell ref="BD238:BD243"/>
    <mergeCell ref="BM238:BM243"/>
    <mergeCell ref="BN238:BN243"/>
    <mergeCell ref="BC238:BC243"/>
  </mergeCells>
  <conditionalFormatting sqref="FT10:FV10 FT16:FV16 FT22:FV22 FT28:FV28 FT34:FV34 FT40:FV40 FT46:FV46 FT52:FV52 FT58:FV58 FT64:FV64 FT70:FV70 FT76:FV76 FT82:FV82 FT94:FV94 FT100:FV100 FT106:FV106 FT112:FV112 FT118:FV118 FT124:FV124 FT130:FV130 FT136:FV136 FT154:FV154 FT160:FV160 FT166:FV166 FT178:FV178 FT184:FV184 FT190:FV190 FT214:FV214 FT220:FV220 FX220 FX214 FX208 FX202 FX196 FX190 FX184 FX178 FX172 FX166 FX160 FX154 FX148 FX142 FX136 FX130 FX124 FX118 FX112 FX106 FX100 FX94 FX88 FX82 FX76 FX70 FX64 FX58 FX52 FX46 FX40 FX34 FX28 FX22 FX16 FX10 BO172:BV172 BO131:BV137 BO196:BV196 BO12:BV15 BO90:BV93 BO95:BV99 BO103:BV105 BO186:BV190 BO47:BV51 BO53:BV57 BO36:BV40 BO43:BV45 BO18:BV34 BO88:BV88 BO142:BV142 BO148:BV148 BO154:BV155 BO59:BV69 BO202:BV202 BO208:BV208 FT208:FV208 FT202:FV202 FT148:FV148 FT142:FV142 FT88:FV88 FT196:FV196 FT172:FV172 GA10:GE10 GA16:GE16 GA22:GE22 GA28:GE28 GA34:GE34 GA40:GE40 GA46:GE46 GA52:GE52 GA58:GE58 GA64:GE64 GA70:GE70 GA76:GE76 GA82:GE82 GA88:GE88 GA94:GE94 GA100:GE100 GA106:GE106 GA112:GE112 GA118:GE118 GA124:GE124 GA130:GE130 GA136:GE136 GA142:GE142 GA148:GE148 GA154:GE154 GA160:GE160 GA166:GE166 GA172:GE172 GA178:GE178 GA184:GE184 GA190:GE190 GA196:GE196 GA202:GE202 GA208:GE208 GA214:GE214 GA220:GE220 BO214:BV255">
    <cfRule type="cellIs" dxfId="8621" priority="9661" operator="equal">
      <formula>"Catastrófico"</formula>
    </cfRule>
    <cfRule type="cellIs" dxfId="8620" priority="9662" operator="equal">
      <formula>"Mayor"</formula>
    </cfRule>
    <cfRule type="cellIs" dxfId="8619" priority="9663" operator="equal">
      <formula>"Moderado"</formula>
    </cfRule>
    <cfRule type="cellIs" dxfId="8618" priority="9664" operator="equal">
      <formula>"Menor"</formula>
    </cfRule>
    <cfRule type="cellIs" dxfId="8617" priority="9665" operator="equal">
      <formula>"Leve"</formula>
    </cfRule>
  </conditionalFormatting>
  <conditionalFormatting sqref="DH202:DO202">
    <cfRule type="cellIs" dxfId="8616" priority="8666" operator="equal">
      <formula>"Catastrófico"</formula>
    </cfRule>
    <cfRule type="cellIs" dxfId="8615" priority="8667" operator="equal">
      <formula>"Mayor"</formula>
    </cfRule>
    <cfRule type="cellIs" dxfId="8614" priority="8668" operator="equal">
      <formula>"Moderado"</formula>
    </cfRule>
    <cfRule type="cellIs" dxfId="8613" priority="8669" operator="equal">
      <formula>"Menor"</formula>
    </cfRule>
    <cfRule type="cellIs" dxfId="8612" priority="8670" operator="equal">
      <formula>"Leve"</formula>
    </cfRule>
  </conditionalFormatting>
  <conditionalFormatting sqref="BN10 BN16 BN22 BN40 BN64 BN70 BN76 BN82 BN88 BN106 BN112 BN118 BN124 BN130 BN136 BN148 BN154 BN160 BN166 BN172 BN178 BN184 BN190 BN196 BN202 BN208 BN214">
    <cfRule type="cellIs" dxfId="8611" priority="9656" operator="equal">
      <formula>"Catastrófico"</formula>
    </cfRule>
    <cfRule type="cellIs" dxfId="8610" priority="9657" operator="equal">
      <formula>"Mayor"</formula>
    </cfRule>
    <cfRule type="cellIs" dxfId="8609" priority="9658" operator="equal">
      <formula>"Moderado"</formula>
    </cfRule>
    <cfRule type="cellIs" dxfId="8608" priority="9659" operator="equal">
      <formula>"Menor"</formula>
    </cfRule>
    <cfRule type="cellIs" dxfId="8607" priority="9660" operator="equal">
      <formula>"Leve"</formula>
    </cfRule>
  </conditionalFormatting>
  <conditionalFormatting sqref="BN46 BN52 BN58">
    <cfRule type="cellIs" dxfId="8606" priority="9651" operator="equal">
      <formula>"Catastrófico"</formula>
    </cfRule>
    <cfRule type="cellIs" dxfId="8605" priority="9652" operator="equal">
      <formula>"Mayor"</formula>
    </cfRule>
    <cfRule type="cellIs" dxfId="8604" priority="9653" operator="equal">
      <formula>"Moderado"</formula>
    </cfRule>
    <cfRule type="cellIs" dxfId="8603" priority="9654" operator="equal">
      <formula>"Menor"</formula>
    </cfRule>
    <cfRule type="cellIs" dxfId="8602" priority="9655" operator="equal">
      <formula>"Leve"</formula>
    </cfRule>
  </conditionalFormatting>
  <conditionalFormatting sqref="BN244">
    <cfRule type="cellIs" dxfId="8601" priority="9631" operator="equal">
      <formula>"Catastrófico"</formula>
    </cfRule>
    <cfRule type="cellIs" dxfId="8600" priority="9632" operator="equal">
      <formula>"Mayor"</formula>
    </cfRule>
    <cfRule type="cellIs" dxfId="8599" priority="9633" operator="equal">
      <formula>"Moderado"</formula>
    </cfRule>
    <cfRule type="cellIs" dxfId="8598" priority="9634" operator="equal">
      <formula>"Menor"</formula>
    </cfRule>
    <cfRule type="cellIs" dxfId="8597" priority="9635" operator="equal">
      <formula>"Leve"</formula>
    </cfRule>
  </conditionalFormatting>
  <conditionalFormatting sqref="BN250">
    <cfRule type="cellIs" dxfId="8596" priority="9626" operator="equal">
      <formula>"Catastrófico"</formula>
    </cfRule>
    <cfRule type="cellIs" dxfId="8595" priority="9627" operator="equal">
      <formula>"Mayor"</formula>
    </cfRule>
    <cfRule type="cellIs" dxfId="8594" priority="9628" operator="equal">
      <formula>"Moderado"</formula>
    </cfRule>
    <cfRule type="cellIs" dxfId="8593" priority="9629" operator="equal">
      <formula>"Menor"</formula>
    </cfRule>
    <cfRule type="cellIs" dxfId="8592" priority="9630" operator="equal">
      <formula>"Leve"</formula>
    </cfRule>
  </conditionalFormatting>
  <conditionalFormatting sqref="BN28">
    <cfRule type="cellIs" dxfId="8591" priority="9621" operator="equal">
      <formula>"Catastrófico"</formula>
    </cfRule>
    <cfRule type="cellIs" dxfId="8590" priority="9622" operator="equal">
      <formula>"Mayor"</formula>
    </cfRule>
    <cfRule type="cellIs" dxfId="8589" priority="9623" operator="equal">
      <formula>"Moderado"</formula>
    </cfRule>
    <cfRule type="cellIs" dxfId="8588" priority="9624" operator="equal">
      <formula>"Menor"</formula>
    </cfRule>
    <cfRule type="cellIs" dxfId="8587" priority="9625" operator="equal">
      <formula>"Leve"</formula>
    </cfRule>
  </conditionalFormatting>
  <conditionalFormatting sqref="BN34">
    <cfRule type="cellIs" dxfId="8586" priority="9616" operator="equal">
      <formula>"Catastrófico"</formula>
    </cfRule>
    <cfRule type="cellIs" dxfId="8585" priority="9617" operator="equal">
      <formula>"Mayor"</formula>
    </cfRule>
    <cfRule type="cellIs" dxfId="8584" priority="9618" operator="equal">
      <formula>"Moderado"</formula>
    </cfRule>
    <cfRule type="cellIs" dxfId="8583" priority="9619" operator="equal">
      <formula>"Menor"</formula>
    </cfRule>
    <cfRule type="cellIs" dxfId="8582" priority="9620" operator="equal">
      <formula>"Leve"</formula>
    </cfRule>
  </conditionalFormatting>
  <conditionalFormatting sqref="BO89:BP89">
    <cfRule type="cellIs" dxfId="8581" priority="9551" operator="equal">
      <formula>"Catastrófico"</formula>
    </cfRule>
    <cfRule type="cellIs" dxfId="8580" priority="9552" operator="equal">
      <formula>"Mayor"</formula>
    </cfRule>
    <cfRule type="cellIs" dxfId="8579" priority="9553" operator="equal">
      <formula>"Moderado"</formula>
    </cfRule>
    <cfRule type="cellIs" dxfId="8578" priority="9554" operator="equal">
      <formula>"Menor"</formula>
    </cfRule>
    <cfRule type="cellIs" dxfId="8577" priority="9555" operator="equal">
      <formula>"Leve"</formula>
    </cfRule>
  </conditionalFormatting>
  <conditionalFormatting sqref="BO52:BP52">
    <cfRule type="cellIs" dxfId="8576" priority="9416" operator="equal">
      <formula>"Catastrófico"</formula>
    </cfRule>
    <cfRule type="cellIs" dxfId="8575" priority="9417" operator="equal">
      <formula>"Mayor"</formula>
    </cfRule>
    <cfRule type="cellIs" dxfId="8574" priority="9418" operator="equal">
      <formula>"Moderado"</formula>
    </cfRule>
    <cfRule type="cellIs" dxfId="8573" priority="9419" operator="equal">
      <formula>"Menor"</formula>
    </cfRule>
    <cfRule type="cellIs" dxfId="8572" priority="9420" operator="equal">
      <formula>"Leve"</formula>
    </cfRule>
  </conditionalFormatting>
  <conditionalFormatting sqref="BO52:BP52">
    <cfRule type="cellIs" dxfId="8571" priority="9411" operator="equal">
      <formula>"Catastrófico"</formula>
    </cfRule>
    <cfRule type="cellIs" dxfId="8570" priority="9412" operator="equal">
      <formula>"Mayor"</formula>
    </cfRule>
    <cfRule type="cellIs" dxfId="8569" priority="9413" operator="equal">
      <formula>"Moderado"</formula>
    </cfRule>
    <cfRule type="cellIs" dxfId="8568" priority="9414" operator="equal">
      <formula>"Menor"</formula>
    </cfRule>
    <cfRule type="cellIs" dxfId="8567" priority="9415" operator="equal">
      <formula>"Leve"</formula>
    </cfRule>
  </conditionalFormatting>
  <conditionalFormatting sqref="BQ89">
    <cfRule type="cellIs" dxfId="8566" priority="9546" operator="equal">
      <formula>"Catastrófico"</formula>
    </cfRule>
    <cfRule type="cellIs" dxfId="8565" priority="9547" operator="equal">
      <formula>"Mayor"</formula>
    </cfRule>
    <cfRule type="cellIs" dxfId="8564" priority="9548" operator="equal">
      <formula>"Moderado"</formula>
    </cfRule>
    <cfRule type="cellIs" dxfId="8563" priority="9549" operator="equal">
      <formula>"Menor"</formula>
    </cfRule>
    <cfRule type="cellIs" dxfId="8562" priority="9550" operator="equal">
      <formula>"Leve"</formula>
    </cfRule>
  </conditionalFormatting>
  <conditionalFormatting sqref="BQ89">
    <cfRule type="cellIs" dxfId="8561" priority="9541" operator="equal">
      <formula>"Catastrófico"</formula>
    </cfRule>
    <cfRule type="cellIs" dxfId="8560" priority="9542" operator="equal">
      <formula>"Mayor"</formula>
    </cfRule>
    <cfRule type="cellIs" dxfId="8559" priority="9543" operator="equal">
      <formula>"Moderado"</formula>
    </cfRule>
    <cfRule type="cellIs" dxfId="8558" priority="9544" operator="equal">
      <formula>"Menor"</formula>
    </cfRule>
    <cfRule type="cellIs" dxfId="8557" priority="9545" operator="equal">
      <formula>"Leve"</formula>
    </cfRule>
  </conditionalFormatting>
  <conditionalFormatting sqref="BR89:BV89">
    <cfRule type="cellIs" dxfId="8556" priority="9536" operator="equal">
      <formula>"Catastrófico"</formula>
    </cfRule>
    <cfRule type="cellIs" dxfId="8555" priority="9537" operator="equal">
      <formula>"Mayor"</formula>
    </cfRule>
    <cfRule type="cellIs" dxfId="8554" priority="9538" operator="equal">
      <formula>"Moderado"</formula>
    </cfRule>
    <cfRule type="cellIs" dxfId="8553" priority="9539" operator="equal">
      <formula>"Menor"</formula>
    </cfRule>
    <cfRule type="cellIs" dxfId="8552" priority="9540" operator="equal">
      <formula>"Leve"</formula>
    </cfRule>
  </conditionalFormatting>
  <conditionalFormatting sqref="BR89:BV89">
    <cfRule type="cellIs" dxfId="8551" priority="9531" operator="equal">
      <formula>"Catastrófico"</formula>
    </cfRule>
    <cfRule type="cellIs" dxfId="8550" priority="9532" operator="equal">
      <formula>"Mayor"</formula>
    </cfRule>
    <cfRule type="cellIs" dxfId="8549" priority="9533" operator="equal">
      <formula>"Moderado"</formula>
    </cfRule>
    <cfRule type="cellIs" dxfId="8548" priority="9534" operator="equal">
      <formula>"Menor"</formula>
    </cfRule>
    <cfRule type="cellIs" dxfId="8547" priority="9535" operator="equal">
      <formula>"Leve"</formula>
    </cfRule>
  </conditionalFormatting>
  <conditionalFormatting sqref="BQ11:BV11">
    <cfRule type="cellIs" dxfId="8546" priority="9281" operator="equal">
      <formula>"Catastrófico"</formula>
    </cfRule>
    <cfRule type="cellIs" dxfId="8545" priority="9282" operator="equal">
      <formula>"Mayor"</formula>
    </cfRule>
    <cfRule type="cellIs" dxfId="8544" priority="9283" operator="equal">
      <formula>"Moderado"</formula>
    </cfRule>
    <cfRule type="cellIs" dxfId="8543" priority="9284" operator="equal">
      <formula>"Menor"</formula>
    </cfRule>
    <cfRule type="cellIs" dxfId="8542" priority="9285" operator="equal">
      <formula>"Leve"</formula>
    </cfRule>
  </conditionalFormatting>
  <conditionalFormatting sqref="BQ11:BV11">
    <cfRule type="cellIs" dxfId="8541" priority="9276" operator="equal">
      <formula>"Catastrófico"</formula>
    </cfRule>
    <cfRule type="cellIs" dxfId="8540" priority="9277" operator="equal">
      <formula>"Mayor"</formula>
    </cfRule>
    <cfRule type="cellIs" dxfId="8539" priority="9278" operator="equal">
      <formula>"Moderado"</formula>
    </cfRule>
    <cfRule type="cellIs" dxfId="8538" priority="9279" operator="equal">
      <formula>"Menor"</formula>
    </cfRule>
    <cfRule type="cellIs" dxfId="8537" priority="9280" operator="equal">
      <formula>"Leve"</formula>
    </cfRule>
  </conditionalFormatting>
  <conditionalFormatting sqref="DH196:DO196">
    <cfRule type="cellIs" dxfId="8536" priority="8671" operator="equal">
      <formula>"Catastrófico"</formula>
    </cfRule>
    <cfRule type="cellIs" dxfId="8535" priority="8672" operator="equal">
      <formula>"Mayor"</formula>
    </cfRule>
    <cfRule type="cellIs" dxfId="8534" priority="8673" operator="equal">
      <formula>"Moderado"</formula>
    </cfRule>
    <cfRule type="cellIs" dxfId="8533" priority="8674" operator="equal">
      <formula>"Menor"</formula>
    </cfRule>
    <cfRule type="cellIs" dxfId="8532" priority="8675" operator="equal">
      <formula>"Leve"</formula>
    </cfRule>
  </conditionalFormatting>
  <conditionalFormatting sqref="CY202:DF202">
    <cfRule type="cellIs" dxfId="8531" priority="8161" operator="equal">
      <formula>"Catastrófico"</formula>
    </cfRule>
    <cfRule type="cellIs" dxfId="8530" priority="8162" operator="equal">
      <formula>"Mayor"</formula>
    </cfRule>
    <cfRule type="cellIs" dxfId="8529" priority="8163" operator="equal">
      <formula>"Moderado"</formula>
    </cfRule>
    <cfRule type="cellIs" dxfId="8528" priority="8164" operator="equal">
      <formula>"Menor"</formula>
    </cfRule>
    <cfRule type="cellIs" dxfId="8527" priority="8165" operator="equal">
      <formula>"Leve"</formula>
    </cfRule>
  </conditionalFormatting>
  <conditionalFormatting sqref="DH208:DO208">
    <cfRule type="cellIs" dxfId="8526" priority="8661" operator="equal">
      <formula>"Catastrófico"</formula>
    </cfRule>
    <cfRule type="cellIs" dxfId="8525" priority="8662" operator="equal">
      <formula>"Mayor"</formula>
    </cfRule>
    <cfRule type="cellIs" dxfId="8524" priority="8663" operator="equal">
      <formula>"Moderado"</formula>
    </cfRule>
    <cfRule type="cellIs" dxfId="8523" priority="8664" operator="equal">
      <formula>"Menor"</formula>
    </cfRule>
    <cfRule type="cellIs" dxfId="8522" priority="8665" operator="equal">
      <formula>"Leve"</formula>
    </cfRule>
  </conditionalFormatting>
  <conditionalFormatting sqref="BO28:BV28">
    <cfRule type="cellIs" dxfId="8521" priority="9156" operator="equal">
      <formula>"Catastrófico"</formula>
    </cfRule>
    <cfRule type="cellIs" dxfId="8520" priority="9157" operator="equal">
      <formula>"Mayor"</formula>
    </cfRule>
    <cfRule type="cellIs" dxfId="8519" priority="9158" operator="equal">
      <formula>"Moderado"</formula>
    </cfRule>
    <cfRule type="cellIs" dxfId="8518" priority="9159" operator="equal">
      <formula>"Menor"</formula>
    </cfRule>
    <cfRule type="cellIs" dxfId="8517" priority="9160" operator="equal">
      <formula>"Leve"</formula>
    </cfRule>
  </conditionalFormatting>
  <conditionalFormatting sqref="DH28:DO28">
    <cfRule type="cellIs" dxfId="8516" priority="8651" operator="equal">
      <formula>"Catastrófico"</formula>
    </cfRule>
    <cfRule type="cellIs" dxfId="8515" priority="8652" operator="equal">
      <formula>"Mayor"</formula>
    </cfRule>
    <cfRule type="cellIs" dxfId="8514" priority="8653" operator="equal">
      <formula>"Moderado"</formula>
    </cfRule>
    <cfRule type="cellIs" dxfId="8513" priority="8654" operator="equal">
      <formula>"Menor"</formula>
    </cfRule>
    <cfRule type="cellIs" dxfId="8512" priority="8655" operator="equal">
      <formula>"Leve"</formula>
    </cfRule>
  </conditionalFormatting>
  <conditionalFormatting sqref="DH35:DJ35">
    <cfRule type="cellIs" dxfId="8511" priority="8646" operator="equal">
      <formula>"Catastrófico"</formula>
    </cfRule>
    <cfRule type="cellIs" dxfId="8510" priority="8647" operator="equal">
      <formula>"Mayor"</formula>
    </cfRule>
    <cfRule type="cellIs" dxfId="8509" priority="8648" operator="equal">
      <formula>"Moderado"</formula>
    </cfRule>
    <cfRule type="cellIs" dxfId="8508" priority="8649" operator="equal">
      <formula>"Menor"</formula>
    </cfRule>
    <cfRule type="cellIs" dxfId="8507" priority="8650" operator="equal">
      <formula>"Leve"</formula>
    </cfRule>
  </conditionalFormatting>
  <conditionalFormatting sqref="BO58:BP58">
    <cfRule type="cellIs" dxfId="8506" priority="9396" operator="equal">
      <formula>"Catastrófico"</formula>
    </cfRule>
    <cfRule type="cellIs" dxfId="8505" priority="9397" operator="equal">
      <formula>"Mayor"</formula>
    </cfRule>
    <cfRule type="cellIs" dxfId="8504" priority="9398" operator="equal">
      <formula>"Moderado"</formula>
    </cfRule>
    <cfRule type="cellIs" dxfId="8503" priority="9399" operator="equal">
      <formula>"Menor"</formula>
    </cfRule>
    <cfRule type="cellIs" dxfId="8502" priority="9400" operator="equal">
      <formula>"Leve"</formula>
    </cfRule>
  </conditionalFormatting>
  <conditionalFormatting sqref="BO58:BP58">
    <cfRule type="cellIs" dxfId="8501" priority="9391" operator="equal">
      <formula>"Catastrófico"</formula>
    </cfRule>
    <cfRule type="cellIs" dxfId="8500" priority="9392" operator="equal">
      <formula>"Mayor"</formula>
    </cfRule>
    <cfRule type="cellIs" dxfId="8499" priority="9393" operator="equal">
      <formula>"Moderado"</formula>
    </cfRule>
    <cfRule type="cellIs" dxfId="8498" priority="9394" operator="equal">
      <formula>"Menor"</formula>
    </cfRule>
    <cfRule type="cellIs" dxfId="8497" priority="9395" operator="equal">
      <formula>"Leve"</formula>
    </cfRule>
  </conditionalFormatting>
  <conditionalFormatting sqref="BP102:BV102 BP100:BQ101">
    <cfRule type="cellIs" dxfId="8496" priority="9526" operator="equal">
      <formula>"Catastrófico"</formula>
    </cfRule>
    <cfRule type="cellIs" dxfId="8495" priority="9527" operator="equal">
      <formula>"Mayor"</formula>
    </cfRule>
    <cfRule type="cellIs" dxfId="8494" priority="9528" operator="equal">
      <formula>"Moderado"</formula>
    </cfRule>
    <cfRule type="cellIs" dxfId="8493" priority="9529" operator="equal">
      <formula>"Menor"</formula>
    </cfRule>
    <cfRule type="cellIs" dxfId="8492" priority="9530" operator="equal">
      <formula>"Leve"</formula>
    </cfRule>
  </conditionalFormatting>
  <conditionalFormatting sqref="BP101:BQ101 BO102:BV102 BO100:BQ100">
    <cfRule type="cellIs" dxfId="8491" priority="9521" operator="equal">
      <formula>"Catastrófico"</formula>
    </cfRule>
    <cfRule type="cellIs" dxfId="8490" priority="9522" operator="equal">
      <formula>"Mayor"</formula>
    </cfRule>
    <cfRule type="cellIs" dxfId="8489" priority="9523" operator="equal">
      <formula>"Moderado"</formula>
    </cfRule>
    <cfRule type="cellIs" dxfId="8488" priority="9524" operator="equal">
      <formula>"Menor"</formula>
    </cfRule>
    <cfRule type="cellIs" dxfId="8487" priority="9525" operator="equal">
      <formula>"Leve"</formula>
    </cfRule>
  </conditionalFormatting>
  <conditionalFormatting sqref="BO101">
    <cfRule type="cellIs" dxfId="8486" priority="9516" operator="equal">
      <formula>"Catastrófico"</formula>
    </cfRule>
    <cfRule type="cellIs" dxfId="8485" priority="9517" operator="equal">
      <formula>"Mayor"</formula>
    </cfRule>
    <cfRule type="cellIs" dxfId="8484" priority="9518" operator="equal">
      <formula>"Moderado"</formula>
    </cfRule>
    <cfRule type="cellIs" dxfId="8483" priority="9519" operator="equal">
      <formula>"Menor"</formula>
    </cfRule>
    <cfRule type="cellIs" dxfId="8482" priority="9520" operator="equal">
      <formula>"Leve"</formula>
    </cfRule>
  </conditionalFormatting>
  <conditionalFormatting sqref="FW10">
    <cfRule type="cellIs" dxfId="8481" priority="9611" operator="equal">
      <formula>"Catastrófico"</formula>
    </cfRule>
    <cfRule type="cellIs" dxfId="8480" priority="9612" operator="equal">
      <formula>"Mayor"</formula>
    </cfRule>
    <cfRule type="cellIs" dxfId="8479" priority="9613" operator="equal">
      <formula>"Moderado"</formula>
    </cfRule>
    <cfRule type="cellIs" dxfId="8478" priority="9614" operator="equal">
      <formula>"Menor"</formula>
    </cfRule>
    <cfRule type="cellIs" dxfId="8477" priority="9615" operator="equal">
      <formula>"Leve"</formula>
    </cfRule>
  </conditionalFormatting>
  <conditionalFormatting sqref="FW10">
    <cfRule type="cellIs" dxfId="8476" priority="9606" operator="equal">
      <formula>"Catastrófico"</formula>
    </cfRule>
    <cfRule type="cellIs" dxfId="8475" priority="9607" operator="equal">
      <formula>"Mayor"</formula>
    </cfRule>
    <cfRule type="cellIs" dxfId="8474" priority="9608" operator="equal">
      <formula>"Moderado"</formula>
    </cfRule>
    <cfRule type="cellIs" dxfId="8473" priority="9609" operator="equal">
      <formula>"Menor"</formula>
    </cfRule>
    <cfRule type="cellIs" dxfId="8472" priority="9610" operator="equal">
      <formula>"Leve"</formula>
    </cfRule>
  </conditionalFormatting>
  <conditionalFormatting sqref="FW11:FW243">
    <cfRule type="cellIs" dxfId="8471" priority="9601" operator="equal">
      <formula>"Catastrófico"</formula>
    </cfRule>
    <cfRule type="cellIs" dxfId="8470" priority="9602" operator="equal">
      <formula>"Mayor"</formula>
    </cfRule>
    <cfRule type="cellIs" dxfId="8469" priority="9603" operator="equal">
      <formula>"Moderado"</formula>
    </cfRule>
    <cfRule type="cellIs" dxfId="8468" priority="9604" operator="equal">
      <formula>"Menor"</formula>
    </cfRule>
    <cfRule type="cellIs" dxfId="8467" priority="9605" operator="equal">
      <formula>"Leve"</formula>
    </cfRule>
  </conditionalFormatting>
  <conditionalFormatting sqref="FW11:FW243">
    <cfRule type="cellIs" dxfId="8466" priority="9596" operator="equal">
      <formula>"Catastrófico"</formula>
    </cfRule>
    <cfRule type="cellIs" dxfId="8465" priority="9597" operator="equal">
      <formula>"Mayor"</formula>
    </cfRule>
    <cfRule type="cellIs" dxfId="8464" priority="9598" operator="equal">
      <formula>"Moderado"</formula>
    </cfRule>
    <cfRule type="cellIs" dxfId="8463" priority="9599" operator="equal">
      <formula>"Menor"</formula>
    </cfRule>
    <cfRule type="cellIs" dxfId="8462" priority="9600" operator="equal">
      <formula>"Leve"</formula>
    </cfRule>
  </conditionalFormatting>
  <conditionalFormatting sqref="FW244:FW255">
    <cfRule type="cellIs" dxfId="8461" priority="9591" operator="equal">
      <formula>"Catastrófico"</formula>
    </cfRule>
    <cfRule type="cellIs" dxfId="8460" priority="9592" operator="equal">
      <formula>"Mayor"</formula>
    </cfRule>
    <cfRule type="cellIs" dxfId="8459" priority="9593" operator="equal">
      <formula>"Moderado"</formula>
    </cfRule>
    <cfRule type="cellIs" dxfId="8458" priority="9594" operator="equal">
      <formula>"Menor"</formula>
    </cfRule>
    <cfRule type="cellIs" dxfId="8457" priority="9595" operator="equal">
      <formula>"Leve"</formula>
    </cfRule>
  </conditionalFormatting>
  <conditionalFormatting sqref="FW244:FW255">
    <cfRule type="cellIs" dxfId="8456" priority="9586" operator="equal">
      <formula>"Catastrófico"</formula>
    </cfRule>
    <cfRule type="cellIs" dxfId="8455" priority="9587" operator="equal">
      <formula>"Mayor"</formula>
    </cfRule>
    <cfRule type="cellIs" dxfId="8454" priority="9588" operator="equal">
      <formula>"Moderado"</formula>
    </cfRule>
    <cfRule type="cellIs" dxfId="8453" priority="9589" operator="equal">
      <formula>"Menor"</formula>
    </cfRule>
    <cfRule type="cellIs" dxfId="8452" priority="9590" operator="equal">
      <formula>"Leve"</formula>
    </cfRule>
  </conditionalFormatting>
  <conditionalFormatting sqref="BO185:BV185">
    <cfRule type="cellIs" dxfId="8451" priority="9461" operator="equal">
      <formula>"Catastrófico"</formula>
    </cfRule>
    <cfRule type="cellIs" dxfId="8450" priority="9462" operator="equal">
      <formula>"Mayor"</formula>
    </cfRule>
    <cfRule type="cellIs" dxfId="8449" priority="9463" operator="equal">
      <formula>"Moderado"</formula>
    </cfRule>
    <cfRule type="cellIs" dxfId="8448" priority="9464" operator="equal">
      <formula>"Menor"</formula>
    </cfRule>
    <cfRule type="cellIs" dxfId="8447" priority="9465" operator="equal">
      <formula>"Leve"</formula>
    </cfRule>
  </conditionalFormatting>
  <conditionalFormatting sqref="BO106:BV111">
    <cfRule type="cellIs" dxfId="8446" priority="9456" operator="equal">
      <formula>"Catastrófico"</formula>
    </cfRule>
    <cfRule type="cellIs" dxfId="8445" priority="9457" operator="equal">
      <formula>"Mayor"</formula>
    </cfRule>
    <cfRule type="cellIs" dxfId="8444" priority="9458" operator="equal">
      <formula>"Moderado"</formula>
    </cfRule>
    <cfRule type="cellIs" dxfId="8443" priority="9459" operator="equal">
      <formula>"Menor"</formula>
    </cfRule>
    <cfRule type="cellIs" dxfId="8442" priority="9460" operator="equal">
      <formula>"Leve"</formula>
    </cfRule>
  </conditionalFormatting>
  <conditionalFormatting sqref="BO106:BV111">
    <cfRule type="cellIs" dxfId="8441" priority="9451" operator="equal">
      <formula>"Catastrófico"</formula>
    </cfRule>
    <cfRule type="cellIs" dxfId="8440" priority="9452" operator="equal">
      <formula>"Mayor"</formula>
    </cfRule>
    <cfRule type="cellIs" dxfId="8439" priority="9453" operator="equal">
      <formula>"Moderado"</formula>
    </cfRule>
    <cfRule type="cellIs" dxfId="8438" priority="9454" operator="equal">
      <formula>"Menor"</formula>
    </cfRule>
    <cfRule type="cellIs" dxfId="8437" priority="9455" operator="equal">
      <formula>"Leve"</formula>
    </cfRule>
  </conditionalFormatting>
  <conditionalFormatting sqref="BO178:BV183">
    <cfRule type="cellIs" dxfId="8436" priority="9446" operator="equal">
      <formula>"Catastrófico"</formula>
    </cfRule>
    <cfRule type="cellIs" dxfId="8435" priority="9447" operator="equal">
      <formula>"Mayor"</formula>
    </cfRule>
    <cfRule type="cellIs" dxfId="8434" priority="9448" operator="equal">
      <formula>"Moderado"</formula>
    </cfRule>
    <cfRule type="cellIs" dxfId="8433" priority="9449" operator="equal">
      <formula>"Menor"</formula>
    </cfRule>
    <cfRule type="cellIs" dxfId="8432" priority="9450" operator="equal">
      <formula>"Leve"</formula>
    </cfRule>
  </conditionalFormatting>
  <conditionalFormatting sqref="BO178:BV183">
    <cfRule type="cellIs" dxfId="8431" priority="9441" operator="equal">
      <formula>"Catastrófico"</formula>
    </cfRule>
    <cfRule type="cellIs" dxfId="8430" priority="9442" operator="equal">
      <formula>"Mayor"</formula>
    </cfRule>
    <cfRule type="cellIs" dxfId="8429" priority="9443" operator="equal">
      <formula>"Moderado"</formula>
    </cfRule>
    <cfRule type="cellIs" dxfId="8428" priority="9444" operator="equal">
      <formula>"Menor"</formula>
    </cfRule>
    <cfRule type="cellIs" dxfId="8427" priority="9445" operator="equal">
      <formula>"Leve"</formula>
    </cfRule>
  </conditionalFormatting>
  <conditionalFormatting sqref="BO94:BV94">
    <cfRule type="cellIs" dxfId="8426" priority="9581" operator="equal">
      <formula>"Catastrófico"</formula>
    </cfRule>
    <cfRule type="cellIs" dxfId="8425" priority="9582" operator="equal">
      <formula>"Mayor"</formula>
    </cfRule>
    <cfRule type="cellIs" dxfId="8424" priority="9583" operator="equal">
      <formula>"Moderado"</formula>
    </cfRule>
    <cfRule type="cellIs" dxfId="8423" priority="9584" operator="equal">
      <formula>"Menor"</formula>
    </cfRule>
    <cfRule type="cellIs" dxfId="8422" priority="9585" operator="equal">
      <formula>"Leve"</formula>
    </cfRule>
  </conditionalFormatting>
  <conditionalFormatting sqref="BO94:BV94">
    <cfRule type="cellIs" dxfId="8421" priority="9576" operator="equal">
      <formula>"Catastrófico"</formula>
    </cfRule>
    <cfRule type="cellIs" dxfId="8420" priority="9577" operator="equal">
      <formula>"Mayor"</formula>
    </cfRule>
    <cfRule type="cellIs" dxfId="8419" priority="9578" operator="equal">
      <formula>"Moderado"</formula>
    </cfRule>
    <cfRule type="cellIs" dxfId="8418" priority="9579" operator="equal">
      <formula>"Menor"</formula>
    </cfRule>
    <cfRule type="cellIs" dxfId="8417" priority="9580" operator="equal">
      <formula>"Leve"</formula>
    </cfRule>
  </conditionalFormatting>
  <conditionalFormatting sqref="DH101">
    <cfRule type="cellIs" dxfId="8416" priority="9011" operator="equal">
      <formula>"Catastrófico"</formula>
    </cfRule>
    <cfRule type="cellIs" dxfId="8415" priority="9012" operator="equal">
      <formula>"Mayor"</formula>
    </cfRule>
    <cfRule type="cellIs" dxfId="8414" priority="9013" operator="equal">
      <formula>"Moderado"</formula>
    </cfRule>
    <cfRule type="cellIs" dxfId="8413" priority="9014" operator="equal">
      <formula>"Menor"</formula>
    </cfRule>
    <cfRule type="cellIs" dxfId="8412" priority="9015" operator="equal">
      <formula>"Leve"</formula>
    </cfRule>
  </conditionalFormatting>
  <conditionalFormatting sqref="DH162:DO165 DH168:DO171 DH113:DO117 DH173:DO177 DH145:DO147 DH120:DO123 DH138:DO141 DH149:DO153 DH156:DO159">
    <cfRule type="cellIs" dxfId="8411" priority="9006" operator="equal">
      <formula>"Catastrófico"</formula>
    </cfRule>
    <cfRule type="cellIs" dxfId="8410" priority="9007" operator="equal">
      <formula>"Mayor"</formula>
    </cfRule>
    <cfRule type="cellIs" dxfId="8409" priority="9008" operator="equal">
      <formula>"Moderado"</formula>
    </cfRule>
    <cfRule type="cellIs" dxfId="8408" priority="9009" operator="equal">
      <formula>"Menor"</formula>
    </cfRule>
    <cfRule type="cellIs" dxfId="8407" priority="9010" operator="equal">
      <formula>"Leve"</formula>
    </cfRule>
  </conditionalFormatting>
  <conditionalFormatting sqref="DH162:DO165 DH168:DO171 DH113:DO117 DH173:DO177 DH145:DO147 DH120:DO123 DH138:DO141 DH149:DO153 DH156:DO159">
    <cfRule type="cellIs" dxfId="8406" priority="9001" operator="equal">
      <formula>"Catastrófico"</formula>
    </cfRule>
    <cfRule type="cellIs" dxfId="8405" priority="9002" operator="equal">
      <formula>"Mayor"</formula>
    </cfRule>
    <cfRule type="cellIs" dxfId="8404" priority="9003" operator="equal">
      <formula>"Moderado"</formula>
    </cfRule>
    <cfRule type="cellIs" dxfId="8403" priority="9004" operator="equal">
      <formula>"Menor"</formula>
    </cfRule>
    <cfRule type="cellIs" dxfId="8402" priority="9005" operator="equal">
      <formula>"Leve"</formula>
    </cfRule>
  </conditionalFormatting>
  <conditionalFormatting sqref="DH112:DO112">
    <cfRule type="cellIs" dxfId="8401" priority="8996" operator="equal">
      <formula>"Catastrófico"</formula>
    </cfRule>
    <cfRule type="cellIs" dxfId="8400" priority="8997" operator="equal">
      <formula>"Mayor"</formula>
    </cfRule>
    <cfRule type="cellIs" dxfId="8399" priority="8998" operator="equal">
      <formula>"Moderado"</formula>
    </cfRule>
    <cfRule type="cellIs" dxfId="8398" priority="8999" operator="equal">
      <formula>"Menor"</formula>
    </cfRule>
    <cfRule type="cellIs" dxfId="8397" priority="9000" operator="equal">
      <formula>"Leve"</formula>
    </cfRule>
  </conditionalFormatting>
  <conditionalFormatting sqref="DH112:DO112">
    <cfRule type="cellIs" dxfId="8396" priority="8991" operator="equal">
      <formula>"Catastrófico"</formula>
    </cfRule>
    <cfRule type="cellIs" dxfId="8395" priority="8992" operator="equal">
      <formula>"Mayor"</formula>
    </cfRule>
    <cfRule type="cellIs" dxfId="8394" priority="8993" operator="equal">
      <formula>"Moderado"</formula>
    </cfRule>
    <cfRule type="cellIs" dxfId="8393" priority="8994" operator="equal">
      <formula>"Menor"</formula>
    </cfRule>
    <cfRule type="cellIs" dxfId="8392" priority="8995" operator="equal">
      <formula>"Leve"</formula>
    </cfRule>
  </conditionalFormatting>
  <conditionalFormatting sqref="DH160:DO160">
    <cfRule type="cellIs" dxfId="8391" priority="8986" operator="equal">
      <formula>"Catastrófico"</formula>
    </cfRule>
    <cfRule type="cellIs" dxfId="8390" priority="8987" operator="equal">
      <formula>"Mayor"</formula>
    </cfRule>
    <cfRule type="cellIs" dxfId="8389" priority="8988" operator="equal">
      <formula>"Moderado"</formula>
    </cfRule>
    <cfRule type="cellIs" dxfId="8388" priority="8989" operator="equal">
      <formula>"Menor"</formula>
    </cfRule>
    <cfRule type="cellIs" dxfId="8387" priority="8990" operator="equal">
      <formula>"Leve"</formula>
    </cfRule>
  </conditionalFormatting>
  <conditionalFormatting sqref="DH161:DO161">
    <cfRule type="cellIs" dxfId="8386" priority="8981" operator="equal">
      <formula>"Catastrófico"</formula>
    </cfRule>
    <cfRule type="cellIs" dxfId="8385" priority="8982" operator="equal">
      <formula>"Mayor"</formula>
    </cfRule>
    <cfRule type="cellIs" dxfId="8384" priority="8983" operator="equal">
      <formula>"Moderado"</formula>
    </cfRule>
    <cfRule type="cellIs" dxfId="8383" priority="8984" operator="equal">
      <formula>"Menor"</formula>
    </cfRule>
    <cfRule type="cellIs" dxfId="8382" priority="8985" operator="equal">
      <formula>"Leve"</formula>
    </cfRule>
  </conditionalFormatting>
  <conditionalFormatting sqref="DH167:DO167">
    <cfRule type="cellIs" dxfId="8381" priority="8976" operator="equal">
      <formula>"Catastrófico"</formula>
    </cfRule>
    <cfRule type="cellIs" dxfId="8380" priority="8977" operator="equal">
      <formula>"Mayor"</formula>
    </cfRule>
    <cfRule type="cellIs" dxfId="8379" priority="8978" operator="equal">
      <formula>"Moderado"</formula>
    </cfRule>
    <cfRule type="cellIs" dxfId="8378" priority="8979" operator="equal">
      <formula>"Menor"</formula>
    </cfRule>
    <cfRule type="cellIs" dxfId="8377" priority="8980" operator="equal">
      <formula>"Leve"</formula>
    </cfRule>
  </conditionalFormatting>
  <conditionalFormatting sqref="BO130:BP130">
    <cfRule type="cellIs" dxfId="8376" priority="9196" operator="equal">
      <formula>"Catastrófico"</formula>
    </cfRule>
    <cfRule type="cellIs" dxfId="8375" priority="9197" operator="equal">
      <formula>"Mayor"</formula>
    </cfRule>
    <cfRule type="cellIs" dxfId="8374" priority="9198" operator="equal">
      <formula>"Moderado"</formula>
    </cfRule>
    <cfRule type="cellIs" dxfId="8373" priority="9199" operator="equal">
      <formula>"Menor"</formula>
    </cfRule>
    <cfRule type="cellIs" dxfId="8372" priority="9200" operator="equal">
      <formula>"Leve"</formula>
    </cfRule>
  </conditionalFormatting>
  <conditionalFormatting sqref="BO130:BP130">
    <cfRule type="cellIs" dxfId="8371" priority="9191" operator="equal">
      <formula>"Catastrófico"</formula>
    </cfRule>
    <cfRule type="cellIs" dxfId="8370" priority="9192" operator="equal">
      <formula>"Mayor"</formula>
    </cfRule>
    <cfRule type="cellIs" dxfId="8369" priority="9193" operator="equal">
      <formula>"Moderado"</formula>
    </cfRule>
    <cfRule type="cellIs" dxfId="8368" priority="9194" operator="equal">
      <formula>"Menor"</formula>
    </cfRule>
    <cfRule type="cellIs" dxfId="8367" priority="9195" operator="equal">
      <formula>"Leve"</formula>
    </cfRule>
  </conditionalFormatting>
  <conditionalFormatting sqref="BQ130:BV130">
    <cfRule type="cellIs" dxfId="8366" priority="9186" operator="equal">
      <formula>"Catastrófico"</formula>
    </cfRule>
    <cfRule type="cellIs" dxfId="8365" priority="9187" operator="equal">
      <formula>"Mayor"</formula>
    </cfRule>
    <cfRule type="cellIs" dxfId="8364" priority="9188" operator="equal">
      <formula>"Moderado"</formula>
    </cfRule>
    <cfRule type="cellIs" dxfId="8363" priority="9189" operator="equal">
      <formula>"Menor"</formula>
    </cfRule>
    <cfRule type="cellIs" dxfId="8362" priority="9190" operator="equal">
      <formula>"Leve"</formula>
    </cfRule>
  </conditionalFormatting>
  <conditionalFormatting sqref="BO162:BV165 BO168:BV171 BO113:BV117 BO173:BV177 BO145:BV147 BO120:BV123 BO138:BV141 BO149:BV153 BO156:BV159">
    <cfRule type="cellIs" dxfId="8361" priority="9511" operator="equal">
      <formula>"Catastrófico"</formula>
    </cfRule>
    <cfRule type="cellIs" dxfId="8360" priority="9512" operator="equal">
      <formula>"Mayor"</formula>
    </cfRule>
    <cfRule type="cellIs" dxfId="8359" priority="9513" operator="equal">
      <formula>"Moderado"</formula>
    </cfRule>
    <cfRule type="cellIs" dxfId="8358" priority="9514" operator="equal">
      <formula>"Menor"</formula>
    </cfRule>
    <cfRule type="cellIs" dxfId="8357" priority="9515" operator="equal">
      <formula>"Leve"</formula>
    </cfRule>
  </conditionalFormatting>
  <conditionalFormatting sqref="BO162:BV165 BO168:BV171 BO113:BV117 BO173:BV177 BO145:BV147 BO120:BV123 BO138:BV141 BO149:BV153 BO156:BV159">
    <cfRule type="cellIs" dxfId="8356" priority="9506" operator="equal">
      <formula>"Catastrófico"</formula>
    </cfRule>
    <cfRule type="cellIs" dxfId="8355" priority="9507" operator="equal">
      <formula>"Mayor"</formula>
    </cfRule>
    <cfRule type="cellIs" dxfId="8354" priority="9508" operator="equal">
      <formula>"Moderado"</formula>
    </cfRule>
    <cfRule type="cellIs" dxfId="8353" priority="9509" operator="equal">
      <formula>"Menor"</formula>
    </cfRule>
    <cfRule type="cellIs" dxfId="8352" priority="9510" operator="equal">
      <formula>"Leve"</formula>
    </cfRule>
  </conditionalFormatting>
  <conditionalFormatting sqref="BO160:BV160">
    <cfRule type="cellIs" dxfId="8351" priority="9491" operator="equal">
      <formula>"Catastrófico"</formula>
    </cfRule>
    <cfRule type="cellIs" dxfId="8350" priority="9492" operator="equal">
      <formula>"Mayor"</formula>
    </cfRule>
    <cfRule type="cellIs" dxfId="8349" priority="9493" operator="equal">
      <formula>"Moderado"</formula>
    </cfRule>
    <cfRule type="cellIs" dxfId="8348" priority="9494" operator="equal">
      <formula>"Menor"</formula>
    </cfRule>
    <cfRule type="cellIs" dxfId="8347" priority="9495" operator="equal">
      <formula>"Leve"</formula>
    </cfRule>
  </conditionalFormatting>
  <conditionalFormatting sqref="BO161:BV161">
    <cfRule type="cellIs" dxfId="8346" priority="9486" operator="equal">
      <formula>"Catastrófico"</formula>
    </cfRule>
    <cfRule type="cellIs" dxfId="8345" priority="9487" operator="equal">
      <formula>"Mayor"</formula>
    </cfRule>
    <cfRule type="cellIs" dxfId="8344" priority="9488" operator="equal">
      <formula>"Moderado"</formula>
    </cfRule>
    <cfRule type="cellIs" dxfId="8343" priority="9489" operator="equal">
      <formula>"Menor"</formula>
    </cfRule>
    <cfRule type="cellIs" dxfId="8342" priority="9490" operator="equal">
      <formula>"Leve"</formula>
    </cfRule>
  </conditionalFormatting>
  <conditionalFormatting sqref="BO191:BV195">
    <cfRule type="cellIs" dxfId="8341" priority="9571" operator="equal">
      <formula>"Catastrófico"</formula>
    </cfRule>
    <cfRule type="cellIs" dxfId="8340" priority="9572" operator="equal">
      <formula>"Mayor"</formula>
    </cfRule>
    <cfRule type="cellIs" dxfId="8339" priority="9573" operator="equal">
      <formula>"Moderado"</formula>
    </cfRule>
    <cfRule type="cellIs" dxfId="8338" priority="9574" operator="equal">
      <formula>"Menor"</formula>
    </cfRule>
    <cfRule type="cellIs" dxfId="8337" priority="9575" operator="equal">
      <formula>"Leve"</formula>
    </cfRule>
  </conditionalFormatting>
  <conditionalFormatting sqref="BO197:BV201">
    <cfRule type="cellIs" dxfId="8336" priority="9566" operator="equal">
      <formula>"Catastrófico"</formula>
    </cfRule>
    <cfRule type="cellIs" dxfId="8335" priority="9567" operator="equal">
      <formula>"Mayor"</formula>
    </cfRule>
    <cfRule type="cellIs" dxfId="8334" priority="9568" operator="equal">
      <formula>"Moderado"</formula>
    </cfRule>
    <cfRule type="cellIs" dxfId="8333" priority="9569" operator="equal">
      <formula>"Menor"</formula>
    </cfRule>
    <cfRule type="cellIs" dxfId="8332" priority="9570" operator="equal">
      <formula>"Leve"</formula>
    </cfRule>
  </conditionalFormatting>
  <conditionalFormatting sqref="BO208:BV208">
    <cfRule type="cellIs" dxfId="8331" priority="9166" operator="equal">
      <formula>"Catastrófico"</formula>
    </cfRule>
    <cfRule type="cellIs" dxfId="8330" priority="9167" operator="equal">
      <formula>"Mayor"</formula>
    </cfRule>
    <cfRule type="cellIs" dxfId="8329" priority="9168" operator="equal">
      <formula>"Moderado"</formula>
    </cfRule>
    <cfRule type="cellIs" dxfId="8328" priority="9169" operator="equal">
      <formula>"Menor"</formula>
    </cfRule>
    <cfRule type="cellIs" dxfId="8327" priority="9170" operator="equal">
      <formula>"Leve"</formula>
    </cfRule>
  </conditionalFormatting>
  <conditionalFormatting sqref="BO203:BV207">
    <cfRule type="cellIs" dxfId="8326" priority="9561" operator="equal">
      <formula>"Catastrófico"</formula>
    </cfRule>
    <cfRule type="cellIs" dxfId="8325" priority="9562" operator="equal">
      <formula>"Mayor"</formula>
    </cfRule>
    <cfRule type="cellIs" dxfId="8324" priority="9563" operator="equal">
      <formula>"Moderado"</formula>
    </cfRule>
    <cfRule type="cellIs" dxfId="8323" priority="9564" operator="equal">
      <formula>"Menor"</formula>
    </cfRule>
    <cfRule type="cellIs" dxfId="8322" priority="9565" operator="equal">
      <formula>"Leve"</formula>
    </cfRule>
  </conditionalFormatting>
  <conditionalFormatting sqref="BO46:BP46">
    <cfRule type="cellIs" dxfId="8321" priority="9436" operator="equal">
      <formula>"Catastrófico"</formula>
    </cfRule>
    <cfRule type="cellIs" dxfId="8320" priority="9437" operator="equal">
      <formula>"Mayor"</formula>
    </cfRule>
    <cfRule type="cellIs" dxfId="8319" priority="9438" operator="equal">
      <formula>"Moderado"</formula>
    </cfRule>
    <cfRule type="cellIs" dxfId="8318" priority="9439" operator="equal">
      <formula>"Menor"</formula>
    </cfRule>
    <cfRule type="cellIs" dxfId="8317" priority="9440" operator="equal">
      <formula>"Leve"</formula>
    </cfRule>
  </conditionalFormatting>
  <conditionalFormatting sqref="BO209:BV213">
    <cfRule type="cellIs" dxfId="8316" priority="9556" operator="equal">
      <formula>"Catastrófico"</formula>
    </cfRule>
    <cfRule type="cellIs" dxfId="8315" priority="9557" operator="equal">
      <formula>"Mayor"</formula>
    </cfRule>
    <cfRule type="cellIs" dxfId="8314" priority="9558" operator="equal">
      <formula>"Moderado"</formula>
    </cfRule>
    <cfRule type="cellIs" dxfId="8313" priority="9559" operator="equal">
      <formula>"Menor"</formula>
    </cfRule>
    <cfRule type="cellIs" dxfId="8312" priority="9560" operator="equal">
      <formula>"Leve"</formula>
    </cfRule>
  </conditionalFormatting>
  <conditionalFormatting sqref="BQ46:BV46">
    <cfRule type="cellIs" dxfId="8311" priority="9426" operator="equal">
      <formula>"Catastrófico"</formula>
    </cfRule>
    <cfRule type="cellIs" dxfId="8310" priority="9427" operator="equal">
      <formula>"Mayor"</formula>
    </cfRule>
    <cfRule type="cellIs" dxfId="8309" priority="9428" operator="equal">
      <formula>"Moderado"</formula>
    </cfRule>
    <cfRule type="cellIs" dxfId="8308" priority="9429" operator="equal">
      <formula>"Menor"</formula>
    </cfRule>
    <cfRule type="cellIs" dxfId="8307" priority="9430" operator="equal">
      <formula>"Leve"</formula>
    </cfRule>
  </conditionalFormatting>
  <conditionalFormatting sqref="BQ46:BV46">
    <cfRule type="cellIs" dxfId="8306" priority="9421" operator="equal">
      <formula>"Catastrófico"</formula>
    </cfRule>
    <cfRule type="cellIs" dxfId="8305" priority="9422" operator="equal">
      <formula>"Mayor"</formula>
    </cfRule>
    <cfRule type="cellIs" dxfId="8304" priority="9423" operator="equal">
      <formula>"Moderado"</formula>
    </cfRule>
    <cfRule type="cellIs" dxfId="8303" priority="9424" operator="equal">
      <formula>"Menor"</formula>
    </cfRule>
    <cfRule type="cellIs" dxfId="8302" priority="9425" operator="equal">
      <formula>"Leve"</formula>
    </cfRule>
  </conditionalFormatting>
  <conditionalFormatting sqref="DJ16:DO17">
    <cfRule type="cellIs" dxfId="8301" priority="8721" operator="equal">
      <formula>"Catastrófico"</formula>
    </cfRule>
    <cfRule type="cellIs" dxfId="8300" priority="8722" operator="equal">
      <formula>"Mayor"</formula>
    </cfRule>
    <cfRule type="cellIs" dxfId="8299" priority="8723" operator="equal">
      <formula>"Moderado"</formula>
    </cfRule>
    <cfRule type="cellIs" dxfId="8298" priority="8724" operator="equal">
      <formula>"Menor"</formula>
    </cfRule>
    <cfRule type="cellIs" dxfId="8297" priority="8725" operator="equal">
      <formula>"Leve"</formula>
    </cfRule>
  </conditionalFormatting>
  <conditionalFormatting sqref="DJ16:DO17">
    <cfRule type="cellIs" dxfId="8296" priority="8716" operator="equal">
      <formula>"Catastrófico"</formula>
    </cfRule>
    <cfRule type="cellIs" dxfId="8295" priority="8717" operator="equal">
      <formula>"Mayor"</formula>
    </cfRule>
    <cfRule type="cellIs" dxfId="8294" priority="8718" operator="equal">
      <formula>"Moderado"</formula>
    </cfRule>
    <cfRule type="cellIs" dxfId="8293" priority="8719" operator="equal">
      <formula>"Menor"</formula>
    </cfRule>
    <cfRule type="cellIs" dxfId="8292" priority="8720" operator="equal">
      <formula>"Leve"</formula>
    </cfRule>
  </conditionalFormatting>
  <conditionalFormatting sqref="BO214:BV214">
    <cfRule type="cellIs" dxfId="8291" priority="9161" operator="equal">
      <formula>"Catastrófico"</formula>
    </cfRule>
    <cfRule type="cellIs" dxfId="8290" priority="9162" operator="equal">
      <formula>"Mayor"</formula>
    </cfRule>
    <cfRule type="cellIs" dxfId="8289" priority="9163" operator="equal">
      <formula>"Moderado"</formula>
    </cfRule>
    <cfRule type="cellIs" dxfId="8288" priority="9164" operator="equal">
      <formula>"Menor"</formula>
    </cfRule>
    <cfRule type="cellIs" dxfId="8287" priority="9165" operator="equal">
      <formula>"Leve"</formula>
    </cfRule>
  </conditionalFormatting>
  <conditionalFormatting sqref="DI125:DI128 DH129:DO129 DK125:DO128 DH124:DO124">
    <cfRule type="cellIs" dxfId="8286" priority="8706" operator="equal">
      <formula>"Catastrófico"</formula>
    </cfRule>
    <cfRule type="cellIs" dxfId="8285" priority="8707" operator="equal">
      <formula>"Mayor"</formula>
    </cfRule>
    <cfRule type="cellIs" dxfId="8284" priority="8708" operator="equal">
      <formula>"Moderado"</formula>
    </cfRule>
    <cfRule type="cellIs" dxfId="8283" priority="8709" operator="equal">
      <formula>"Menor"</formula>
    </cfRule>
    <cfRule type="cellIs" dxfId="8282" priority="8710" operator="equal">
      <formula>"Leve"</formula>
    </cfRule>
  </conditionalFormatting>
  <conditionalFormatting sqref="BQ52:BV52">
    <cfRule type="cellIs" dxfId="8281" priority="9406" operator="equal">
      <formula>"Catastrófico"</formula>
    </cfRule>
    <cfRule type="cellIs" dxfId="8280" priority="9407" operator="equal">
      <formula>"Mayor"</formula>
    </cfRule>
    <cfRule type="cellIs" dxfId="8279" priority="9408" operator="equal">
      <formula>"Moderado"</formula>
    </cfRule>
    <cfRule type="cellIs" dxfId="8278" priority="9409" operator="equal">
      <formula>"Menor"</formula>
    </cfRule>
    <cfRule type="cellIs" dxfId="8277" priority="9410" operator="equal">
      <formula>"Leve"</formula>
    </cfRule>
  </conditionalFormatting>
  <conditionalFormatting sqref="BQ52:BV52">
    <cfRule type="cellIs" dxfId="8276" priority="9401" operator="equal">
      <formula>"Catastrófico"</formula>
    </cfRule>
    <cfRule type="cellIs" dxfId="8275" priority="9402" operator="equal">
      <formula>"Mayor"</formula>
    </cfRule>
    <cfRule type="cellIs" dxfId="8274" priority="9403" operator="equal">
      <formula>"Moderado"</formula>
    </cfRule>
    <cfRule type="cellIs" dxfId="8273" priority="9404" operator="equal">
      <formula>"Menor"</formula>
    </cfRule>
    <cfRule type="cellIs" dxfId="8272" priority="9405" operator="equal">
      <formula>"Leve"</formula>
    </cfRule>
  </conditionalFormatting>
  <conditionalFormatting sqref="BP10">
    <cfRule type="cellIs" dxfId="8271" priority="9291" operator="equal">
      <formula>"Catastrófico"</formula>
    </cfRule>
    <cfRule type="cellIs" dxfId="8270" priority="9292" operator="equal">
      <formula>"Mayor"</formula>
    </cfRule>
    <cfRule type="cellIs" dxfId="8269" priority="9293" operator="equal">
      <formula>"Moderado"</formula>
    </cfRule>
    <cfRule type="cellIs" dxfId="8268" priority="9294" operator="equal">
      <formula>"Menor"</formula>
    </cfRule>
    <cfRule type="cellIs" dxfId="8267" priority="9295" operator="equal">
      <formula>"Leve"</formula>
    </cfRule>
  </conditionalFormatting>
  <conditionalFormatting sqref="BO10:BP10">
    <cfRule type="cellIs" dxfId="8266" priority="9286" operator="equal">
      <formula>"Catastrófico"</formula>
    </cfRule>
    <cfRule type="cellIs" dxfId="8265" priority="9287" operator="equal">
      <formula>"Mayor"</formula>
    </cfRule>
    <cfRule type="cellIs" dxfId="8264" priority="9288" operator="equal">
      <formula>"Moderado"</formula>
    </cfRule>
    <cfRule type="cellIs" dxfId="8263" priority="9289" operator="equal">
      <formula>"Menor"</formula>
    </cfRule>
    <cfRule type="cellIs" dxfId="8262" priority="9290" operator="equal">
      <formula>"Leve"</formula>
    </cfRule>
  </conditionalFormatting>
  <conditionalFormatting sqref="DK35:DO35">
    <cfRule type="cellIs" dxfId="8261" priority="8641" operator="equal">
      <formula>"Catastrófico"</formula>
    </cfRule>
    <cfRule type="cellIs" dxfId="8260" priority="8642" operator="equal">
      <formula>"Mayor"</formula>
    </cfRule>
    <cfRule type="cellIs" dxfId="8259" priority="8643" operator="equal">
      <formula>"Moderado"</formula>
    </cfRule>
    <cfRule type="cellIs" dxfId="8258" priority="8644" operator="equal">
      <formula>"Menor"</formula>
    </cfRule>
    <cfRule type="cellIs" dxfId="8257" priority="8645" operator="equal">
      <formula>"Leve"</formula>
    </cfRule>
  </conditionalFormatting>
  <conditionalFormatting sqref="DK35:DO35">
    <cfRule type="cellIs" dxfId="8256" priority="8636" operator="equal">
      <formula>"Catastrófico"</formula>
    </cfRule>
    <cfRule type="cellIs" dxfId="8255" priority="8637" operator="equal">
      <formula>"Mayor"</formula>
    </cfRule>
    <cfRule type="cellIs" dxfId="8254" priority="8638" operator="equal">
      <formula>"Moderado"</formula>
    </cfRule>
    <cfRule type="cellIs" dxfId="8253" priority="8639" operator="equal">
      <formula>"Menor"</formula>
    </cfRule>
    <cfRule type="cellIs" dxfId="8252" priority="8640" operator="equal">
      <formula>"Leve"</formula>
    </cfRule>
  </conditionalFormatting>
  <conditionalFormatting sqref="BQ58:BV58">
    <cfRule type="cellIs" dxfId="8251" priority="9386" operator="equal">
      <formula>"Catastrófico"</formula>
    </cfRule>
    <cfRule type="cellIs" dxfId="8250" priority="9387" operator="equal">
      <formula>"Mayor"</formula>
    </cfRule>
    <cfRule type="cellIs" dxfId="8249" priority="9388" operator="equal">
      <formula>"Moderado"</formula>
    </cfRule>
    <cfRule type="cellIs" dxfId="8248" priority="9389" operator="equal">
      <formula>"Menor"</formula>
    </cfRule>
    <cfRule type="cellIs" dxfId="8247" priority="9390" operator="equal">
      <formula>"Leve"</formula>
    </cfRule>
  </conditionalFormatting>
  <conditionalFormatting sqref="BQ58:BV58">
    <cfRule type="cellIs" dxfId="8246" priority="9381" operator="equal">
      <formula>"Catastrófico"</formula>
    </cfRule>
    <cfRule type="cellIs" dxfId="8245" priority="9382" operator="equal">
      <formula>"Mayor"</formula>
    </cfRule>
    <cfRule type="cellIs" dxfId="8244" priority="9383" operator="equal">
      <formula>"Moderado"</formula>
    </cfRule>
    <cfRule type="cellIs" dxfId="8243" priority="9384" operator="equal">
      <formula>"Menor"</formula>
    </cfRule>
    <cfRule type="cellIs" dxfId="8242" priority="9385" operator="equal">
      <formula>"Leve"</formula>
    </cfRule>
  </conditionalFormatting>
  <conditionalFormatting sqref="BO11:BP11">
    <cfRule type="cellIs" dxfId="8241" priority="9261" operator="equal">
      <formula>"Catastrófico"</formula>
    </cfRule>
    <cfRule type="cellIs" dxfId="8240" priority="9262" operator="equal">
      <formula>"Mayor"</formula>
    </cfRule>
    <cfRule type="cellIs" dxfId="8239" priority="9263" operator="equal">
      <formula>"Moderado"</formula>
    </cfRule>
    <cfRule type="cellIs" dxfId="8238" priority="9264" operator="equal">
      <formula>"Menor"</formula>
    </cfRule>
    <cfRule type="cellIs" dxfId="8237" priority="9265" operator="equal">
      <formula>"Leve"</formula>
    </cfRule>
  </conditionalFormatting>
  <conditionalFormatting sqref="BR35:BV35">
    <cfRule type="cellIs" dxfId="8236" priority="9141" operator="equal">
      <formula>"Catastrófico"</formula>
    </cfRule>
    <cfRule type="cellIs" dxfId="8235" priority="9142" operator="equal">
      <formula>"Mayor"</formula>
    </cfRule>
    <cfRule type="cellIs" dxfId="8234" priority="9143" operator="equal">
      <formula>"Moderado"</formula>
    </cfRule>
    <cfRule type="cellIs" dxfId="8233" priority="9144" operator="equal">
      <formula>"Menor"</formula>
    </cfRule>
    <cfRule type="cellIs" dxfId="8232" priority="9145" operator="equal">
      <formula>"Leve"</formula>
    </cfRule>
  </conditionalFormatting>
  <conditionalFormatting sqref="DG28">
    <cfRule type="cellIs" dxfId="8231" priority="9086" operator="equal">
      <formula>"Catastrófico"</formula>
    </cfRule>
    <cfRule type="cellIs" dxfId="8230" priority="9087" operator="equal">
      <formula>"Mayor"</formula>
    </cfRule>
    <cfRule type="cellIs" dxfId="8229" priority="9088" operator="equal">
      <formula>"Moderado"</formula>
    </cfRule>
    <cfRule type="cellIs" dxfId="8228" priority="9089" operator="equal">
      <formula>"Menor"</formula>
    </cfRule>
    <cfRule type="cellIs" dxfId="8227" priority="9090" operator="equal">
      <formula>"Leve"</formula>
    </cfRule>
  </conditionalFormatting>
  <conditionalFormatting sqref="DG34">
    <cfRule type="cellIs" dxfId="8226" priority="9081" operator="equal">
      <formula>"Catastrófico"</formula>
    </cfRule>
    <cfRule type="cellIs" dxfId="8225" priority="9082" operator="equal">
      <formula>"Mayor"</formula>
    </cfRule>
    <cfRule type="cellIs" dxfId="8224" priority="9083" operator="equal">
      <formula>"Moderado"</formula>
    </cfRule>
    <cfRule type="cellIs" dxfId="8223" priority="9084" operator="equal">
      <formula>"Menor"</formula>
    </cfRule>
    <cfRule type="cellIs" dxfId="8222" priority="9085" operator="equal">
      <formula>"Leve"</formula>
    </cfRule>
  </conditionalFormatting>
  <conditionalFormatting sqref="DH94:DO94">
    <cfRule type="cellIs" dxfId="8221" priority="9076" operator="equal">
      <formula>"Catastrófico"</formula>
    </cfRule>
    <cfRule type="cellIs" dxfId="8220" priority="9077" operator="equal">
      <formula>"Mayor"</formula>
    </cfRule>
    <cfRule type="cellIs" dxfId="8219" priority="9078" operator="equal">
      <formula>"Moderado"</formula>
    </cfRule>
    <cfRule type="cellIs" dxfId="8218" priority="9079" operator="equal">
      <formula>"Menor"</formula>
    </cfRule>
    <cfRule type="cellIs" dxfId="8217" priority="9080" operator="equal">
      <formula>"Leve"</formula>
    </cfRule>
  </conditionalFormatting>
  <conditionalFormatting sqref="DH94:DO94">
    <cfRule type="cellIs" dxfId="8216" priority="9071" operator="equal">
      <formula>"Catastrófico"</formula>
    </cfRule>
    <cfRule type="cellIs" dxfId="8215" priority="9072" operator="equal">
      <formula>"Mayor"</formula>
    </cfRule>
    <cfRule type="cellIs" dxfId="8214" priority="9073" operator="equal">
      <formula>"Moderado"</formula>
    </cfRule>
    <cfRule type="cellIs" dxfId="8213" priority="9074" operator="equal">
      <formula>"Menor"</formula>
    </cfRule>
    <cfRule type="cellIs" dxfId="8212" priority="9075" operator="equal">
      <formula>"Leve"</formula>
    </cfRule>
  </conditionalFormatting>
  <conditionalFormatting sqref="BP17">
    <cfRule type="cellIs" dxfId="8211" priority="9236" operator="equal">
      <formula>"Catastrófico"</formula>
    </cfRule>
    <cfRule type="cellIs" dxfId="8210" priority="9237" operator="equal">
      <formula>"Mayor"</formula>
    </cfRule>
    <cfRule type="cellIs" dxfId="8209" priority="9238" operator="equal">
      <formula>"Moderado"</formula>
    </cfRule>
    <cfRule type="cellIs" dxfId="8208" priority="9239" operator="equal">
      <formula>"Menor"</formula>
    </cfRule>
    <cfRule type="cellIs" dxfId="8207" priority="9240" operator="equal">
      <formula>"Leve"</formula>
    </cfRule>
  </conditionalFormatting>
  <conditionalFormatting sqref="BP17">
    <cfRule type="cellIs" dxfId="8206" priority="9231" operator="equal">
      <formula>"Catastrófico"</formula>
    </cfRule>
    <cfRule type="cellIs" dxfId="8205" priority="9232" operator="equal">
      <formula>"Mayor"</formula>
    </cfRule>
    <cfRule type="cellIs" dxfId="8204" priority="9233" operator="equal">
      <formula>"Moderado"</formula>
    </cfRule>
    <cfRule type="cellIs" dxfId="8203" priority="9234" operator="equal">
      <formula>"Menor"</formula>
    </cfRule>
    <cfRule type="cellIs" dxfId="8202" priority="9235" operator="equal">
      <formula>"Leve"</formula>
    </cfRule>
  </conditionalFormatting>
  <conditionalFormatting sqref="DH203:DO207">
    <cfRule type="cellIs" dxfId="8201" priority="9056" operator="equal">
      <formula>"Catastrófico"</formula>
    </cfRule>
    <cfRule type="cellIs" dxfId="8200" priority="9057" operator="equal">
      <formula>"Mayor"</formula>
    </cfRule>
    <cfRule type="cellIs" dxfId="8199" priority="9058" operator="equal">
      <formula>"Moderado"</formula>
    </cfRule>
    <cfRule type="cellIs" dxfId="8198" priority="9059" operator="equal">
      <formula>"Menor"</formula>
    </cfRule>
    <cfRule type="cellIs" dxfId="8197" priority="9060" operator="equal">
      <formula>"Leve"</formula>
    </cfRule>
  </conditionalFormatting>
  <conditionalFormatting sqref="BO40:BV40">
    <cfRule type="cellIs" dxfId="8196" priority="9136" operator="equal">
      <formula>"Catastrófico"</formula>
    </cfRule>
    <cfRule type="cellIs" dxfId="8195" priority="9137" operator="equal">
      <formula>"Mayor"</formula>
    </cfRule>
    <cfRule type="cellIs" dxfId="8194" priority="9138" operator="equal">
      <formula>"Moderado"</formula>
    </cfRule>
    <cfRule type="cellIs" dxfId="8193" priority="9139" operator="equal">
      <formula>"Menor"</formula>
    </cfRule>
    <cfRule type="cellIs" dxfId="8192" priority="9140" operator="equal">
      <formula>"Leve"</formula>
    </cfRule>
  </conditionalFormatting>
  <conditionalFormatting sqref="BO82">
    <cfRule type="cellIs" dxfId="8191" priority="9376" operator="equal">
      <formula>"Catastrófico"</formula>
    </cfRule>
    <cfRule type="cellIs" dxfId="8190" priority="9377" operator="equal">
      <formula>"Mayor"</formula>
    </cfRule>
    <cfRule type="cellIs" dxfId="8189" priority="9378" operator="equal">
      <formula>"Moderado"</formula>
    </cfRule>
    <cfRule type="cellIs" dxfId="8188" priority="9379" operator="equal">
      <formula>"Menor"</formula>
    </cfRule>
    <cfRule type="cellIs" dxfId="8187" priority="9380" operator="equal">
      <formula>"Leve"</formula>
    </cfRule>
  </conditionalFormatting>
  <conditionalFormatting sqref="BQ82">
    <cfRule type="cellIs" dxfId="8186" priority="9371" operator="equal">
      <formula>"Catastrófico"</formula>
    </cfRule>
    <cfRule type="cellIs" dxfId="8185" priority="9372" operator="equal">
      <formula>"Mayor"</formula>
    </cfRule>
    <cfRule type="cellIs" dxfId="8184" priority="9373" operator="equal">
      <formula>"Moderado"</formula>
    </cfRule>
    <cfRule type="cellIs" dxfId="8183" priority="9374" operator="equal">
      <formula>"Menor"</formula>
    </cfRule>
    <cfRule type="cellIs" dxfId="8182" priority="9375" operator="equal">
      <formula>"Leve"</formula>
    </cfRule>
  </conditionalFormatting>
  <conditionalFormatting sqref="BP82">
    <cfRule type="cellIs" dxfId="8181" priority="9366" operator="equal">
      <formula>"Catastrófico"</formula>
    </cfRule>
    <cfRule type="cellIs" dxfId="8180" priority="9367" operator="equal">
      <formula>"Mayor"</formula>
    </cfRule>
    <cfRule type="cellIs" dxfId="8179" priority="9368" operator="equal">
      <formula>"Moderado"</formula>
    </cfRule>
    <cfRule type="cellIs" dxfId="8178" priority="9369" operator="equal">
      <formula>"Menor"</formula>
    </cfRule>
    <cfRule type="cellIs" dxfId="8177" priority="9370" operator="equal">
      <formula>"Leve"</formula>
    </cfRule>
  </conditionalFormatting>
  <conditionalFormatting sqref="BR82:BV82">
    <cfRule type="cellIs" dxfId="8176" priority="9361" operator="equal">
      <formula>"Catastrófico"</formula>
    </cfRule>
    <cfRule type="cellIs" dxfId="8175" priority="9362" operator="equal">
      <formula>"Mayor"</formula>
    </cfRule>
    <cfRule type="cellIs" dxfId="8174" priority="9363" operator="equal">
      <formula>"Moderado"</formula>
    </cfRule>
    <cfRule type="cellIs" dxfId="8173" priority="9364" operator="equal">
      <formula>"Menor"</formula>
    </cfRule>
    <cfRule type="cellIs" dxfId="8172" priority="9365" operator="equal">
      <formula>"Leve"</formula>
    </cfRule>
  </conditionalFormatting>
  <conditionalFormatting sqref="BP83">
    <cfRule type="cellIs" dxfId="8171" priority="9356" operator="equal">
      <formula>"Catastrófico"</formula>
    </cfRule>
    <cfRule type="cellIs" dxfId="8170" priority="9357" operator="equal">
      <formula>"Mayor"</formula>
    </cfRule>
    <cfRule type="cellIs" dxfId="8169" priority="9358" operator="equal">
      <formula>"Moderado"</formula>
    </cfRule>
    <cfRule type="cellIs" dxfId="8168" priority="9359" operator="equal">
      <formula>"Menor"</formula>
    </cfRule>
    <cfRule type="cellIs" dxfId="8167" priority="9360" operator="equal">
      <formula>"Leve"</formula>
    </cfRule>
  </conditionalFormatting>
  <conditionalFormatting sqref="CY162:DF165 CY168:DF171 CY113:DF117 CY173:DF177 CY145:DF147 CY120:DF123 CY138:DF141 CY149:DF153 CY156:DF159">
    <cfRule type="cellIs" dxfId="8166" priority="8501" operator="equal">
      <formula>"Catastrófico"</formula>
    </cfRule>
    <cfRule type="cellIs" dxfId="8165" priority="8502" operator="equal">
      <formula>"Mayor"</formula>
    </cfRule>
    <cfRule type="cellIs" dxfId="8164" priority="8503" operator="equal">
      <formula>"Moderado"</formula>
    </cfRule>
    <cfRule type="cellIs" dxfId="8163" priority="8504" operator="equal">
      <formula>"Menor"</formula>
    </cfRule>
    <cfRule type="cellIs" dxfId="8162" priority="8505" operator="equal">
      <formula>"Leve"</formula>
    </cfRule>
  </conditionalFormatting>
  <conditionalFormatting sqref="CY162:DF165 CY168:DF171 CY113:DF117 CY173:DF177 CY145:DF147 CY120:DF123 CY138:DF141 CY149:DF153 CY156:DF159">
    <cfRule type="cellIs" dxfId="8161" priority="8496" operator="equal">
      <formula>"Catastrófico"</formula>
    </cfRule>
    <cfRule type="cellIs" dxfId="8160" priority="8497" operator="equal">
      <formula>"Mayor"</formula>
    </cfRule>
    <cfRule type="cellIs" dxfId="8159" priority="8498" operator="equal">
      <formula>"Moderado"</formula>
    </cfRule>
    <cfRule type="cellIs" dxfId="8158" priority="8499" operator="equal">
      <formula>"Menor"</formula>
    </cfRule>
    <cfRule type="cellIs" dxfId="8157" priority="8500" operator="equal">
      <formula>"Leve"</formula>
    </cfRule>
  </conditionalFormatting>
  <conditionalFormatting sqref="CY112:DF112">
    <cfRule type="cellIs" dxfId="8156" priority="8491" operator="equal">
      <formula>"Catastrófico"</formula>
    </cfRule>
    <cfRule type="cellIs" dxfId="8155" priority="8492" operator="equal">
      <formula>"Mayor"</formula>
    </cfRule>
    <cfRule type="cellIs" dxfId="8154" priority="8493" operator="equal">
      <formula>"Moderado"</formula>
    </cfRule>
    <cfRule type="cellIs" dxfId="8153" priority="8494" operator="equal">
      <formula>"Menor"</formula>
    </cfRule>
    <cfRule type="cellIs" dxfId="8152" priority="8495" operator="equal">
      <formula>"Leve"</formula>
    </cfRule>
  </conditionalFormatting>
  <conditionalFormatting sqref="CY112:DF112">
    <cfRule type="cellIs" dxfId="8151" priority="8486" operator="equal">
      <formula>"Catastrófico"</formula>
    </cfRule>
    <cfRule type="cellIs" dxfId="8150" priority="8487" operator="equal">
      <formula>"Mayor"</formula>
    </cfRule>
    <cfRule type="cellIs" dxfId="8149" priority="8488" operator="equal">
      <formula>"Moderado"</formula>
    </cfRule>
    <cfRule type="cellIs" dxfId="8148" priority="8489" operator="equal">
      <formula>"Menor"</formula>
    </cfRule>
    <cfRule type="cellIs" dxfId="8147" priority="8490" operator="equal">
      <formula>"Leve"</formula>
    </cfRule>
  </conditionalFormatting>
  <conditionalFormatting sqref="CY160:DF160">
    <cfRule type="cellIs" dxfId="8146" priority="8481" operator="equal">
      <formula>"Catastrófico"</formula>
    </cfRule>
    <cfRule type="cellIs" dxfId="8145" priority="8482" operator="equal">
      <formula>"Mayor"</formula>
    </cfRule>
    <cfRule type="cellIs" dxfId="8144" priority="8483" operator="equal">
      <formula>"Moderado"</formula>
    </cfRule>
    <cfRule type="cellIs" dxfId="8143" priority="8484" operator="equal">
      <formula>"Menor"</formula>
    </cfRule>
    <cfRule type="cellIs" dxfId="8142" priority="8485" operator="equal">
      <formula>"Leve"</formula>
    </cfRule>
  </conditionalFormatting>
  <conditionalFormatting sqref="CY161:DF161">
    <cfRule type="cellIs" dxfId="8141" priority="8476" operator="equal">
      <formula>"Catastrófico"</formula>
    </cfRule>
    <cfRule type="cellIs" dxfId="8140" priority="8477" operator="equal">
      <formula>"Mayor"</formula>
    </cfRule>
    <cfRule type="cellIs" dxfId="8139" priority="8478" operator="equal">
      <formula>"Moderado"</formula>
    </cfRule>
    <cfRule type="cellIs" dxfId="8138" priority="8479" operator="equal">
      <formula>"Menor"</formula>
    </cfRule>
    <cfRule type="cellIs" dxfId="8137" priority="8480" operator="equal">
      <formula>"Leve"</formula>
    </cfRule>
  </conditionalFormatting>
  <conditionalFormatting sqref="CY167:DF167">
    <cfRule type="cellIs" dxfId="8136" priority="8471" operator="equal">
      <formula>"Catastrófico"</formula>
    </cfRule>
    <cfRule type="cellIs" dxfId="8135" priority="8472" operator="equal">
      <formula>"Mayor"</formula>
    </cfRule>
    <cfRule type="cellIs" dxfId="8134" priority="8473" operator="equal">
      <formula>"Moderado"</formula>
    </cfRule>
    <cfRule type="cellIs" dxfId="8133" priority="8474" operator="equal">
      <formula>"Menor"</formula>
    </cfRule>
    <cfRule type="cellIs" dxfId="8132" priority="8475" operator="equal">
      <formula>"Leve"</formula>
    </cfRule>
  </conditionalFormatting>
  <conditionalFormatting sqref="DH167:DO167">
    <cfRule type="cellIs" dxfId="8131" priority="8971" operator="equal">
      <formula>"Catastrófico"</formula>
    </cfRule>
    <cfRule type="cellIs" dxfId="8130" priority="8972" operator="equal">
      <formula>"Mayor"</formula>
    </cfRule>
    <cfRule type="cellIs" dxfId="8129" priority="8973" operator="equal">
      <formula>"Moderado"</formula>
    </cfRule>
    <cfRule type="cellIs" dxfId="8128" priority="8974" operator="equal">
      <formula>"Menor"</formula>
    </cfRule>
    <cfRule type="cellIs" dxfId="8127" priority="8975" operator="equal">
      <formula>"Leve"</formula>
    </cfRule>
  </conditionalFormatting>
  <conditionalFormatting sqref="BP124:BV124 BP129:BV129 BP125:BP128 BR125:BV128">
    <cfRule type="cellIs" dxfId="8126" priority="9216" operator="equal">
      <formula>"Catastrófico"</formula>
    </cfRule>
    <cfRule type="cellIs" dxfId="8125" priority="9217" operator="equal">
      <formula>"Mayor"</formula>
    </cfRule>
    <cfRule type="cellIs" dxfId="8124" priority="9218" operator="equal">
      <formula>"Moderado"</formula>
    </cfRule>
    <cfRule type="cellIs" dxfId="8123" priority="9219" operator="equal">
      <formula>"Menor"</formula>
    </cfRule>
    <cfRule type="cellIs" dxfId="8122" priority="9220" operator="equal">
      <formula>"Leve"</formula>
    </cfRule>
  </conditionalFormatting>
  <conditionalFormatting sqref="BP125:BP128 BO129:BV129 BR125:BV128 BO124:BV124">
    <cfRule type="cellIs" dxfId="8121" priority="9211" operator="equal">
      <formula>"Catastrófico"</formula>
    </cfRule>
    <cfRule type="cellIs" dxfId="8120" priority="9212" operator="equal">
      <formula>"Mayor"</formula>
    </cfRule>
    <cfRule type="cellIs" dxfId="8119" priority="9213" operator="equal">
      <formula>"Moderado"</formula>
    </cfRule>
    <cfRule type="cellIs" dxfId="8118" priority="9214" operator="equal">
      <formula>"Menor"</formula>
    </cfRule>
    <cfRule type="cellIs" dxfId="8117" priority="9215" operator="equal">
      <formula>"Leve"</formula>
    </cfRule>
  </conditionalFormatting>
  <conditionalFormatting sqref="BQ83">
    <cfRule type="cellIs" dxfId="8116" priority="9341" operator="equal">
      <formula>"Catastrófico"</formula>
    </cfRule>
    <cfRule type="cellIs" dxfId="8115" priority="9342" operator="equal">
      <formula>"Mayor"</formula>
    </cfRule>
    <cfRule type="cellIs" dxfId="8114" priority="9343" operator="equal">
      <formula>"Moderado"</formula>
    </cfRule>
    <cfRule type="cellIs" dxfId="8113" priority="9344" operator="equal">
      <formula>"Menor"</formula>
    </cfRule>
    <cfRule type="cellIs" dxfId="8112" priority="9345" operator="equal">
      <formula>"Leve"</formula>
    </cfRule>
  </conditionalFormatting>
  <conditionalFormatting sqref="BO125:BO128">
    <cfRule type="cellIs" dxfId="8111" priority="9206" operator="equal">
      <formula>"Catastrófico"</formula>
    </cfRule>
    <cfRule type="cellIs" dxfId="8110" priority="9207" operator="equal">
      <formula>"Mayor"</formula>
    </cfRule>
    <cfRule type="cellIs" dxfId="8109" priority="9208" operator="equal">
      <formula>"Moderado"</formula>
    </cfRule>
    <cfRule type="cellIs" dxfId="8108" priority="9209" operator="equal">
      <formula>"Menor"</formula>
    </cfRule>
    <cfRule type="cellIs" dxfId="8107" priority="9210" operator="equal">
      <formula>"Leve"</formula>
    </cfRule>
  </conditionalFormatting>
  <conditionalFormatting sqref="BO125:BO128">
    <cfRule type="cellIs" dxfId="8106" priority="9201" operator="equal">
      <formula>"Catastrófico"</formula>
    </cfRule>
    <cfRule type="cellIs" dxfId="8105" priority="9202" operator="equal">
      <formula>"Mayor"</formula>
    </cfRule>
    <cfRule type="cellIs" dxfId="8104" priority="9203" operator="equal">
      <formula>"Moderado"</formula>
    </cfRule>
    <cfRule type="cellIs" dxfId="8103" priority="9204" operator="equal">
      <formula>"Menor"</formula>
    </cfRule>
    <cfRule type="cellIs" dxfId="8102" priority="9205" operator="equal">
      <formula>"Leve"</formula>
    </cfRule>
  </conditionalFormatting>
  <conditionalFormatting sqref="DH46:DI46">
    <cfRule type="cellIs" dxfId="8101" priority="8931" operator="equal">
      <formula>"Catastrófico"</formula>
    </cfRule>
    <cfRule type="cellIs" dxfId="8100" priority="8932" operator="equal">
      <formula>"Mayor"</formula>
    </cfRule>
    <cfRule type="cellIs" dxfId="8099" priority="8933" operator="equal">
      <formula>"Moderado"</formula>
    </cfRule>
    <cfRule type="cellIs" dxfId="8098" priority="8934" operator="equal">
      <formula>"Menor"</formula>
    </cfRule>
    <cfRule type="cellIs" dxfId="8097" priority="8935" operator="equal">
      <formula>"Leve"</formula>
    </cfRule>
  </conditionalFormatting>
  <conditionalFormatting sqref="BQ130:BV130">
    <cfRule type="cellIs" dxfId="8096" priority="9181" operator="equal">
      <formula>"Catastrófico"</formula>
    </cfRule>
    <cfRule type="cellIs" dxfId="8095" priority="9182" operator="equal">
      <formula>"Mayor"</formula>
    </cfRule>
    <cfRule type="cellIs" dxfId="8094" priority="9183" operator="equal">
      <formula>"Moderado"</formula>
    </cfRule>
    <cfRule type="cellIs" dxfId="8093" priority="9184" operator="equal">
      <formula>"Menor"</formula>
    </cfRule>
    <cfRule type="cellIs" dxfId="8092" priority="9185" operator="equal">
      <formula>"Leve"</formula>
    </cfRule>
  </conditionalFormatting>
  <conditionalFormatting sqref="BO112:BV112">
    <cfRule type="cellIs" dxfId="8091" priority="9501" operator="equal">
      <formula>"Catastrófico"</formula>
    </cfRule>
    <cfRule type="cellIs" dxfId="8090" priority="9502" operator="equal">
      <formula>"Mayor"</formula>
    </cfRule>
    <cfRule type="cellIs" dxfId="8089" priority="9503" operator="equal">
      <formula>"Moderado"</formula>
    </cfRule>
    <cfRule type="cellIs" dxfId="8088" priority="9504" operator="equal">
      <formula>"Menor"</formula>
    </cfRule>
    <cfRule type="cellIs" dxfId="8087" priority="9505" operator="equal">
      <formula>"Leve"</formula>
    </cfRule>
  </conditionalFormatting>
  <conditionalFormatting sqref="BO112:BV112">
    <cfRule type="cellIs" dxfId="8086" priority="9496" operator="equal">
      <formula>"Catastrófico"</formula>
    </cfRule>
    <cfRule type="cellIs" dxfId="8085" priority="9497" operator="equal">
      <formula>"Mayor"</formula>
    </cfRule>
    <cfRule type="cellIs" dxfId="8084" priority="9498" operator="equal">
      <formula>"Moderado"</formula>
    </cfRule>
    <cfRule type="cellIs" dxfId="8083" priority="9499" operator="equal">
      <formula>"Menor"</formula>
    </cfRule>
    <cfRule type="cellIs" dxfId="8082" priority="9500" operator="equal">
      <formula>"Leve"</formula>
    </cfRule>
  </conditionalFormatting>
  <conditionalFormatting sqref="BO143:BV144">
    <cfRule type="cellIs" dxfId="8081" priority="9336" operator="equal">
      <formula>"Catastrófico"</formula>
    </cfRule>
    <cfRule type="cellIs" dxfId="8080" priority="9337" operator="equal">
      <formula>"Mayor"</formula>
    </cfRule>
    <cfRule type="cellIs" dxfId="8079" priority="9338" operator="equal">
      <formula>"Moderado"</formula>
    </cfRule>
    <cfRule type="cellIs" dxfId="8078" priority="9339" operator="equal">
      <formula>"Menor"</formula>
    </cfRule>
    <cfRule type="cellIs" dxfId="8077" priority="9340" operator="equal">
      <formula>"Leve"</formula>
    </cfRule>
  </conditionalFormatting>
  <conditionalFormatting sqref="BO167:BV167">
    <cfRule type="cellIs" dxfId="8076" priority="9481" operator="equal">
      <formula>"Catastrófico"</formula>
    </cfRule>
    <cfRule type="cellIs" dxfId="8075" priority="9482" operator="equal">
      <formula>"Mayor"</formula>
    </cfRule>
    <cfRule type="cellIs" dxfId="8074" priority="9483" operator="equal">
      <formula>"Moderado"</formula>
    </cfRule>
    <cfRule type="cellIs" dxfId="8073" priority="9484" operator="equal">
      <formula>"Menor"</formula>
    </cfRule>
    <cfRule type="cellIs" dxfId="8072" priority="9485" operator="equal">
      <formula>"Leve"</formula>
    </cfRule>
  </conditionalFormatting>
  <conditionalFormatting sqref="BO167:BV167">
    <cfRule type="cellIs" dxfId="8071" priority="9476" operator="equal">
      <formula>"Catastrófico"</formula>
    </cfRule>
    <cfRule type="cellIs" dxfId="8070" priority="9477" operator="equal">
      <formula>"Mayor"</formula>
    </cfRule>
    <cfRule type="cellIs" dxfId="8069" priority="9478" operator="equal">
      <formula>"Moderado"</formula>
    </cfRule>
    <cfRule type="cellIs" dxfId="8068" priority="9479" operator="equal">
      <formula>"Menor"</formula>
    </cfRule>
    <cfRule type="cellIs" dxfId="8067" priority="9480" operator="equal">
      <formula>"Leve"</formula>
    </cfRule>
  </conditionalFormatting>
  <conditionalFormatting sqref="BO166:BV166">
    <cfRule type="cellIs" dxfId="8066" priority="9471" operator="equal">
      <formula>"Catastrófico"</formula>
    </cfRule>
    <cfRule type="cellIs" dxfId="8065" priority="9472" operator="equal">
      <formula>"Mayor"</formula>
    </cfRule>
    <cfRule type="cellIs" dxfId="8064" priority="9473" operator="equal">
      <formula>"Moderado"</formula>
    </cfRule>
    <cfRule type="cellIs" dxfId="8063" priority="9474" operator="equal">
      <formula>"Menor"</formula>
    </cfRule>
    <cfRule type="cellIs" dxfId="8062" priority="9475" operator="equal">
      <formula>"Leve"</formula>
    </cfRule>
  </conditionalFormatting>
  <conditionalFormatting sqref="BO184:BV185">
    <cfRule type="cellIs" dxfId="8061" priority="9466" operator="equal">
      <formula>"Catastrófico"</formula>
    </cfRule>
    <cfRule type="cellIs" dxfId="8060" priority="9467" operator="equal">
      <formula>"Mayor"</formula>
    </cfRule>
    <cfRule type="cellIs" dxfId="8059" priority="9468" operator="equal">
      <formula>"Moderado"</formula>
    </cfRule>
    <cfRule type="cellIs" dxfId="8058" priority="9469" operator="equal">
      <formula>"Menor"</formula>
    </cfRule>
    <cfRule type="cellIs" dxfId="8057" priority="9470" operator="equal">
      <formula>"Leve"</formula>
    </cfRule>
  </conditionalFormatting>
  <conditionalFormatting sqref="BO118:BV119">
    <cfRule type="cellIs" dxfId="8056" priority="9326" operator="equal">
      <formula>"Catastrófico"</formula>
    </cfRule>
    <cfRule type="cellIs" dxfId="8055" priority="9327" operator="equal">
      <formula>"Mayor"</formula>
    </cfRule>
    <cfRule type="cellIs" dxfId="8054" priority="9328" operator="equal">
      <formula>"Moderado"</formula>
    </cfRule>
    <cfRule type="cellIs" dxfId="8053" priority="9329" operator="equal">
      <formula>"Menor"</formula>
    </cfRule>
    <cfRule type="cellIs" dxfId="8052" priority="9330" operator="equal">
      <formula>"Leve"</formula>
    </cfRule>
  </conditionalFormatting>
  <conditionalFormatting sqref="DH118:DO119">
    <cfRule type="cellIs" dxfId="8051" priority="8821" operator="equal">
      <formula>"Catastrófico"</formula>
    </cfRule>
    <cfRule type="cellIs" dxfId="8050" priority="8822" operator="equal">
      <formula>"Mayor"</formula>
    </cfRule>
    <cfRule type="cellIs" dxfId="8049" priority="8823" operator="equal">
      <formula>"Moderado"</formula>
    </cfRule>
    <cfRule type="cellIs" dxfId="8048" priority="8824" operator="equal">
      <formula>"Menor"</formula>
    </cfRule>
    <cfRule type="cellIs" dxfId="8047" priority="8825" operator="equal">
      <formula>"Leve"</formula>
    </cfRule>
  </conditionalFormatting>
  <conditionalFormatting sqref="BO46:BP46">
    <cfRule type="cellIs" dxfId="8046" priority="9431" operator="equal">
      <formula>"Catastrófico"</formula>
    </cfRule>
    <cfRule type="cellIs" dxfId="8045" priority="9432" operator="equal">
      <formula>"Mayor"</formula>
    </cfRule>
    <cfRule type="cellIs" dxfId="8044" priority="9433" operator="equal">
      <formula>"Moderado"</formula>
    </cfRule>
    <cfRule type="cellIs" dxfId="8043" priority="9434" operator="equal">
      <formula>"Menor"</formula>
    </cfRule>
    <cfRule type="cellIs" dxfId="8042" priority="9435" operator="equal">
      <formula>"Leve"</formula>
    </cfRule>
  </conditionalFormatting>
  <conditionalFormatting sqref="DA16:DF17">
    <cfRule type="cellIs" dxfId="8041" priority="8216" operator="equal">
      <formula>"Catastrófico"</formula>
    </cfRule>
    <cfRule type="cellIs" dxfId="8040" priority="8217" operator="equal">
      <formula>"Mayor"</formula>
    </cfRule>
    <cfRule type="cellIs" dxfId="8039" priority="8218" operator="equal">
      <formula>"Moderado"</formula>
    </cfRule>
    <cfRule type="cellIs" dxfId="8038" priority="8219" operator="equal">
      <formula>"Menor"</formula>
    </cfRule>
    <cfRule type="cellIs" dxfId="8037" priority="8220" operator="equal">
      <formula>"Leve"</formula>
    </cfRule>
  </conditionalFormatting>
  <conditionalFormatting sqref="DA16:DF17">
    <cfRule type="cellIs" dxfId="8036" priority="8211" operator="equal">
      <formula>"Catastrófico"</formula>
    </cfRule>
    <cfRule type="cellIs" dxfId="8035" priority="8212" operator="equal">
      <formula>"Mayor"</formula>
    </cfRule>
    <cfRule type="cellIs" dxfId="8034" priority="8213" operator="equal">
      <formula>"Moderado"</formula>
    </cfRule>
    <cfRule type="cellIs" dxfId="8033" priority="8214" operator="equal">
      <formula>"Menor"</formula>
    </cfRule>
    <cfRule type="cellIs" dxfId="8032" priority="8215" operator="equal">
      <formula>"Leve"</formula>
    </cfRule>
  </conditionalFormatting>
  <conditionalFormatting sqref="CZ125:CZ128 CY129:DF129 DB125:DF128 CY124:DF124">
    <cfRule type="cellIs" dxfId="8031" priority="8201" operator="equal">
      <formula>"Catastrófico"</formula>
    </cfRule>
    <cfRule type="cellIs" dxfId="8030" priority="8202" operator="equal">
      <formula>"Mayor"</formula>
    </cfRule>
    <cfRule type="cellIs" dxfId="8029" priority="8203" operator="equal">
      <formula>"Moderado"</formula>
    </cfRule>
    <cfRule type="cellIs" dxfId="8028" priority="8204" operator="equal">
      <formula>"Menor"</formula>
    </cfRule>
    <cfRule type="cellIs" dxfId="8027" priority="8205" operator="equal">
      <formula>"Leve"</formula>
    </cfRule>
  </conditionalFormatting>
  <conditionalFormatting sqref="DH125:DH128">
    <cfRule type="cellIs" dxfId="8026" priority="8701" operator="equal">
      <formula>"Catastrófico"</formula>
    </cfRule>
    <cfRule type="cellIs" dxfId="8025" priority="8702" operator="equal">
      <formula>"Mayor"</formula>
    </cfRule>
    <cfRule type="cellIs" dxfId="8024" priority="8703" operator="equal">
      <formula>"Moderado"</formula>
    </cfRule>
    <cfRule type="cellIs" dxfId="8023" priority="8704" operator="equal">
      <formula>"Menor"</formula>
    </cfRule>
    <cfRule type="cellIs" dxfId="8022" priority="8705" operator="equal">
      <formula>"Leve"</formula>
    </cfRule>
  </conditionalFormatting>
  <conditionalFormatting sqref="DH125:DH128">
    <cfRule type="cellIs" dxfId="8021" priority="8696" operator="equal">
      <formula>"Catastrófico"</formula>
    </cfRule>
    <cfRule type="cellIs" dxfId="8020" priority="8697" operator="equal">
      <formula>"Mayor"</formula>
    </cfRule>
    <cfRule type="cellIs" dxfId="8019" priority="8698" operator="equal">
      <formula>"Moderado"</formula>
    </cfRule>
    <cfRule type="cellIs" dxfId="8018" priority="8699" operator="equal">
      <formula>"Menor"</formula>
    </cfRule>
    <cfRule type="cellIs" dxfId="8017" priority="8700" operator="equal">
      <formula>"Leve"</formula>
    </cfRule>
  </conditionalFormatting>
  <conditionalFormatting sqref="CY208:DF208">
    <cfRule type="cellIs" dxfId="8016" priority="8156" operator="equal">
      <formula>"Catastrófico"</formula>
    </cfRule>
    <cfRule type="cellIs" dxfId="8015" priority="8157" operator="equal">
      <formula>"Mayor"</formula>
    </cfRule>
    <cfRule type="cellIs" dxfId="8014" priority="8158" operator="equal">
      <formula>"Moderado"</formula>
    </cfRule>
    <cfRule type="cellIs" dxfId="8013" priority="8159" operator="equal">
      <formula>"Menor"</formula>
    </cfRule>
    <cfRule type="cellIs" dxfId="8012" priority="8160" operator="equal">
      <formula>"Leve"</formula>
    </cfRule>
  </conditionalFormatting>
  <conditionalFormatting sqref="DH214:DO214">
    <cfRule type="cellIs" dxfId="8011" priority="8656" operator="equal">
      <formula>"Catastrófico"</formula>
    </cfRule>
    <cfRule type="cellIs" dxfId="8010" priority="8657" operator="equal">
      <formula>"Mayor"</formula>
    </cfRule>
    <cfRule type="cellIs" dxfId="8009" priority="8658" operator="equal">
      <formula>"Moderado"</formula>
    </cfRule>
    <cfRule type="cellIs" dxfId="8008" priority="8659" operator="equal">
      <formula>"Menor"</formula>
    </cfRule>
    <cfRule type="cellIs" dxfId="8007" priority="8660" operator="equal">
      <formula>"Leve"</formula>
    </cfRule>
  </conditionalFormatting>
  <conditionalFormatting sqref="CY28:DF28">
    <cfRule type="cellIs" dxfId="8006" priority="8146" operator="equal">
      <formula>"Catastrófico"</formula>
    </cfRule>
    <cfRule type="cellIs" dxfId="8005" priority="8147" operator="equal">
      <formula>"Mayor"</formula>
    </cfRule>
    <cfRule type="cellIs" dxfId="8004" priority="8148" operator="equal">
      <formula>"Moderado"</formula>
    </cfRule>
    <cfRule type="cellIs" dxfId="8003" priority="8149" operator="equal">
      <formula>"Menor"</formula>
    </cfRule>
    <cfRule type="cellIs" dxfId="8002" priority="8150" operator="equal">
      <formula>"Leve"</formula>
    </cfRule>
  </conditionalFormatting>
  <conditionalFormatting sqref="CY35:DA35">
    <cfRule type="cellIs" dxfId="8001" priority="8141" operator="equal">
      <formula>"Catastrófico"</formula>
    </cfRule>
    <cfRule type="cellIs" dxfId="8000" priority="8142" operator="equal">
      <formula>"Mayor"</formula>
    </cfRule>
    <cfRule type="cellIs" dxfId="7999" priority="8143" operator="equal">
      <formula>"Moderado"</formula>
    </cfRule>
    <cfRule type="cellIs" dxfId="7998" priority="8144" operator="equal">
      <formula>"Menor"</formula>
    </cfRule>
    <cfRule type="cellIs" dxfId="7997" priority="8145" operator="equal">
      <formula>"Leve"</formula>
    </cfRule>
  </conditionalFormatting>
  <conditionalFormatting sqref="DB35:DF35">
    <cfRule type="cellIs" dxfId="7996" priority="8136" operator="equal">
      <formula>"Catastrófico"</formula>
    </cfRule>
    <cfRule type="cellIs" dxfId="7995" priority="8137" operator="equal">
      <formula>"Mayor"</formula>
    </cfRule>
    <cfRule type="cellIs" dxfId="7994" priority="8138" operator="equal">
      <formula>"Moderado"</formula>
    </cfRule>
    <cfRule type="cellIs" dxfId="7993" priority="8139" operator="equal">
      <formula>"Menor"</formula>
    </cfRule>
    <cfRule type="cellIs" dxfId="7992" priority="8140" operator="equal">
      <formula>"Leve"</formula>
    </cfRule>
  </conditionalFormatting>
  <conditionalFormatting sqref="DB35:DF35">
    <cfRule type="cellIs" dxfId="7991" priority="8131" operator="equal">
      <formula>"Catastrófico"</formula>
    </cfRule>
    <cfRule type="cellIs" dxfId="7990" priority="8132" operator="equal">
      <formula>"Mayor"</formula>
    </cfRule>
    <cfRule type="cellIs" dxfId="7989" priority="8133" operator="equal">
      <formula>"Moderado"</formula>
    </cfRule>
    <cfRule type="cellIs" dxfId="7988" priority="8134" operator="equal">
      <formula>"Menor"</formula>
    </cfRule>
    <cfRule type="cellIs" dxfId="7987" priority="8135" operator="equal">
      <formula>"Leve"</formula>
    </cfRule>
  </conditionalFormatting>
  <conditionalFormatting sqref="BQ10:BV10">
    <cfRule type="cellIs" dxfId="7986" priority="9271" operator="equal">
      <formula>"Catastrófico"</formula>
    </cfRule>
    <cfRule type="cellIs" dxfId="7985" priority="9272" operator="equal">
      <formula>"Mayor"</formula>
    </cfRule>
    <cfRule type="cellIs" dxfId="7984" priority="9273" operator="equal">
      <formula>"Moderado"</formula>
    </cfRule>
    <cfRule type="cellIs" dxfId="7983" priority="9274" operator="equal">
      <formula>"Menor"</formula>
    </cfRule>
    <cfRule type="cellIs" dxfId="7982" priority="9275" operator="equal">
      <formula>"Leve"</formula>
    </cfRule>
  </conditionalFormatting>
  <conditionalFormatting sqref="BQ10:BV10">
    <cfRule type="cellIs" dxfId="7981" priority="9266" operator="equal">
      <formula>"Catastrófico"</formula>
    </cfRule>
    <cfRule type="cellIs" dxfId="7980" priority="9267" operator="equal">
      <formula>"Mayor"</formula>
    </cfRule>
    <cfRule type="cellIs" dxfId="7979" priority="9268" operator="equal">
      <formula>"Moderado"</formula>
    </cfRule>
    <cfRule type="cellIs" dxfId="7978" priority="9269" operator="equal">
      <formula>"Menor"</formula>
    </cfRule>
    <cfRule type="cellIs" dxfId="7977" priority="9270" operator="equal">
      <formula>"Leve"</formula>
    </cfRule>
  </conditionalFormatting>
  <conditionalFormatting sqref="BR35:BV35">
    <cfRule type="cellIs" dxfId="7976" priority="9146" operator="equal">
      <formula>"Catastrófico"</formula>
    </cfRule>
    <cfRule type="cellIs" dxfId="7975" priority="9147" operator="equal">
      <formula>"Mayor"</formula>
    </cfRule>
    <cfRule type="cellIs" dxfId="7974" priority="9148" operator="equal">
      <formula>"Moderado"</formula>
    </cfRule>
    <cfRule type="cellIs" dxfId="7973" priority="9149" operator="equal">
      <formula>"Menor"</formula>
    </cfRule>
    <cfRule type="cellIs" dxfId="7972" priority="9150" operator="equal">
      <formula>"Leve"</formula>
    </cfRule>
  </conditionalFormatting>
  <conditionalFormatting sqref="DG250">
    <cfRule type="cellIs" dxfId="7971" priority="9091" operator="equal">
      <formula>"Catastrófico"</formula>
    </cfRule>
    <cfRule type="cellIs" dxfId="7970" priority="9092" operator="equal">
      <formula>"Mayor"</formula>
    </cfRule>
    <cfRule type="cellIs" dxfId="7969" priority="9093" operator="equal">
      <formula>"Moderado"</formula>
    </cfRule>
    <cfRule type="cellIs" dxfId="7968" priority="9094" operator="equal">
      <formula>"Menor"</formula>
    </cfRule>
    <cfRule type="cellIs" dxfId="7967" priority="9095" operator="equal">
      <formula>"Leve"</formula>
    </cfRule>
  </conditionalFormatting>
  <conditionalFormatting sqref="CX28">
    <cfRule type="cellIs" dxfId="7966" priority="8581" operator="equal">
      <formula>"Catastrófico"</formula>
    </cfRule>
    <cfRule type="cellIs" dxfId="7965" priority="8582" operator="equal">
      <formula>"Mayor"</formula>
    </cfRule>
    <cfRule type="cellIs" dxfId="7964" priority="8583" operator="equal">
      <formula>"Moderado"</formula>
    </cfRule>
    <cfRule type="cellIs" dxfId="7963" priority="8584" operator="equal">
      <formula>"Menor"</formula>
    </cfRule>
    <cfRule type="cellIs" dxfId="7962" priority="8585" operator="equal">
      <formula>"Leve"</formula>
    </cfRule>
  </conditionalFormatting>
  <conditionalFormatting sqref="CX34">
    <cfRule type="cellIs" dxfId="7961" priority="8576" operator="equal">
      <formula>"Catastrófico"</formula>
    </cfRule>
    <cfRule type="cellIs" dxfId="7960" priority="8577" operator="equal">
      <formula>"Mayor"</formula>
    </cfRule>
    <cfRule type="cellIs" dxfId="7959" priority="8578" operator="equal">
      <formula>"Moderado"</formula>
    </cfRule>
    <cfRule type="cellIs" dxfId="7958" priority="8579" operator="equal">
      <formula>"Menor"</formula>
    </cfRule>
    <cfRule type="cellIs" dxfId="7957" priority="8580" operator="equal">
      <formula>"Leve"</formula>
    </cfRule>
  </conditionalFormatting>
  <conditionalFormatting sqref="CY203:DF207">
    <cfRule type="cellIs" dxfId="7956" priority="8551" operator="equal">
      <formula>"Catastrófico"</formula>
    </cfRule>
    <cfRule type="cellIs" dxfId="7955" priority="8552" operator="equal">
      <formula>"Mayor"</formula>
    </cfRule>
    <cfRule type="cellIs" dxfId="7954" priority="8553" operator="equal">
      <formula>"Moderado"</formula>
    </cfRule>
    <cfRule type="cellIs" dxfId="7953" priority="8554" operator="equal">
      <formula>"Menor"</formula>
    </cfRule>
    <cfRule type="cellIs" dxfId="7952" priority="8555" operator="equal">
      <formula>"Leve"</formula>
    </cfRule>
  </conditionalFormatting>
  <conditionalFormatting sqref="DH209:DO213">
    <cfRule type="cellIs" dxfId="7951" priority="9051" operator="equal">
      <formula>"Catastrófico"</formula>
    </cfRule>
    <cfRule type="cellIs" dxfId="7950" priority="9052" operator="equal">
      <formula>"Mayor"</formula>
    </cfRule>
    <cfRule type="cellIs" dxfId="7949" priority="9053" operator="equal">
      <formula>"Moderado"</formula>
    </cfRule>
    <cfRule type="cellIs" dxfId="7948" priority="9054" operator="equal">
      <formula>"Menor"</formula>
    </cfRule>
    <cfRule type="cellIs" dxfId="7947" priority="9055" operator="equal">
      <formula>"Leve"</formula>
    </cfRule>
  </conditionalFormatting>
  <conditionalFormatting sqref="BO41:BV42">
    <cfRule type="cellIs" dxfId="7946" priority="9131" operator="equal">
      <formula>"Catastrófico"</formula>
    </cfRule>
    <cfRule type="cellIs" dxfId="7945" priority="9132" operator="equal">
      <formula>"Mayor"</formula>
    </cfRule>
    <cfRule type="cellIs" dxfId="7944" priority="9133" operator="equal">
      <formula>"Moderado"</formula>
    </cfRule>
    <cfRule type="cellIs" dxfId="7943" priority="9134" operator="equal">
      <formula>"Menor"</formula>
    </cfRule>
    <cfRule type="cellIs" dxfId="7942" priority="9135" operator="equal">
      <formula>"Leve"</formula>
    </cfRule>
  </conditionalFormatting>
  <conditionalFormatting sqref="DJ89">
    <cfRule type="cellIs" dxfId="7941" priority="9041" operator="equal">
      <formula>"Catastrófico"</formula>
    </cfRule>
    <cfRule type="cellIs" dxfId="7940" priority="9042" operator="equal">
      <formula>"Mayor"</formula>
    </cfRule>
    <cfRule type="cellIs" dxfId="7939" priority="9043" operator="equal">
      <formula>"Moderado"</formula>
    </cfRule>
    <cfRule type="cellIs" dxfId="7938" priority="9044" operator="equal">
      <formula>"Menor"</formula>
    </cfRule>
    <cfRule type="cellIs" dxfId="7937" priority="9045" operator="equal">
      <formula>"Leve"</formula>
    </cfRule>
  </conditionalFormatting>
  <conditionalFormatting sqref="DJ89">
    <cfRule type="cellIs" dxfId="7936" priority="9036" operator="equal">
      <formula>"Catastrófico"</formula>
    </cfRule>
    <cfRule type="cellIs" dxfId="7935" priority="9037" operator="equal">
      <formula>"Mayor"</formula>
    </cfRule>
    <cfRule type="cellIs" dxfId="7934" priority="9038" operator="equal">
      <formula>"Moderado"</formula>
    </cfRule>
    <cfRule type="cellIs" dxfId="7933" priority="9039" operator="equal">
      <formula>"Menor"</formula>
    </cfRule>
    <cfRule type="cellIs" dxfId="7932" priority="9040" operator="equal">
      <formula>"Leve"</formula>
    </cfRule>
  </conditionalFormatting>
  <conditionalFormatting sqref="DK89:DO89">
    <cfRule type="cellIs" dxfId="7931" priority="9031" operator="equal">
      <formula>"Catastrófico"</formula>
    </cfRule>
    <cfRule type="cellIs" dxfId="7930" priority="9032" operator="equal">
      <formula>"Mayor"</formula>
    </cfRule>
    <cfRule type="cellIs" dxfId="7929" priority="9033" operator="equal">
      <formula>"Moderado"</formula>
    </cfRule>
    <cfRule type="cellIs" dxfId="7928" priority="9034" operator="equal">
      <formula>"Menor"</formula>
    </cfRule>
    <cfRule type="cellIs" dxfId="7927" priority="9035" operator="equal">
      <formula>"Leve"</formula>
    </cfRule>
  </conditionalFormatting>
  <conditionalFormatting sqref="BQ16:BV17">
    <cfRule type="cellIs" dxfId="7926" priority="9226" operator="equal">
      <formula>"Catastrófico"</formula>
    </cfRule>
    <cfRule type="cellIs" dxfId="7925" priority="9227" operator="equal">
      <formula>"Mayor"</formula>
    </cfRule>
    <cfRule type="cellIs" dxfId="7924" priority="9228" operator="equal">
      <formula>"Moderado"</formula>
    </cfRule>
    <cfRule type="cellIs" dxfId="7923" priority="9229" operator="equal">
      <formula>"Menor"</formula>
    </cfRule>
    <cfRule type="cellIs" dxfId="7922" priority="9230" operator="equal">
      <formula>"Leve"</formula>
    </cfRule>
  </conditionalFormatting>
  <conditionalFormatting sqref="BR83:BV83">
    <cfRule type="cellIs" dxfId="7921" priority="9351" operator="equal">
      <formula>"Catastrófico"</formula>
    </cfRule>
    <cfRule type="cellIs" dxfId="7920" priority="9352" operator="equal">
      <formula>"Mayor"</formula>
    </cfRule>
    <cfRule type="cellIs" dxfId="7919" priority="9353" operator="equal">
      <formula>"Moderado"</formula>
    </cfRule>
    <cfRule type="cellIs" dxfId="7918" priority="9354" operator="equal">
      <formula>"Menor"</formula>
    </cfRule>
    <cfRule type="cellIs" dxfId="7917" priority="9355" operator="equal">
      <formula>"Leve"</formula>
    </cfRule>
  </conditionalFormatting>
  <conditionalFormatting sqref="BO83">
    <cfRule type="cellIs" dxfId="7916" priority="9346" operator="equal">
      <formula>"Catastrófico"</formula>
    </cfRule>
    <cfRule type="cellIs" dxfId="7915" priority="9347" operator="equal">
      <formula>"Mayor"</formula>
    </cfRule>
    <cfRule type="cellIs" dxfId="7914" priority="9348" operator="equal">
      <formula>"Moderado"</formula>
    </cfRule>
    <cfRule type="cellIs" dxfId="7913" priority="9349" operator="equal">
      <formula>"Menor"</formula>
    </cfRule>
    <cfRule type="cellIs" dxfId="7912" priority="9350" operator="equal">
      <formula>"Leve"</formula>
    </cfRule>
  </conditionalFormatting>
  <conditionalFormatting sqref="DH46:DI46">
    <cfRule type="cellIs" dxfId="7911" priority="8926" operator="equal">
      <formula>"Catastrófico"</formula>
    </cfRule>
    <cfRule type="cellIs" dxfId="7910" priority="8927" operator="equal">
      <formula>"Mayor"</formula>
    </cfRule>
    <cfRule type="cellIs" dxfId="7909" priority="8928" operator="equal">
      <formula>"Moderado"</formula>
    </cfRule>
    <cfRule type="cellIs" dxfId="7908" priority="8929" operator="equal">
      <formula>"Menor"</formula>
    </cfRule>
    <cfRule type="cellIs" dxfId="7907" priority="8930" operator="equal">
      <formula>"Leve"</formula>
    </cfRule>
  </conditionalFormatting>
  <conditionalFormatting sqref="DJ52:DO52">
    <cfRule type="cellIs" dxfId="7906" priority="8901" operator="equal">
      <formula>"Catastrófico"</formula>
    </cfRule>
    <cfRule type="cellIs" dxfId="7905" priority="8902" operator="equal">
      <formula>"Mayor"</formula>
    </cfRule>
    <cfRule type="cellIs" dxfId="7904" priority="8903" operator="equal">
      <formula>"Moderado"</formula>
    </cfRule>
    <cfRule type="cellIs" dxfId="7903" priority="8904" operator="equal">
      <formula>"Menor"</formula>
    </cfRule>
    <cfRule type="cellIs" dxfId="7902" priority="8905" operator="equal">
      <formula>"Leve"</formula>
    </cfRule>
  </conditionalFormatting>
  <conditionalFormatting sqref="DJ58:DO58">
    <cfRule type="cellIs" dxfId="7901" priority="8881" operator="equal">
      <formula>"Catastrófico"</formula>
    </cfRule>
    <cfRule type="cellIs" dxfId="7900" priority="8882" operator="equal">
      <formula>"Mayor"</formula>
    </cfRule>
    <cfRule type="cellIs" dxfId="7899" priority="8883" operator="equal">
      <formula>"Moderado"</formula>
    </cfRule>
    <cfRule type="cellIs" dxfId="7898" priority="8884" operator="equal">
      <formula>"Menor"</formula>
    </cfRule>
    <cfRule type="cellIs" dxfId="7897" priority="8885" operator="equal">
      <formula>"Leve"</formula>
    </cfRule>
  </conditionalFormatting>
  <conditionalFormatting sqref="BO196:BV196">
    <cfRule type="cellIs" dxfId="7896" priority="9176" operator="equal">
      <formula>"Catastrófico"</formula>
    </cfRule>
    <cfRule type="cellIs" dxfId="7895" priority="9177" operator="equal">
      <formula>"Mayor"</formula>
    </cfRule>
    <cfRule type="cellIs" dxfId="7894" priority="9178" operator="equal">
      <formula>"Moderado"</formula>
    </cfRule>
    <cfRule type="cellIs" dxfId="7893" priority="9179" operator="equal">
      <formula>"Menor"</formula>
    </cfRule>
    <cfRule type="cellIs" dxfId="7892" priority="9180" operator="equal">
      <formula>"Leve"</formula>
    </cfRule>
  </conditionalFormatting>
  <conditionalFormatting sqref="BO118:BV119">
    <cfRule type="cellIs" dxfId="7891" priority="9331" operator="equal">
      <formula>"Catastrófico"</formula>
    </cfRule>
    <cfRule type="cellIs" dxfId="7890" priority="9332" operator="equal">
      <formula>"Mayor"</formula>
    </cfRule>
    <cfRule type="cellIs" dxfId="7889" priority="9333" operator="equal">
      <formula>"Moderado"</formula>
    </cfRule>
    <cfRule type="cellIs" dxfId="7888" priority="9334" operator="equal">
      <formula>"Menor"</formula>
    </cfRule>
    <cfRule type="cellIs" dxfId="7887" priority="9335" operator="equal">
      <formula>"Leve"</formula>
    </cfRule>
  </conditionalFormatting>
  <conditionalFormatting sqref="BO202:BV202">
    <cfRule type="cellIs" dxfId="7886" priority="9171" operator="equal">
      <formula>"Catastrófico"</formula>
    </cfRule>
    <cfRule type="cellIs" dxfId="7885" priority="9172" operator="equal">
      <formula>"Mayor"</formula>
    </cfRule>
    <cfRule type="cellIs" dxfId="7884" priority="9173" operator="equal">
      <formula>"Moderado"</formula>
    </cfRule>
    <cfRule type="cellIs" dxfId="7883" priority="9174" operator="equal">
      <formula>"Menor"</formula>
    </cfRule>
    <cfRule type="cellIs" dxfId="7882" priority="9175" operator="equal">
      <formula>"Leve"</formula>
    </cfRule>
  </conditionalFormatting>
  <conditionalFormatting sqref="DJ10:DO10">
    <cfRule type="cellIs" dxfId="7881" priority="8761" operator="equal">
      <formula>"Catastrófico"</formula>
    </cfRule>
    <cfRule type="cellIs" dxfId="7880" priority="8762" operator="equal">
      <formula>"Mayor"</formula>
    </cfRule>
    <cfRule type="cellIs" dxfId="7879" priority="8763" operator="equal">
      <formula>"Moderado"</formula>
    </cfRule>
    <cfRule type="cellIs" dxfId="7878" priority="8764" operator="equal">
      <formula>"Menor"</formula>
    </cfRule>
    <cfRule type="cellIs" dxfId="7877" priority="8765" operator="equal">
      <formula>"Leve"</formula>
    </cfRule>
  </conditionalFormatting>
  <conditionalFormatting sqref="DI17">
    <cfRule type="cellIs" dxfId="7876" priority="8731" operator="equal">
      <formula>"Catastrófico"</formula>
    </cfRule>
    <cfRule type="cellIs" dxfId="7875" priority="8732" operator="equal">
      <formula>"Mayor"</formula>
    </cfRule>
    <cfRule type="cellIs" dxfId="7874" priority="8733" operator="equal">
      <formula>"Moderado"</formula>
    </cfRule>
    <cfRule type="cellIs" dxfId="7873" priority="8734" operator="equal">
      <formula>"Menor"</formula>
    </cfRule>
    <cfRule type="cellIs" dxfId="7872" priority="8735" operator="equal">
      <formula>"Leve"</formula>
    </cfRule>
  </conditionalFormatting>
  <conditionalFormatting sqref="DI17">
    <cfRule type="cellIs" dxfId="7871" priority="8726" operator="equal">
      <formula>"Catastrófico"</formula>
    </cfRule>
    <cfRule type="cellIs" dxfId="7870" priority="8727" operator="equal">
      <formula>"Mayor"</formula>
    </cfRule>
    <cfRule type="cellIs" dxfId="7869" priority="8728" operator="equal">
      <formula>"Moderado"</formula>
    </cfRule>
    <cfRule type="cellIs" dxfId="7868" priority="8729" operator="equal">
      <formula>"Menor"</formula>
    </cfRule>
    <cfRule type="cellIs" dxfId="7867" priority="8730" operator="equal">
      <formula>"Leve"</formula>
    </cfRule>
  </conditionalFormatting>
  <conditionalFormatting sqref="CY125:CY128">
    <cfRule type="cellIs" dxfId="7866" priority="8196" operator="equal">
      <formula>"Catastrófico"</formula>
    </cfRule>
    <cfRule type="cellIs" dxfId="7865" priority="8197" operator="equal">
      <formula>"Mayor"</formula>
    </cfRule>
    <cfRule type="cellIs" dxfId="7864" priority="8198" operator="equal">
      <formula>"Moderado"</formula>
    </cfRule>
    <cfRule type="cellIs" dxfId="7863" priority="8199" operator="equal">
      <formula>"Menor"</formula>
    </cfRule>
    <cfRule type="cellIs" dxfId="7862" priority="8200" operator="equal">
      <formula>"Leve"</formula>
    </cfRule>
  </conditionalFormatting>
  <conditionalFormatting sqref="CY125:CY128">
    <cfRule type="cellIs" dxfId="7861" priority="8191" operator="equal">
      <formula>"Catastrófico"</formula>
    </cfRule>
    <cfRule type="cellIs" dxfId="7860" priority="8192" operator="equal">
      <formula>"Mayor"</formula>
    </cfRule>
    <cfRule type="cellIs" dxfId="7859" priority="8193" operator="equal">
      <formula>"Moderado"</formula>
    </cfRule>
    <cfRule type="cellIs" dxfId="7858" priority="8194" operator="equal">
      <formula>"Menor"</formula>
    </cfRule>
    <cfRule type="cellIs" dxfId="7857" priority="8195" operator="equal">
      <formula>"Leve"</formula>
    </cfRule>
  </conditionalFormatting>
  <conditionalFormatting sqref="DH130:DI130">
    <cfRule type="cellIs" dxfId="7856" priority="8691" operator="equal">
      <formula>"Catastrófico"</formula>
    </cfRule>
    <cfRule type="cellIs" dxfId="7855" priority="8692" operator="equal">
      <formula>"Mayor"</formula>
    </cfRule>
    <cfRule type="cellIs" dxfId="7854" priority="8693" operator="equal">
      <formula>"Moderado"</formula>
    </cfRule>
    <cfRule type="cellIs" dxfId="7853" priority="8694" operator="equal">
      <formula>"Menor"</formula>
    </cfRule>
    <cfRule type="cellIs" dxfId="7852" priority="8695" operator="equal">
      <formula>"Leve"</formula>
    </cfRule>
  </conditionalFormatting>
  <conditionalFormatting sqref="DH130:DI130">
    <cfRule type="cellIs" dxfId="7851" priority="8686" operator="equal">
      <formula>"Catastrófico"</formula>
    </cfRule>
    <cfRule type="cellIs" dxfId="7850" priority="8687" operator="equal">
      <formula>"Mayor"</formula>
    </cfRule>
    <cfRule type="cellIs" dxfId="7849" priority="8688" operator="equal">
      <formula>"Moderado"</formula>
    </cfRule>
    <cfRule type="cellIs" dxfId="7848" priority="8689" operator="equal">
      <formula>"Menor"</formula>
    </cfRule>
    <cfRule type="cellIs" dxfId="7847" priority="8690" operator="equal">
      <formula>"Leve"</formula>
    </cfRule>
  </conditionalFormatting>
  <conditionalFormatting sqref="DJ130:DO130">
    <cfRule type="cellIs" dxfId="7846" priority="8681" operator="equal">
      <formula>"Catastrófico"</formula>
    </cfRule>
    <cfRule type="cellIs" dxfId="7845" priority="8682" operator="equal">
      <formula>"Mayor"</formula>
    </cfRule>
    <cfRule type="cellIs" dxfId="7844" priority="8683" operator="equal">
      <formula>"Moderado"</formula>
    </cfRule>
    <cfRule type="cellIs" dxfId="7843" priority="8684" operator="equal">
      <formula>"Menor"</formula>
    </cfRule>
    <cfRule type="cellIs" dxfId="7842" priority="8685" operator="equal">
      <formula>"Leve"</formula>
    </cfRule>
  </conditionalFormatting>
  <conditionalFormatting sqref="DJ130:DO130">
    <cfRule type="cellIs" dxfId="7841" priority="8676" operator="equal">
      <formula>"Catastrófico"</formula>
    </cfRule>
    <cfRule type="cellIs" dxfId="7840" priority="8677" operator="equal">
      <formula>"Mayor"</formula>
    </cfRule>
    <cfRule type="cellIs" dxfId="7839" priority="8678" operator="equal">
      <formula>"Moderado"</formula>
    </cfRule>
    <cfRule type="cellIs" dxfId="7838" priority="8679" operator="equal">
      <formula>"Menor"</formula>
    </cfRule>
    <cfRule type="cellIs" dxfId="7837" priority="8680" operator="equal">
      <formula>"Leve"</formula>
    </cfRule>
  </conditionalFormatting>
  <conditionalFormatting sqref="CY196:DF196">
    <cfRule type="cellIs" dxfId="7836" priority="8166" operator="equal">
      <formula>"Catastrófico"</formula>
    </cfRule>
    <cfRule type="cellIs" dxfId="7835" priority="8167" operator="equal">
      <formula>"Mayor"</formula>
    </cfRule>
    <cfRule type="cellIs" dxfId="7834" priority="8168" operator="equal">
      <formula>"Moderado"</formula>
    </cfRule>
    <cfRule type="cellIs" dxfId="7833" priority="8169" operator="equal">
      <formula>"Menor"</formula>
    </cfRule>
    <cfRule type="cellIs" dxfId="7832" priority="8170" operator="equal">
      <formula>"Leve"</formula>
    </cfRule>
  </conditionalFormatting>
  <conditionalFormatting sqref="CP202:CW202">
    <cfRule type="cellIs" dxfId="7831" priority="7656" operator="equal">
      <formula>"Catastrófico"</formula>
    </cfRule>
    <cfRule type="cellIs" dxfId="7830" priority="7657" operator="equal">
      <formula>"Mayor"</formula>
    </cfRule>
    <cfRule type="cellIs" dxfId="7829" priority="7658" operator="equal">
      <formula>"Moderado"</formula>
    </cfRule>
    <cfRule type="cellIs" dxfId="7828" priority="7659" operator="equal">
      <formula>"Menor"</formula>
    </cfRule>
    <cfRule type="cellIs" dxfId="7827" priority="7660" operator="equal">
      <formula>"Leve"</formula>
    </cfRule>
  </conditionalFormatting>
  <conditionalFormatting sqref="CP208:CW208">
    <cfRule type="cellIs" dxfId="7826" priority="7651" operator="equal">
      <formula>"Catastrófico"</formula>
    </cfRule>
    <cfRule type="cellIs" dxfId="7825" priority="7652" operator="equal">
      <formula>"Mayor"</formula>
    </cfRule>
    <cfRule type="cellIs" dxfId="7824" priority="7653" operator="equal">
      <formula>"Moderado"</formula>
    </cfRule>
    <cfRule type="cellIs" dxfId="7823" priority="7654" operator="equal">
      <formula>"Menor"</formula>
    </cfRule>
    <cfRule type="cellIs" dxfId="7822" priority="7655" operator="equal">
      <formula>"Leve"</formula>
    </cfRule>
  </conditionalFormatting>
  <conditionalFormatting sqref="CY214:DF214">
    <cfRule type="cellIs" dxfId="7821" priority="8151" operator="equal">
      <formula>"Catastrófico"</formula>
    </cfRule>
    <cfRule type="cellIs" dxfId="7820" priority="8152" operator="equal">
      <formula>"Mayor"</formula>
    </cfRule>
    <cfRule type="cellIs" dxfId="7819" priority="8153" operator="equal">
      <formula>"Moderado"</formula>
    </cfRule>
    <cfRule type="cellIs" dxfId="7818" priority="8154" operator="equal">
      <formula>"Menor"</formula>
    </cfRule>
    <cfRule type="cellIs" dxfId="7817" priority="8155" operator="equal">
      <formula>"Leve"</formula>
    </cfRule>
  </conditionalFormatting>
  <conditionalFormatting sqref="DH40:DO40">
    <cfRule type="cellIs" dxfId="7816" priority="8631" operator="equal">
      <formula>"Catastrófico"</formula>
    </cfRule>
    <cfRule type="cellIs" dxfId="7815" priority="8632" operator="equal">
      <formula>"Mayor"</formula>
    </cfRule>
    <cfRule type="cellIs" dxfId="7814" priority="8633" operator="equal">
      <formula>"Moderado"</formula>
    </cfRule>
    <cfRule type="cellIs" dxfId="7813" priority="8634" operator="equal">
      <formula>"Menor"</formula>
    </cfRule>
    <cfRule type="cellIs" dxfId="7812" priority="8635" operator="equal">
      <formula>"Leve"</formula>
    </cfRule>
  </conditionalFormatting>
  <conditionalFormatting sqref="BO35:BQ35">
    <cfRule type="cellIs" dxfId="7811" priority="9151" operator="equal">
      <formula>"Catastrófico"</formula>
    </cfRule>
    <cfRule type="cellIs" dxfId="7810" priority="9152" operator="equal">
      <formula>"Mayor"</formula>
    </cfRule>
    <cfRule type="cellIs" dxfId="7809" priority="9153" operator="equal">
      <formula>"Moderado"</formula>
    </cfRule>
    <cfRule type="cellIs" dxfId="7808" priority="9154" operator="equal">
      <formula>"Menor"</formula>
    </cfRule>
    <cfRule type="cellIs" dxfId="7807" priority="9155" operator="equal">
      <formula>"Leve"</formula>
    </cfRule>
  </conditionalFormatting>
  <conditionalFormatting sqref="BO11:BP11">
    <cfRule type="cellIs" dxfId="7806" priority="9256" operator="equal">
      <formula>"Catastrófico"</formula>
    </cfRule>
    <cfRule type="cellIs" dxfId="7805" priority="9257" operator="equal">
      <formula>"Mayor"</formula>
    </cfRule>
    <cfRule type="cellIs" dxfId="7804" priority="9258" operator="equal">
      <formula>"Moderado"</formula>
    </cfRule>
    <cfRule type="cellIs" dxfId="7803" priority="9259" operator="equal">
      <formula>"Menor"</formula>
    </cfRule>
    <cfRule type="cellIs" dxfId="7802" priority="9260" operator="equal">
      <formula>"Leve"</formula>
    </cfRule>
  </conditionalFormatting>
  <conditionalFormatting sqref="DG46 DG52 DG58">
    <cfRule type="cellIs" dxfId="7801" priority="9116" operator="equal">
      <formula>"Catastrófico"</formula>
    </cfRule>
    <cfRule type="cellIs" dxfId="7800" priority="9117" operator="equal">
      <formula>"Mayor"</formula>
    </cfRule>
    <cfRule type="cellIs" dxfId="7799" priority="9118" operator="equal">
      <formula>"Moderado"</formula>
    </cfRule>
    <cfRule type="cellIs" dxfId="7798" priority="9119" operator="equal">
      <formula>"Menor"</formula>
    </cfRule>
    <cfRule type="cellIs" dxfId="7797" priority="9120" operator="equal">
      <formula>"Leve"</formula>
    </cfRule>
  </conditionalFormatting>
  <conditionalFormatting sqref="BO16:BO17">
    <cfRule type="cellIs" dxfId="7796" priority="9251" operator="equal">
      <formula>"Catastrófico"</formula>
    </cfRule>
    <cfRule type="cellIs" dxfId="7795" priority="9252" operator="equal">
      <formula>"Mayor"</formula>
    </cfRule>
    <cfRule type="cellIs" dxfId="7794" priority="9253" operator="equal">
      <formula>"Moderado"</formula>
    </cfRule>
    <cfRule type="cellIs" dxfId="7793" priority="9254" operator="equal">
      <formula>"Menor"</formula>
    </cfRule>
    <cfRule type="cellIs" dxfId="7792" priority="9255" operator="equal">
      <formula>"Leve"</formula>
    </cfRule>
  </conditionalFormatting>
  <conditionalFormatting sqref="BP16">
    <cfRule type="cellIs" dxfId="7791" priority="9246" operator="equal">
      <formula>"Catastrófico"</formula>
    </cfRule>
    <cfRule type="cellIs" dxfId="7790" priority="9247" operator="equal">
      <formula>"Mayor"</formula>
    </cfRule>
    <cfRule type="cellIs" dxfId="7789" priority="9248" operator="equal">
      <formula>"Moderado"</formula>
    </cfRule>
    <cfRule type="cellIs" dxfId="7788" priority="9249" operator="equal">
      <formula>"Menor"</formula>
    </cfRule>
    <cfRule type="cellIs" dxfId="7787" priority="9250" operator="equal">
      <formula>"Leve"</formula>
    </cfRule>
  </conditionalFormatting>
  <conditionalFormatting sqref="BP16">
    <cfRule type="cellIs" dxfId="7786" priority="9241" operator="equal">
      <formula>"Catastrófico"</formula>
    </cfRule>
    <cfRule type="cellIs" dxfId="7785" priority="9242" operator="equal">
      <formula>"Mayor"</formula>
    </cfRule>
    <cfRule type="cellIs" dxfId="7784" priority="9243" operator="equal">
      <formula>"Moderado"</formula>
    </cfRule>
    <cfRule type="cellIs" dxfId="7783" priority="9244" operator="equal">
      <formula>"Menor"</formula>
    </cfRule>
    <cfRule type="cellIs" dxfId="7782" priority="9245" operator="equal">
      <formula>"Leve"</formula>
    </cfRule>
  </conditionalFormatting>
  <conditionalFormatting sqref="CY94:DF94">
    <cfRule type="cellIs" dxfId="7781" priority="8571" operator="equal">
      <formula>"Catastrófico"</formula>
    </cfRule>
    <cfRule type="cellIs" dxfId="7780" priority="8572" operator="equal">
      <formula>"Mayor"</formula>
    </cfRule>
    <cfRule type="cellIs" dxfId="7779" priority="8573" operator="equal">
      <formula>"Moderado"</formula>
    </cfRule>
    <cfRule type="cellIs" dxfId="7778" priority="8574" operator="equal">
      <formula>"Menor"</formula>
    </cfRule>
    <cfRule type="cellIs" dxfId="7777" priority="8575" operator="equal">
      <formula>"Leve"</formula>
    </cfRule>
  </conditionalFormatting>
  <conditionalFormatting sqref="CY94:DF94">
    <cfRule type="cellIs" dxfId="7776" priority="8566" operator="equal">
      <formula>"Catastrófico"</formula>
    </cfRule>
    <cfRule type="cellIs" dxfId="7775" priority="8567" operator="equal">
      <formula>"Mayor"</formula>
    </cfRule>
    <cfRule type="cellIs" dxfId="7774" priority="8568" operator="equal">
      <formula>"Moderado"</formula>
    </cfRule>
    <cfRule type="cellIs" dxfId="7773" priority="8569" operator="equal">
      <formula>"Menor"</formula>
    </cfRule>
    <cfRule type="cellIs" dxfId="7772" priority="8570" operator="equal">
      <formula>"Leve"</formula>
    </cfRule>
  </conditionalFormatting>
  <conditionalFormatting sqref="DH191:DO195">
    <cfRule type="cellIs" dxfId="7771" priority="9066" operator="equal">
      <formula>"Catastrófico"</formula>
    </cfRule>
    <cfRule type="cellIs" dxfId="7770" priority="9067" operator="equal">
      <formula>"Mayor"</formula>
    </cfRule>
    <cfRule type="cellIs" dxfId="7769" priority="9068" operator="equal">
      <formula>"Moderado"</formula>
    </cfRule>
    <cfRule type="cellIs" dxfId="7768" priority="9069" operator="equal">
      <formula>"Menor"</formula>
    </cfRule>
    <cfRule type="cellIs" dxfId="7767" priority="9070" operator="equal">
      <formula>"Leve"</formula>
    </cfRule>
  </conditionalFormatting>
  <conditionalFormatting sqref="DH197:DO201">
    <cfRule type="cellIs" dxfId="7766" priority="9061" operator="equal">
      <formula>"Catastrófico"</formula>
    </cfRule>
    <cfRule type="cellIs" dxfId="7765" priority="9062" operator="equal">
      <formula>"Mayor"</formula>
    </cfRule>
    <cfRule type="cellIs" dxfId="7764" priority="9063" operator="equal">
      <formula>"Moderado"</formula>
    </cfRule>
    <cfRule type="cellIs" dxfId="7763" priority="9064" operator="equal">
      <formula>"Menor"</formula>
    </cfRule>
    <cfRule type="cellIs" dxfId="7762" priority="9065" operator="equal">
      <formula>"Leve"</formula>
    </cfRule>
  </conditionalFormatting>
  <conditionalFormatting sqref="DA89">
    <cfRule type="cellIs" dxfId="7761" priority="8531" operator="equal">
      <formula>"Catastrófico"</formula>
    </cfRule>
    <cfRule type="cellIs" dxfId="7760" priority="8532" operator="equal">
      <formula>"Mayor"</formula>
    </cfRule>
    <cfRule type="cellIs" dxfId="7759" priority="8533" operator="equal">
      <formula>"Moderado"</formula>
    </cfRule>
    <cfRule type="cellIs" dxfId="7758" priority="8534" operator="equal">
      <formula>"Menor"</formula>
    </cfRule>
    <cfRule type="cellIs" dxfId="7757" priority="8535" operator="equal">
      <formula>"Leve"</formula>
    </cfRule>
  </conditionalFormatting>
  <conditionalFormatting sqref="DB89:DF89">
    <cfRule type="cellIs" dxfId="7756" priority="8526" operator="equal">
      <formula>"Catastrófico"</formula>
    </cfRule>
    <cfRule type="cellIs" dxfId="7755" priority="8527" operator="equal">
      <formula>"Mayor"</formula>
    </cfRule>
    <cfRule type="cellIs" dxfId="7754" priority="8528" operator="equal">
      <formula>"Moderado"</formula>
    </cfRule>
    <cfRule type="cellIs" dxfId="7753" priority="8529" operator="equal">
      <formula>"Menor"</formula>
    </cfRule>
    <cfRule type="cellIs" dxfId="7752" priority="8530" operator="equal">
      <formula>"Leve"</formula>
    </cfRule>
  </conditionalFormatting>
  <conditionalFormatting sqref="DK89:DO89">
    <cfRule type="cellIs" dxfId="7751" priority="9026" operator="equal">
      <formula>"Catastrófico"</formula>
    </cfRule>
    <cfRule type="cellIs" dxfId="7750" priority="9027" operator="equal">
      <formula>"Mayor"</formula>
    </cfRule>
    <cfRule type="cellIs" dxfId="7749" priority="9028" operator="equal">
      <formula>"Moderado"</formula>
    </cfRule>
    <cfRule type="cellIs" dxfId="7748" priority="9029" operator="equal">
      <formula>"Menor"</formula>
    </cfRule>
    <cfRule type="cellIs" dxfId="7747" priority="9030" operator="equal">
      <formula>"Leve"</formula>
    </cfRule>
  </conditionalFormatting>
  <conditionalFormatting sqref="BQ16:BV17">
    <cfRule type="cellIs" dxfId="7746" priority="9221" operator="equal">
      <formula>"Catastrófico"</formula>
    </cfRule>
    <cfRule type="cellIs" dxfId="7745" priority="9222" operator="equal">
      <formula>"Mayor"</formula>
    </cfRule>
    <cfRule type="cellIs" dxfId="7744" priority="9223" operator="equal">
      <formula>"Moderado"</formula>
    </cfRule>
    <cfRule type="cellIs" dxfId="7743" priority="9224" operator="equal">
      <formula>"Menor"</formula>
    </cfRule>
    <cfRule type="cellIs" dxfId="7742" priority="9225" operator="equal">
      <formula>"Leve"</formula>
    </cfRule>
  </conditionalFormatting>
  <conditionalFormatting sqref="CP112:CW112">
    <cfRule type="cellIs" dxfId="7741" priority="7986" operator="equal">
      <formula>"Catastrófico"</formula>
    </cfRule>
    <cfRule type="cellIs" dxfId="7740" priority="7987" operator="equal">
      <formula>"Mayor"</formula>
    </cfRule>
    <cfRule type="cellIs" dxfId="7739" priority="7988" operator="equal">
      <formula>"Moderado"</formula>
    </cfRule>
    <cfRule type="cellIs" dxfId="7738" priority="7989" operator="equal">
      <formula>"Menor"</formula>
    </cfRule>
    <cfRule type="cellIs" dxfId="7737" priority="7990" operator="equal">
      <formula>"Leve"</formula>
    </cfRule>
  </conditionalFormatting>
  <conditionalFormatting sqref="CP112:CW112">
    <cfRule type="cellIs" dxfId="7736" priority="7981" operator="equal">
      <formula>"Catastrófico"</formula>
    </cfRule>
    <cfRule type="cellIs" dxfId="7735" priority="7982" operator="equal">
      <formula>"Mayor"</formula>
    </cfRule>
    <cfRule type="cellIs" dxfId="7734" priority="7983" operator="equal">
      <formula>"Moderado"</formula>
    </cfRule>
    <cfRule type="cellIs" dxfId="7733" priority="7984" operator="equal">
      <formula>"Menor"</formula>
    </cfRule>
    <cfRule type="cellIs" dxfId="7732" priority="7985" operator="equal">
      <formula>"Leve"</formula>
    </cfRule>
  </conditionalFormatting>
  <conditionalFormatting sqref="CP167:CW167">
    <cfRule type="cellIs" dxfId="7731" priority="7966" operator="equal">
      <formula>"Catastrófico"</formula>
    </cfRule>
    <cfRule type="cellIs" dxfId="7730" priority="7967" operator="equal">
      <formula>"Mayor"</formula>
    </cfRule>
    <cfRule type="cellIs" dxfId="7729" priority="7968" operator="equal">
      <formula>"Moderado"</formula>
    </cfRule>
    <cfRule type="cellIs" dxfId="7728" priority="7969" operator="equal">
      <formula>"Menor"</formula>
    </cfRule>
    <cfRule type="cellIs" dxfId="7727" priority="7970" operator="equal">
      <formula>"Leve"</formula>
    </cfRule>
  </conditionalFormatting>
  <conditionalFormatting sqref="CY167:DF167">
    <cfRule type="cellIs" dxfId="7726" priority="8466" operator="equal">
      <formula>"Catastrófico"</formula>
    </cfRule>
    <cfRule type="cellIs" dxfId="7725" priority="8467" operator="equal">
      <formula>"Mayor"</formula>
    </cfRule>
    <cfRule type="cellIs" dxfId="7724" priority="8468" operator="equal">
      <formula>"Moderado"</formula>
    </cfRule>
    <cfRule type="cellIs" dxfId="7723" priority="8469" operator="equal">
      <formula>"Menor"</formula>
    </cfRule>
    <cfRule type="cellIs" dxfId="7722" priority="8470" operator="equal">
      <formula>"Leve"</formula>
    </cfRule>
  </conditionalFormatting>
  <conditionalFormatting sqref="DH106:DO111">
    <cfRule type="cellIs" dxfId="7721" priority="8951" operator="equal">
      <formula>"Catastrófico"</formula>
    </cfRule>
    <cfRule type="cellIs" dxfId="7720" priority="8952" operator="equal">
      <formula>"Mayor"</formula>
    </cfRule>
    <cfRule type="cellIs" dxfId="7719" priority="8953" operator="equal">
      <formula>"Moderado"</formula>
    </cfRule>
    <cfRule type="cellIs" dxfId="7718" priority="8954" operator="equal">
      <formula>"Menor"</formula>
    </cfRule>
    <cfRule type="cellIs" dxfId="7717" priority="8955" operator="equal">
      <formula>"Leve"</formula>
    </cfRule>
  </conditionalFormatting>
  <conditionalFormatting sqref="DH106:DO111">
    <cfRule type="cellIs" dxfId="7716" priority="8946" operator="equal">
      <formula>"Catastrófico"</formula>
    </cfRule>
    <cfRule type="cellIs" dxfId="7715" priority="8947" operator="equal">
      <formula>"Mayor"</formula>
    </cfRule>
    <cfRule type="cellIs" dxfId="7714" priority="8948" operator="equal">
      <formula>"Moderado"</formula>
    </cfRule>
    <cfRule type="cellIs" dxfId="7713" priority="8949" operator="equal">
      <formula>"Menor"</formula>
    </cfRule>
    <cfRule type="cellIs" dxfId="7712" priority="8950" operator="equal">
      <formula>"Leve"</formula>
    </cfRule>
  </conditionalFormatting>
  <conditionalFormatting sqref="DJ46:DO46">
    <cfRule type="cellIs" dxfId="7711" priority="8921" operator="equal">
      <formula>"Catastrófico"</formula>
    </cfRule>
    <cfRule type="cellIs" dxfId="7710" priority="8922" operator="equal">
      <formula>"Mayor"</formula>
    </cfRule>
    <cfRule type="cellIs" dxfId="7709" priority="8923" operator="equal">
      <formula>"Moderado"</formula>
    </cfRule>
    <cfRule type="cellIs" dxfId="7708" priority="8924" operator="equal">
      <formula>"Menor"</formula>
    </cfRule>
    <cfRule type="cellIs" dxfId="7707" priority="8925" operator="equal">
      <formula>"Leve"</formula>
    </cfRule>
  </conditionalFormatting>
  <conditionalFormatting sqref="DJ46:DO46">
    <cfRule type="cellIs" dxfId="7706" priority="8916" operator="equal">
      <formula>"Catastrófico"</formula>
    </cfRule>
    <cfRule type="cellIs" dxfId="7705" priority="8917" operator="equal">
      <formula>"Mayor"</formula>
    </cfRule>
    <cfRule type="cellIs" dxfId="7704" priority="8918" operator="equal">
      <formula>"Moderado"</formula>
    </cfRule>
    <cfRule type="cellIs" dxfId="7703" priority="8919" operator="equal">
      <formula>"Menor"</formula>
    </cfRule>
    <cfRule type="cellIs" dxfId="7702" priority="8920" operator="equal">
      <formula>"Leve"</formula>
    </cfRule>
  </conditionalFormatting>
  <conditionalFormatting sqref="DH52:DI52">
    <cfRule type="cellIs" dxfId="7701" priority="8911" operator="equal">
      <formula>"Catastrófico"</formula>
    </cfRule>
    <cfRule type="cellIs" dxfId="7700" priority="8912" operator="equal">
      <formula>"Mayor"</formula>
    </cfRule>
    <cfRule type="cellIs" dxfId="7699" priority="8913" operator="equal">
      <formula>"Moderado"</formula>
    </cfRule>
    <cfRule type="cellIs" dxfId="7698" priority="8914" operator="equal">
      <formula>"Menor"</formula>
    </cfRule>
    <cfRule type="cellIs" dxfId="7697" priority="8915" operator="equal">
      <formula>"Leve"</formula>
    </cfRule>
  </conditionalFormatting>
  <conditionalFormatting sqref="DH52:DI52">
    <cfRule type="cellIs" dxfId="7696" priority="8906" operator="equal">
      <formula>"Catastrófico"</formula>
    </cfRule>
    <cfRule type="cellIs" dxfId="7695" priority="8907" operator="equal">
      <formula>"Mayor"</formula>
    </cfRule>
    <cfRule type="cellIs" dxfId="7694" priority="8908" operator="equal">
      <formula>"Moderado"</formula>
    </cfRule>
    <cfRule type="cellIs" dxfId="7693" priority="8909" operator="equal">
      <formula>"Menor"</formula>
    </cfRule>
    <cfRule type="cellIs" dxfId="7692" priority="8910" operator="equal">
      <formula>"Leve"</formula>
    </cfRule>
  </conditionalFormatting>
  <conditionalFormatting sqref="DA52:DF52">
    <cfRule type="cellIs" dxfId="7691" priority="8396" operator="equal">
      <formula>"Catastrófico"</formula>
    </cfRule>
    <cfRule type="cellIs" dxfId="7690" priority="8397" operator="equal">
      <formula>"Mayor"</formula>
    </cfRule>
    <cfRule type="cellIs" dxfId="7689" priority="8398" operator="equal">
      <formula>"Moderado"</formula>
    </cfRule>
    <cfRule type="cellIs" dxfId="7688" priority="8399" operator="equal">
      <formula>"Menor"</formula>
    </cfRule>
    <cfRule type="cellIs" dxfId="7687" priority="8400" operator="equal">
      <formula>"Leve"</formula>
    </cfRule>
  </conditionalFormatting>
  <conditionalFormatting sqref="DJ52:DO52">
    <cfRule type="cellIs" dxfId="7686" priority="8896" operator="equal">
      <formula>"Catastrófico"</formula>
    </cfRule>
    <cfRule type="cellIs" dxfId="7685" priority="8897" operator="equal">
      <formula>"Mayor"</formula>
    </cfRule>
    <cfRule type="cellIs" dxfId="7684" priority="8898" operator="equal">
      <formula>"Moderado"</formula>
    </cfRule>
    <cfRule type="cellIs" dxfId="7683" priority="8899" operator="equal">
      <formula>"Menor"</formula>
    </cfRule>
    <cfRule type="cellIs" dxfId="7682" priority="8900" operator="equal">
      <formula>"Leve"</formula>
    </cfRule>
  </conditionalFormatting>
  <conditionalFormatting sqref="DK83:DO83">
    <cfRule type="cellIs" dxfId="7681" priority="8846" operator="equal">
      <formula>"Catastrófico"</formula>
    </cfRule>
    <cfRule type="cellIs" dxfId="7680" priority="8847" operator="equal">
      <formula>"Mayor"</formula>
    </cfRule>
    <cfRule type="cellIs" dxfId="7679" priority="8848" operator="equal">
      <formula>"Moderado"</formula>
    </cfRule>
    <cfRule type="cellIs" dxfId="7678" priority="8849" operator="equal">
      <formula>"Menor"</formula>
    </cfRule>
    <cfRule type="cellIs" dxfId="7677" priority="8850" operator="equal">
      <formula>"Leve"</formula>
    </cfRule>
  </conditionalFormatting>
  <conditionalFormatting sqref="DH83">
    <cfRule type="cellIs" dxfId="7676" priority="8841" operator="equal">
      <formula>"Catastrófico"</formula>
    </cfRule>
    <cfRule type="cellIs" dxfId="7675" priority="8842" operator="equal">
      <formula>"Mayor"</formula>
    </cfRule>
    <cfRule type="cellIs" dxfId="7674" priority="8843" operator="equal">
      <formula>"Moderado"</formula>
    </cfRule>
    <cfRule type="cellIs" dxfId="7673" priority="8844" operator="equal">
      <formula>"Menor"</formula>
    </cfRule>
    <cfRule type="cellIs" dxfId="7672" priority="8845" operator="equal">
      <formula>"Leve"</formula>
    </cfRule>
  </conditionalFormatting>
  <conditionalFormatting sqref="CY118:DF119">
    <cfRule type="cellIs" dxfId="7671" priority="8316" operator="equal">
      <formula>"Catastrófico"</formula>
    </cfRule>
    <cfRule type="cellIs" dxfId="7670" priority="8317" operator="equal">
      <formula>"Mayor"</formula>
    </cfRule>
    <cfRule type="cellIs" dxfId="7669" priority="8318" operator="equal">
      <formula>"Moderado"</formula>
    </cfRule>
    <cfRule type="cellIs" dxfId="7668" priority="8319" operator="equal">
      <formula>"Menor"</formula>
    </cfRule>
    <cfRule type="cellIs" dxfId="7667" priority="8320" operator="equal">
      <formula>"Leve"</formula>
    </cfRule>
  </conditionalFormatting>
  <conditionalFormatting sqref="DH10:DI10">
    <cfRule type="cellIs" dxfId="7666" priority="8781" operator="equal">
      <formula>"Catastrófico"</formula>
    </cfRule>
    <cfRule type="cellIs" dxfId="7665" priority="8782" operator="equal">
      <formula>"Mayor"</formula>
    </cfRule>
    <cfRule type="cellIs" dxfId="7664" priority="8783" operator="equal">
      <formula>"Moderado"</formula>
    </cfRule>
    <cfRule type="cellIs" dxfId="7663" priority="8784" operator="equal">
      <formula>"Menor"</formula>
    </cfRule>
    <cfRule type="cellIs" dxfId="7662" priority="8785" operator="equal">
      <formula>"Leve"</formula>
    </cfRule>
  </conditionalFormatting>
  <conditionalFormatting sqref="DJ11:DO11">
    <cfRule type="cellIs" dxfId="7661" priority="8771" operator="equal">
      <formula>"Catastrófico"</formula>
    </cfRule>
    <cfRule type="cellIs" dxfId="7660" priority="8772" operator="equal">
      <formula>"Mayor"</formula>
    </cfRule>
    <cfRule type="cellIs" dxfId="7659" priority="8773" operator="equal">
      <formula>"Moderado"</formula>
    </cfRule>
    <cfRule type="cellIs" dxfId="7658" priority="8774" operator="equal">
      <formula>"Menor"</formula>
    </cfRule>
    <cfRule type="cellIs" dxfId="7657" priority="8775" operator="equal">
      <formula>"Leve"</formula>
    </cfRule>
  </conditionalFormatting>
  <conditionalFormatting sqref="DA10:DF10">
    <cfRule type="cellIs" dxfId="7656" priority="8256" operator="equal">
      <formula>"Catastrófico"</formula>
    </cfRule>
    <cfRule type="cellIs" dxfId="7655" priority="8257" operator="equal">
      <formula>"Mayor"</formula>
    </cfRule>
    <cfRule type="cellIs" dxfId="7654" priority="8258" operator="equal">
      <formula>"Moderado"</formula>
    </cfRule>
    <cfRule type="cellIs" dxfId="7653" priority="8259" operator="equal">
      <formula>"Menor"</formula>
    </cfRule>
    <cfRule type="cellIs" dxfId="7652" priority="8260" operator="equal">
      <formula>"Leve"</formula>
    </cfRule>
  </conditionalFormatting>
  <conditionalFormatting sqref="DI16">
    <cfRule type="cellIs" dxfId="7651" priority="8736" operator="equal">
      <formula>"Catastrófico"</formula>
    </cfRule>
    <cfRule type="cellIs" dxfId="7650" priority="8737" operator="equal">
      <formula>"Mayor"</formula>
    </cfRule>
    <cfRule type="cellIs" dxfId="7649" priority="8738" operator="equal">
      <formula>"Moderado"</formula>
    </cfRule>
    <cfRule type="cellIs" dxfId="7648" priority="8739" operator="equal">
      <formula>"Menor"</formula>
    </cfRule>
    <cfRule type="cellIs" dxfId="7647" priority="8740" operator="equal">
      <formula>"Leve"</formula>
    </cfRule>
  </conditionalFormatting>
  <conditionalFormatting sqref="CZ17">
    <cfRule type="cellIs" dxfId="7646" priority="8226" operator="equal">
      <formula>"Catastrófico"</formula>
    </cfRule>
    <cfRule type="cellIs" dxfId="7645" priority="8227" operator="equal">
      <formula>"Mayor"</formula>
    </cfRule>
    <cfRule type="cellIs" dxfId="7644" priority="8228" operator="equal">
      <formula>"Moderado"</formula>
    </cfRule>
    <cfRule type="cellIs" dxfId="7643" priority="8229" operator="equal">
      <formula>"Menor"</formula>
    </cfRule>
    <cfRule type="cellIs" dxfId="7642" priority="8230" operator="equal">
      <formula>"Leve"</formula>
    </cfRule>
  </conditionalFormatting>
  <conditionalFormatting sqref="CZ17">
    <cfRule type="cellIs" dxfId="7641" priority="8221" operator="equal">
      <formula>"Catastrófico"</formula>
    </cfRule>
    <cfRule type="cellIs" dxfId="7640" priority="8222" operator="equal">
      <formula>"Mayor"</formula>
    </cfRule>
    <cfRule type="cellIs" dxfId="7639" priority="8223" operator="equal">
      <formula>"Moderado"</formula>
    </cfRule>
    <cfRule type="cellIs" dxfId="7638" priority="8224" operator="equal">
      <formula>"Menor"</formula>
    </cfRule>
    <cfRule type="cellIs" dxfId="7637" priority="8225" operator="equal">
      <formula>"Leve"</formula>
    </cfRule>
  </conditionalFormatting>
  <conditionalFormatting sqref="CR16:CW17">
    <cfRule type="cellIs" dxfId="7636" priority="7711" operator="equal">
      <formula>"Catastrófico"</formula>
    </cfRule>
    <cfRule type="cellIs" dxfId="7635" priority="7712" operator="equal">
      <formula>"Mayor"</formula>
    </cfRule>
    <cfRule type="cellIs" dxfId="7634" priority="7713" operator="equal">
      <formula>"Moderado"</formula>
    </cfRule>
    <cfRule type="cellIs" dxfId="7633" priority="7714" operator="equal">
      <formula>"Menor"</formula>
    </cfRule>
    <cfRule type="cellIs" dxfId="7632" priority="7715" operator="equal">
      <formula>"Leve"</formula>
    </cfRule>
  </conditionalFormatting>
  <conditionalFormatting sqref="DI124:DO124 DI129:DO129 DI125:DI128 DK125:DO128">
    <cfRule type="cellIs" dxfId="7631" priority="8711" operator="equal">
      <formula>"Catastrófico"</formula>
    </cfRule>
    <cfRule type="cellIs" dxfId="7630" priority="8712" operator="equal">
      <formula>"Mayor"</formula>
    </cfRule>
    <cfRule type="cellIs" dxfId="7629" priority="8713" operator="equal">
      <formula>"Moderado"</formula>
    </cfRule>
    <cfRule type="cellIs" dxfId="7628" priority="8714" operator="equal">
      <formula>"Menor"</formula>
    </cfRule>
    <cfRule type="cellIs" dxfId="7627" priority="8715" operator="equal">
      <formula>"Leve"</formula>
    </cfRule>
  </conditionalFormatting>
  <conditionalFormatting sqref="CP125:CP128">
    <cfRule type="cellIs" dxfId="7626" priority="7691" operator="equal">
      <formula>"Catastrófico"</formula>
    </cfRule>
    <cfRule type="cellIs" dxfId="7625" priority="7692" operator="equal">
      <formula>"Mayor"</formula>
    </cfRule>
    <cfRule type="cellIs" dxfId="7624" priority="7693" operator="equal">
      <formula>"Moderado"</formula>
    </cfRule>
    <cfRule type="cellIs" dxfId="7623" priority="7694" operator="equal">
      <formula>"Menor"</formula>
    </cfRule>
    <cfRule type="cellIs" dxfId="7622" priority="7695" operator="equal">
      <formula>"Leve"</formula>
    </cfRule>
  </conditionalFormatting>
  <conditionalFormatting sqref="CY130:CZ130">
    <cfRule type="cellIs" dxfId="7621" priority="8186" operator="equal">
      <formula>"Catastrófico"</formula>
    </cfRule>
    <cfRule type="cellIs" dxfId="7620" priority="8187" operator="equal">
      <formula>"Mayor"</formula>
    </cfRule>
    <cfRule type="cellIs" dxfId="7619" priority="8188" operator="equal">
      <formula>"Moderado"</formula>
    </cfRule>
    <cfRule type="cellIs" dxfId="7618" priority="8189" operator="equal">
      <formula>"Menor"</formula>
    </cfRule>
    <cfRule type="cellIs" dxfId="7617" priority="8190" operator="equal">
      <formula>"Leve"</formula>
    </cfRule>
  </conditionalFormatting>
  <conditionalFormatting sqref="CG208:CN208">
    <cfRule type="cellIs" dxfId="7616" priority="7146" operator="equal">
      <formula>"Catastrófico"</formula>
    </cfRule>
    <cfRule type="cellIs" dxfId="7615" priority="7147" operator="equal">
      <formula>"Mayor"</formula>
    </cfRule>
    <cfRule type="cellIs" dxfId="7614" priority="7148" operator="equal">
      <formula>"Moderado"</formula>
    </cfRule>
    <cfRule type="cellIs" dxfId="7613" priority="7149" operator="equal">
      <formula>"Menor"</formula>
    </cfRule>
    <cfRule type="cellIs" dxfId="7612" priority="7150" operator="equal">
      <formula>"Leve"</formula>
    </cfRule>
  </conditionalFormatting>
  <conditionalFormatting sqref="CP214:CW214">
    <cfRule type="cellIs" dxfId="7611" priority="7646" operator="equal">
      <formula>"Catastrófico"</formula>
    </cfRule>
    <cfRule type="cellIs" dxfId="7610" priority="7647" operator="equal">
      <formula>"Mayor"</formula>
    </cfRule>
    <cfRule type="cellIs" dxfId="7609" priority="7648" operator="equal">
      <formula>"Moderado"</formula>
    </cfRule>
    <cfRule type="cellIs" dxfId="7608" priority="7649" operator="equal">
      <formula>"Menor"</formula>
    </cfRule>
    <cfRule type="cellIs" dxfId="7607" priority="7650" operator="equal">
      <formula>"Leve"</formula>
    </cfRule>
  </conditionalFormatting>
  <conditionalFormatting sqref="CS35:CW35">
    <cfRule type="cellIs" dxfId="7606" priority="7626" operator="equal">
      <formula>"Catastrófico"</formula>
    </cfRule>
    <cfRule type="cellIs" dxfId="7605" priority="7627" operator="equal">
      <formula>"Mayor"</formula>
    </cfRule>
    <cfRule type="cellIs" dxfId="7604" priority="7628" operator="equal">
      <formula>"Moderado"</formula>
    </cfRule>
    <cfRule type="cellIs" dxfId="7603" priority="7629" operator="equal">
      <formula>"Menor"</formula>
    </cfRule>
    <cfRule type="cellIs" dxfId="7602" priority="7630" operator="equal">
      <formula>"Leve"</formula>
    </cfRule>
  </conditionalFormatting>
  <conditionalFormatting sqref="CY40:DF40">
    <cfRule type="cellIs" dxfId="7601" priority="8126" operator="equal">
      <formula>"Catastrófico"</formula>
    </cfRule>
    <cfRule type="cellIs" dxfId="7600" priority="8127" operator="equal">
      <formula>"Mayor"</formula>
    </cfRule>
    <cfRule type="cellIs" dxfId="7599" priority="8128" operator="equal">
      <formula>"Moderado"</formula>
    </cfRule>
    <cfRule type="cellIs" dxfId="7598" priority="8129" operator="equal">
      <formula>"Menor"</formula>
    </cfRule>
    <cfRule type="cellIs" dxfId="7597" priority="8130" operator="equal">
      <formula>"Leve"</formula>
    </cfRule>
  </conditionalFormatting>
  <conditionalFormatting sqref="DH41:DO42">
    <cfRule type="cellIs" dxfId="7596" priority="8626" operator="equal">
      <formula>"Catastrófico"</formula>
    </cfRule>
    <cfRule type="cellIs" dxfId="7595" priority="8627" operator="equal">
      <formula>"Mayor"</formula>
    </cfRule>
    <cfRule type="cellIs" dxfId="7594" priority="8628" operator="equal">
      <formula>"Moderado"</formula>
    </cfRule>
    <cfRule type="cellIs" dxfId="7593" priority="8629" operator="equal">
      <formula>"Menor"</formula>
    </cfRule>
    <cfRule type="cellIs" dxfId="7592" priority="8630" operator="equal">
      <formula>"Leve"</formula>
    </cfRule>
  </conditionalFormatting>
  <conditionalFormatting sqref="DH172:DO172 DH131:DO137 DH196:DO196 DH12:DO15 DH90:DO93 DH95:DO99 DH103:DO105 DH186:DO190 DH47:DO51 DH53:DO57 DH36:DO40 DH43:DO45 DH18:DO34 DH88:DO88 DH142:DO142 DH148:DO148 DH154:DO155 DH59:DO69 DH202:DO202 DH208:DO208 DH214:DO255">
    <cfRule type="cellIs" dxfId="7591" priority="9126" operator="equal">
      <formula>"Catastrófico"</formula>
    </cfRule>
    <cfRule type="cellIs" dxfId="7590" priority="9127" operator="equal">
      <formula>"Mayor"</formula>
    </cfRule>
    <cfRule type="cellIs" dxfId="7589" priority="9128" operator="equal">
      <formula>"Moderado"</formula>
    </cfRule>
    <cfRule type="cellIs" dxfId="7588" priority="9129" operator="equal">
      <formula>"Menor"</formula>
    </cfRule>
    <cfRule type="cellIs" dxfId="7587" priority="9130" operator="equal">
      <formula>"Leve"</formula>
    </cfRule>
  </conditionalFormatting>
  <conditionalFormatting sqref="DG244">
    <cfRule type="cellIs" dxfId="7586" priority="9096" operator="equal">
      <formula>"Catastrófico"</formula>
    </cfRule>
    <cfRule type="cellIs" dxfId="7585" priority="9097" operator="equal">
      <formula>"Mayor"</formula>
    </cfRule>
    <cfRule type="cellIs" dxfId="7584" priority="9098" operator="equal">
      <formula>"Moderado"</formula>
    </cfRule>
    <cfRule type="cellIs" dxfId="7583" priority="9099" operator="equal">
      <formula>"Menor"</formula>
    </cfRule>
    <cfRule type="cellIs" dxfId="7582" priority="9100" operator="equal">
      <formula>"Leve"</formula>
    </cfRule>
  </conditionalFormatting>
  <conditionalFormatting sqref="CX250">
    <cfRule type="cellIs" dxfId="7581" priority="8586" operator="equal">
      <formula>"Catastrófico"</formula>
    </cfRule>
    <cfRule type="cellIs" dxfId="7580" priority="8587" operator="equal">
      <formula>"Mayor"</formula>
    </cfRule>
    <cfRule type="cellIs" dxfId="7579" priority="8588" operator="equal">
      <formula>"Moderado"</formula>
    </cfRule>
    <cfRule type="cellIs" dxfId="7578" priority="8589" operator="equal">
      <formula>"Menor"</formula>
    </cfRule>
    <cfRule type="cellIs" dxfId="7577" priority="8590" operator="equal">
      <formula>"Leve"</formula>
    </cfRule>
  </conditionalFormatting>
  <conditionalFormatting sqref="CY191:DF195">
    <cfRule type="cellIs" dxfId="7576" priority="8561" operator="equal">
      <formula>"Catastrófico"</formula>
    </cfRule>
    <cfRule type="cellIs" dxfId="7575" priority="8562" operator="equal">
      <formula>"Mayor"</formula>
    </cfRule>
    <cfRule type="cellIs" dxfId="7574" priority="8563" operator="equal">
      <formula>"Moderado"</formula>
    </cfRule>
    <cfRule type="cellIs" dxfId="7573" priority="8564" operator="equal">
      <formula>"Menor"</formula>
    </cfRule>
    <cfRule type="cellIs" dxfId="7572" priority="8565" operator="equal">
      <formula>"Leve"</formula>
    </cfRule>
  </conditionalFormatting>
  <conditionalFormatting sqref="CY197:DF201">
    <cfRule type="cellIs" dxfId="7571" priority="8556" operator="equal">
      <formula>"Catastrófico"</formula>
    </cfRule>
    <cfRule type="cellIs" dxfId="7570" priority="8557" operator="equal">
      <formula>"Mayor"</formula>
    </cfRule>
    <cfRule type="cellIs" dxfId="7569" priority="8558" operator="equal">
      <formula>"Moderado"</formula>
    </cfRule>
    <cfRule type="cellIs" dxfId="7568" priority="8559" operator="equal">
      <formula>"Menor"</formula>
    </cfRule>
    <cfRule type="cellIs" dxfId="7567" priority="8560" operator="equal">
      <formula>"Leve"</formula>
    </cfRule>
  </conditionalFormatting>
  <conditionalFormatting sqref="CY209:DF213">
    <cfRule type="cellIs" dxfId="7566" priority="8546" operator="equal">
      <formula>"Catastrófico"</formula>
    </cfRule>
    <cfRule type="cellIs" dxfId="7565" priority="8547" operator="equal">
      <formula>"Mayor"</formula>
    </cfRule>
    <cfRule type="cellIs" dxfId="7564" priority="8548" operator="equal">
      <formula>"Moderado"</formula>
    </cfRule>
    <cfRule type="cellIs" dxfId="7563" priority="8549" operator="equal">
      <formula>"Menor"</formula>
    </cfRule>
    <cfRule type="cellIs" dxfId="7562" priority="8550" operator="equal">
      <formula>"Leve"</formula>
    </cfRule>
  </conditionalFormatting>
  <conditionalFormatting sqref="DH89:DI89">
    <cfRule type="cellIs" dxfId="7561" priority="9046" operator="equal">
      <formula>"Catastrófico"</formula>
    </cfRule>
    <cfRule type="cellIs" dxfId="7560" priority="9047" operator="equal">
      <formula>"Mayor"</formula>
    </cfRule>
    <cfRule type="cellIs" dxfId="7559" priority="9048" operator="equal">
      <formula>"Moderado"</formula>
    </cfRule>
    <cfRule type="cellIs" dxfId="7558" priority="9049" operator="equal">
      <formula>"Menor"</formula>
    </cfRule>
    <cfRule type="cellIs" dxfId="7557" priority="9050" operator="equal">
      <formula>"Leve"</formula>
    </cfRule>
  </conditionalFormatting>
  <conditionalFormatting sqref="CR89">
    <cfRule type="cellIs" dxfId="7556" priority="8026" operator="equal">
      <formula>"Catastrófico"</formula>
    </cfRule>
    <cfRule type="cellIs" dxfId="7555" priority="8027" operator="equal">
      <formula>"Mayor"</formula>
    </cfRule>
    <cfRule type="cellIs" dxfId="7554" priority="8028" operator="equal">
      <formula>"Moderado"</formula>
    </cfRule>
    <cfRule type="cellIs" dxfId="7553" priority="8029" operator="equal">
      <formula>"Menor"</formula>
    </cfRule>
    <cfRule type="cellIs" dxfId="7552" priority="8030" operator="equal">
      <formula>"Leve"</formula>
    </cfRule>
  </conditionalFormatting>
  <conditionalFormatting sqref="CS89:CW89">
    <cfRule type="cellIs" dxfId="7551" priority="8021" operator="equal">
      <formula>"Catastrófico"</formula>
    </cfRule>
    <cfRule type="cellIs" dxfId="7550" priority="8022" operator="equal">
      <formula>"Mayor"</formula>
    </cfRule>
    <cfRule type="cellIs" dxfId="7549" priority="8023" operator="equal">
      <formula>"Moderado"</formula>
    </cfRule>
    <cfRule type="cellIs" dxfId="7548" priority="8024" operator="equal">
      <formula>"Menor"</formula>
    </cfRule>
    <cfRule type="cellIs" dxfId="7547" priority="8025" operator="equal">
      <formula>"Leve"</formula>
    </cfRule>
  </conditionalFormatting>
  <conditionalFormatting sqref="DB89:DF89">
    <cfRule type="cellIs" dxfId="7546" priority="8521" operator="equal">
      <formula>"Catastrófico"</formula>
    </cfRule>
    <cfRule type="cellIs" dxfId="7545" priority="8522" operator="equal">
      <formula>"Mayor"</formula>
    </cfRule>
    <cfRule type="cellIs" dxfId="7544" priority="8523" operator="equal">
      <formula>"Moderado"</formula>
    </cfRule>
    <cfRule type="cellIs" dxfId="7543" priority="8524" operator="equal">
      <formula>"Menor"</formula>
    </cfRule>
    <cfRule type="cellIs" dxfId="7542" priority="8525" operator="equal">
      <formula>"Leve"</formula>
    </cfRule>
  </conditionalFormatting>
  <conditionalFormatting sqref="CY101">
    <cfRule type="cellIs" dxfId="7541" priority="8506" operator="equal">
      <formula>"Catastrófico"</formula>
    </cfRule>
    <cfRule type="cellIs" dxfId="7540" priority="8507" operator="equal">
      <formula>"Mayor"</formula>
    </cfRule>
    <cfRule type="cellIs" dxfId="7539" priority="8508" operator="equal">
      <formula>"Moderado"</formula>
    </cfRule>
    <cfRule type="cellIs" dxfId="7538" priority="8509" operator="equal">
      <formula>"Menor"</formula>
    </cfRule>
    <cfRule type="cellIs" dxfId="7537" priority="8510" operator="equal">
      <formula>"Leve"</formula>
    </cfRule>
  </conditionalFormatting>
  <conditionalFormatting sqref="CP162:CW165 CP168:CW171 CP113:CW117 CP173:CW177 CP145:CW147 CP120:CW123 CP138:CW141 CP149:CW153 CP156:CW159">
    <cfRule type="cellIs" dxfId="7536" priority="7996" operator="equal">
      <formula>"Catastrófico"</formula>
    </cfRule>
    <cfRule type="cellIs" dxfId="7535" priority="7997" operator="equal">
      <formula>"Mayor"</formula>
    </cfRule>
    <cfRule type="cellIs" dxfId="7534" priority="7998" operator="equal">
      <formula>"Moderado"</formula>
    </cfRule>
    <cfRule type="cellIs" dxfId="7533" priority="7999" operator="equal">
      <formula>"Menor"</formula>
    </cfRule>
    <cfRule type="cellIs" dxfId="7532" priority="8000" operator="equal">
      <formula>"Leve"</formula>
    </cfRule>
  </conditionalFormatting>
  <conditionalFormatting sqref="CP162:CW165 CP168:CW171 CP113:CW117 CP173:CW177 CP145:CW147 CP120:CW123 CP138:CW141 CP149:CW153 CP156:CW159">
    <cfRule type="cellIs" dxfId="7531" priority="7991" operator="equal">
      <formula>"Catastrófico"</formula>
    </cfRule>
    <cfRule type="cellIs" dxfId="7530" priority="7992" operator="equal">
      <formula>"Mayor"</formula>
    </cfRule>
    <cfRule type="cellIs" dxfId="7529" priority="7993" operator="equal">
      <formula>"Moderado"</formula>
    </cfRule>
    <cfRule type="cellIs" dxfId="7528" priority="7994" operator="equal">
      <formula>"Menor"</formula>
    </cfRule>
    <cfRule type="cellIs" dxfId="7527" priority="7995" operator="equal">
      <formula>"Leve"</formula>
    </cfRule>
  </conditionalFormatting>
  <conditionalFormatting sqref="CP160:CW160">
    <cfRule type="cellIs" dxfId="7526" priority="7976" operator="equal">
      <formula>"Catastrófico"</formula>
    </cfRule>
    <cfRule type="cellIs" dxfId="7525" priority="7977" operator="equal">
      <formula>"Mayor"</formula>
    </cfRule>
    <cfRule type="cellIs" dxfId="7524" priority="7978" operator="equal">
      <formula>"Moderado"</formula>
    </cfRule>
    <cfRule type="cellIs" dxfId="7523" priority="7979" operator="equal">
      <formula>"Menor"</formula>
    </cfRule>
    <cfRule type="cellIs" dxfId="7522" priority="7980" operator="equal">
      <formula>"Leve"</formula>
    </cfRule>
  </conditionalFormatting>
  <conditionalFormatting sqref="CP161:CW161">
    <cfRule type="cellIs" dxfId="7521" priority="7971" operator="equal">
      <formula>"Catastrófico"</formula>
    </cfRule>
    <cfRule type="cellIs" dxfId="7520" priority="7972" operator="equal">
      <formula>"Mayor"</formula>
    </cfRule>
    <cfRule type="cellIs" dxfId="7519" priority="7973" operator="equal">
      <formula>"Moderado"</formula>
    </cfRule>
    <cfRule type="cellIs" dxfId="7518" priority="7974" operator="equal">
      <formula>"Menor"</formula>
    </cfRule>
    <cfRule type="cellIs" dxfId="7517" priority="7975" operator="equal">
      <formula>"Leve"</formula>
    </cfRule>
  </conditionalFormatting>
  <conditionalFormatting sqref="DH166:DO166">
    <cfRule type="cellIs" dxfId="7516" priority="8966" operator="equal">
      <formula>"Catastrófico"</formula>
    </cfRule>
    <cfRule type="cellIs" dxfId="7515" priority="8967" operator="equal">
      <formula>"Mayor"</formula>
    </cfRule>
    <cfRule type="cellIs" dxfId="7514" priority="8968" operator="equal">
      <formula>"Moderado"</formula>
    </cfRule>
    <cfRule type="cellIs" dxfId="7513" priority="8969" operator="equal">
      <formula>"Menor"</formula>
    </cfRule>
    <cfRule type="cellIs" dxfId="7512" priority="8970" operator="equal">
      <formula>"Leve"</formula>
    </cfRule>
  </conditionalFormatting>
  <conditionalFormatting sqref="DH184:DO185">
    <cfRule type="cellIs" dxfId="7511" priority="8961" operator="equal">
      <formula>"Catastrófico"</formula>
    </cfRule>
    <cfRule type="cellIs" dxfId="7510" priority="8962" operator="equal">
      <formula>"Mayor"</formula>
    </cfRule>
    <cfRule type="cellIs" dxfId="7509" priority="8963" operator="equal">
      <formula>"Moderado"</formula>
    </cfRule>
    <cfRule type="cellIs" dxfId="7508" priority="8964" operator="equal">
      <formula>"Menor"</formula>
    </cfRule>
    <cfRule type="cellIs" dxfId="7507" priority="8965" operator="equal">
      <formula>"Leve"</formula>
    </cfRule>
  </conditionalFormatting>
  <conditionalFormatting sqref="DH185:DO185">
    <cfRule type="cellIs" dxfId="7506" priority="8956" operator="equal">
      <formula>"Catastrófico"</formula>
    </cfRule>
    <cfRule type="cellIs" dxfId="7505" priority="8957" operator="equal">
      <formula>"Mayor"</formula>
    </cfRule>
    <cfRule type="cellIs" dxfId="7504" priority="8958" operator="equal">
      <formula>"Moderado"</formula>
    </cfRule>
    <cfRule type="cellIs" dxfId="7503" priority="8959" operator="equal">
      <formula>"Menor"</formula>
    </cfRule>
    <cfRule type="cellIs" dxfId="7502" priority="8960" operator="equal">
      <formula>"Leve"</formula>
    </cfRule>
  </conditionalFormatting>
  <conditionalFormatting sqref="CY106:DF111">
    <cfRule type="cellIs" dxfId="7501" priority="8446" operator="equal">
      <formula>"Catastrófico"</formula>
    </cfRule>
    <cfRule type="cellIs" dxfId="7500" priority="8447" operator="equal">
      <formula>"Mayor"</formula>
    </cfRule>
    <cfRule type="cellIs" dxfId="7499" priority="8448" operator="equal">
      <formula>"Moderado"</formula>
    </cfRule>
    <cfRule type="cellIs" dxfId="7498" priority="8449" operator="equal">
      <formula>"Menor"</formula>
    </cfRule>
    <cfRule type="cellIs" dxfId="7497" priority="8450" operator="equal">
      <formula>"Leve"</formula>
    </cfRule>
  </conditionalFormatting>
  <conditionalFormatting sqref="CY106:DF111">
    <cfRule type="cellIs" dxfId="7496" priority="8441" operator="equal">
      <formula>"Catastrófico"</formula>
    </cfRule>
    <cfRule type="cellIs" dxfId="7495" priority="8442" operator="equal">
      <formula>"Mayor"</formula>
    </cfRule>
    <cfRule type="cellIs" dxfId="7494" priority="8443" operator="equal">
      <formula>"Moderado"</formula>
    </cfRule>
    <cfRule type="cellIs" dxfId="7493" priority="8444" operator="equal">
      <formula>"Menor"</formula>
    </cfRule>
    <cfRule type="cellIs" dxfId="7492" priority="8445" operator="equal">
      <formula>"Leve"</formula>
    </cfRule>
  </conditionalFormatting>
  <conditionalFormatting sqref="DH178:DO183">
    <cfRule type="cellIs" dxfId="7491" priority="8941" operator="equal">
      <formula>"Catastrófico"</formula>
    </cfRule>
    <cfRule type="cellIs" dxfId="7490" priority="8942" operator="equal">
      <formula>"Mayor"</formula>
    </cfRule>
    <cfRule type="cellIs" dxfId="7489" priority="8943" operator="equal">
      <formula>"Moderado"</formula>
    </cfRule>
    <cfRule type="cellIs" dxfId="7488" priority="8944" operator="equal">
      <formula>"Menor"</formula>
    </cfRule>
    <cfRule type="cellIs" dxfId="7487" priority="8945" operator="equal">
      <formula>"Leve"</formula>
    </cfRule>
  </conditionalFormatting>
  <conditionalFormatting sqref="DH178:DO183">
    <cfRule type="cellIs" dxfId="7486" priority="8936" operator="equal">
      <formula>"Catastrófico"</formula>
    </cfRule>
    <cfRule type="cellIs" dxfId="7485" priority="8937" operator="equal">
      <formula>"Mayor"</formula>
    </cfRule>
    <cfRule type="cellIs" dxfId="7484" priority="8938" operator="equal">
      <formula>"Moderado"</formula>
    </cfRule>
    <cfRule type="cellIs" dxfId="7483" priority="8939" operator="equal">
      <formula>"Menor"</formula>
    </cfRule>
    <cfRule type="cellIs" dxfId="7482" priority="8940" operator="equal">
      <formula>"Leve"</formula>
    </cfRule>
  </conditionalFormatting>
  <conditionalFormatting sqref="CY46:CZ46">
    <cfRule type="cellIs" dxfId="7481" priority="8426" operator="equal">
      <formula>"Catastrófico"</formula>
    </cfRule>
    <cfRule type="cellIs" dxfId="7480" priority="8427" operator="equal">
      <formula>"Mayor"</formula>
    </cfRule>
    <cfRule type="cellIs" dxfId="7479" priority="8428" operator="equal">
      <formula>"Moderado"</formula>
    </cfRule>
    <cfRule type="cellIs" dxfId="7478" priority="8429" operator="equal">
      <formula>"Menor"</formula>
    </cfRule>
    <cfRule type="cellIs" dxfId="7477" priority="8430" operator="equal">
      <formula>"Leve"</formula>
    </cfRule>
  </conditionalFormatting>
  <conditionalFormatting sqref="CY46:CZ46">
    <cfRule type="cellIs" dxfId="7476" priority="8421" operator="equal">
      <formula>"Catastrófico"</formula>
    </cfRule>
    <cfRule type="cellIs" dxfId="7475" priority="8422" operator="equal">
      <formula>"Mayor"</formula>
    </cfRule>
    <cfRule type="cellIs" dxfId="7474" priority="8423" operator="equal">
      <formula>"Moderado"</formula>
    </cfRule>
    <cfRule type="cellIs" dxfId="7473" priority="8424" operator="equal">
      <formula>"Menor"</formula>
    </cfRule>
    <cfRule type="cellIs" dxfId="7472" priority="8425" operator="equal">
      <formula>"Leve"</formula>
    </cfRule>
  </conditionalFormatting>
  <conditionalFormatting sqref="DA46:DF46">
    <cfRule type="cellIs" dxfId="7471" priority="8416" operator="equal">
      <formula>"Catastrófico"</formula>
    </cfRule>
    <cfRule type="cellIs" dxfId="7470" priority="8417" operator="equal">
      <formula>"Mayor"</formula>
    </cfRule>
    <cfRule type="cellIs" dxfId="7469" priority="8418" operator="equal">
      <formula>"Moderado"</formula>
    </cfRule>
    <cfRule type="cellIs" dxfId="7468" priority="8419" operator="equal">
      <formula>"Menor"</formula>
    </cfRule>
    <cfRule type="cellIs" dxfId="7467" priority="8420" operator="equal">
      <formula>"Leve"</formula>
    </cfRule>
  </conditionalFormatting>
  <conditionalFormatting sqref="DA46:DF46">
    <cfRule type="cellIs" dxfId="7466" priority="8411" operator="equal">
      <formula>"Catastrófico"</formula>
    </cfRule>
    <cfRule type="cellIs" dxfId="7465" priority="8412" operator="equal">
      <formula>"Mayor"</formula>
    </cfRule>
    <cfRule type="cellIs" dxfId="7464" priority="8413" operator="equal">
      <formula>"Moderado"</formula>
    </cfRule>
    <cfRule type="cellIs" dxfId="7463" priority="8414" operator="equal">
      <formula>"Menor"</formula>
    </cfRule>
    <cfRule type="cellIs" dxfId="7462" priority="8415" operator="equal">
      <formula>"Leve"</formula>
    </cfRule>
  </conditionalFormatting>
  <conditionalFormatting sqref="CY52:CZ52">
    <cfRule type="cellIs" dxfId="7461" priority="8406" operator="equal">
      <formula>"Catastrófico"</formula>
    </cfRule>
    <cfRule type="cellIs" dxfId="7460" priority="8407" operator="equal">
      <formula>"Mayor"</formula>
    </cfRule>
    <cfRule type="cellIs" dxfId="7459" priority="8408" operator="equal">
      <formula>"Moderado"</formula>
    </cfRule>
    <cfRule type="cellIs" dxfId="7458" priority="8409" operator="equal">
      <formula>"Menor"</formula>
    </cfRule>
    <cfRule type="cellIs" dxfId="7457" priority="8410" operator="equal">
      <formula>"Leve"</formula>
    </cfRule>
  </conditionalFormatting>
  <conditionalFormatting sqref="CY52:CZ52">
    <cfRule type="cellIs" dxfId="7456" priority="8401" operator="equal">
      <formula>"Catastrófico"</formula>
    </cfRule>
    <cfRule type="cellIs" dxfId="7455" priority="8402" operator="equal">
      <formula>"Mayor"</formula>
    </cfRule>
    <cfRule type="cellIs" dxfId="7454" priority="8403" operator="equal">
      <formula>"Moderado"</formula>
    </cfRule>
    <cfRule type="cellIs" dxfId="7453" priority="8404" operator="equal">
      <formula>"Menor"</formula>
    </cfRule>
    <cfRule type="cellIs" dxfId="7452" priority="8405" operator="equal">
      <formula>"Leve"</formula>
    </cfRule>
  </conditionalFormatting>
  <conditionalFormatting sqref="CR52:CW52">
    <cfRule type="cellIs" dxfId="7451" priority="7891" operator="equal">
      <formula>"Catastrófico"</formula>
    </cfRule>
    <cfRule type="cellIs" dxfId="7450" priority="7892" operator="equal">
      <formula>"Mayor"</formula>
    </cfRule>
    <cfRule type="cellIs" dxfId="7449" priority="7893" operator="equal">
      <formula>"Moderado"</formula>
    </cfRule>
    <cfRule type="cellIs" dxfId="7448" priority="7894" operator="equal">
      <formula>"Menor"</formula>
    </cfRule>
    <cfRule type="cellIs" dxfId="7447" priority="7895" operator="equal">
      <formula>"Leve"</formula>
    </cfRule>
  </conditionalFormatting>
  <conditionalFormatting sqref="DA52:DF52">
    <cfRule type="cellIs" dxfId="7446" priority="8391" operator="equal">
      <formula>"Catastrófico"</formula>
    </cfRule>
    <cfRule type="cellIs" dxfId="7445" priority="8392" operator="equal">
      <formula>"Mayor"</formula>
    </cfRule>
    <cfRule type="cellIs" dxfId="7444" priority="8393" operator="equal">
      <formula>"Moderado"</formula>
    </cfRule>
    <cfRule type="cellIs" dxfId="7443" priority="8394" operator="equal">
      <formula>"Menor"</formula>
    </cfRule>
    <cfRule type="cellIs" dxfId="7442" priority="8395" operator="equal">
      <formula>"Leve"</formula>
    </cfRule>
  </conditionalFormatting>
  <conditionalFormatting sqref="DH58:DI58">
    <cfRule type="cellIs" dxfId="7441" priority="8891" operator="equal">
      <formula>"Catastrófico"</formula>
    </cfRule>
    <cfRule type="cellIs" dxfId="7440" priority="8892" operator="equal">
      <formula>"Mayor"</formula>
    </cfRule>
    <cfRule type="cellIs" dxfId="7439" priority="8893" operator="equal">
      <formula>"Moderado"</formula>
    </cfRule>
    <cfRule type="cellIs" dxfId="7438" priority="8894" operator="equal">
      <formula>"Menor"</formula>
    </cfRule>
    <cfRule type="cellIs" dxfId="7437" priority="8895" operator="equal">
      <formula>"Leve"</formula>
    </cfRule>
  </conditionalFormatting>
  <conditionalFormatting sqref="DH58:DI58">
    <cfRule type="cellIs" dxfId="7436" priority="8886" operator="equal">
      <formula>"Catastrófico"</formula>
    </cfRule>
    <cfRule type="cellIs" dxfId="7435" priority="8887" operator="equal">
      <formula>"Mayor"</formula>
    </cfRule>
    <cfRule type="cellIs" dxfId="7434" priority="8888" operator="equal">
      <formula>"Moderado"</formula>
    </cfRule>
    <cfRule type="cellIs" dxfId="7433" priority="8889" operator="equal">
      <formula>"Menor"</formula>
    </cfRule>
    <cfRule type="cellIs" dxfId="7432" priority="8890" operator="equal">
      <formula>"Leve"</formula>
    </cfRule>
  </conditionalFormatting>
  <conditionalFormatting sqref="DA58:DF58">
    <cfRule type="cellIs" dxfId="7431" priority="8376" operator="equal">
      <formula>"Catastrófico"</formula>
    </cfRule>
    <cfRule type="cellIs" dxfId="7430" priority="8377" operator="equal">
      <formula>"Mayor"</formula>
    </cfRule>
    <cfRule type="cellIs" dxfId="7429" priority="8378" operator="equal">
      <formula>"Moderado"</formula>
    </cfRule>
    <cfRule type="cellIs" dxfId="7428" priority="8379" operator="equal">
      <formula>"Menor"</formula>
    </cfRule>
    <cfRule type="cellIs" dxfId="7427" priority="8380" operator="equal">
      <formula>"Leve"</formula>
    </cfRule>
  </conditionalFormatting>
  <conditionalFormatting sqref="DJ58:DO58">
    <cfRule type="cellIs" dxfId="7426" priority="8876" operator="equal">
      <formula>"Catastrófico"</formula>
    </cfRule>
    <cfRule type="cellIs" dxfId="7425" priority="8877" operator="equal">
      <formula>"Mayor"</formula>
    </cfRule>
    <cfRule type="cellIs" dxfId="7424" priority="8878" operator="equal">
      <formula>"Moderado"</formula>
    </cfRule>
    <cfRule type="cellIs" dxfId="7423" priority="8879" operator="equal">
      <formula>"Menor"</formula>
    </cfRule>
    <cfRule type="cellIs" dxfId="7422" priority="8880" operator="equal">
      <formula>"Leve"</formula>
    </cfRule>
  </conditionalFormatting>
  <conditionalFormatting sqref="DI82">
    <cfRule type="cellIs" dxfId="7421" priority="8861" operator="equal">
      <formula>"Catastrófico"</formula>
    </cfRule>
    <cfRule type="cellIs" dxfId="7420" priority="8862" operator="equal">
      <formula>"Mayor"</formula>
    </cfRule>
    <cfRule type="cellIs" dxfId="7419" priority="8863" operator="equal">
      <formula>"Moderado"</formula>
    </cfRule>
    <cfRule type="cellIs" dxfId="7418" priority="8864" operator="equal">
      <formula>"Menor"</formula>
    </cfRule>
    <cfRule type="cellIs" dxfId="7417" priority="8865" operator="equal">
      <formula>"Leve"</formula>
    </cfRule>
  </conditionalFormatting>
  <conditionalFormatting sqref="DK82:DO82">
    <cfRule type="cellIs" dxfId="7416" priority="8856" operator="equal">
      <formula>"Catastrófico"</formula>
    </cfRule>
    <cfRule type="cellIs" dxfId="7415" priority="8857" operator="equal">
      <formula>"Mayor"</formula>
    </cfRule>
    <cfRule type="cellIs" dxfId="7414" priority="8858" operator="equal">
      <formula>"Moderado"</formula>
    </cfRule>
    <cfRule type="cellIs" dxfId="7413" priority="8859" operator="equal">
      <formula>"Menor"</formula>
    </cfRule>
    <cfRule type="cellIs" dxfId="7412" priority="8860" operator="equal">
      <formula>"Leve"</formula>
    </cfRule>
  </conditionalFormatting>
  <conditionalFormatting sqref="DI83">
    <cfRule type="cellIs" dxfId="7411" priority="8851" operator="equal">
      <formula>"Catastrófico"</formula>
    </cfRule>
    <cfRule type="cellIs" dxfId="7410" priority="8852" operator="equal">
      <formula>"Mayor"</formula>
    </cfRule>
    <cfRule type="cellIs" dxfId="7409" priority="8853" operator="equal">
      <formula>"Moderado"</formula>
    </cfRule>
    <cfRule type="cellIs" dxfId="7408" priority="8854" operator="equal">
      <formula>"Menor"</formula>
    </cfRule>
    <cfRule type="cellIs" dxfId="7407" priority="8855" operator="equal">
      <formula>"Leve"</formula>
    </cfRule>
  </conditionalFormatting>
  <conditionalFormatting sqref="DB83:DF83">
    <cfRule type="cellIs" dxfId="7406" priority="8341" operator="equal">
      <formula>"Catastrófico"</formula>
    </cfRule>
    <cfRule type="cellIs" dxfId="7405" priority="8342" operator="equal">
      <formula>"Mayor"</formula>
    </cfRule>
    <cfRule type="cellIs" dxfId="7404" priority="8343" operator="equal">
      <formula>"Moderado"</formula>
    </cfRule>
    <cfRule type="cellIs" dxfId="7403" priority="8344" operator="equal">
      <formula>"Menor"</formula>
    </cfRule>
    <cfRule type="cellIs" dxfId="7402" priority="8345" operator="equal">
      <formula>"Leve"</formula>
    </cfRule>
  </conditionalFormatting>
  <conditionalFormatting sqref="CY83">
    <cfRule type="cellIs" dxfId="7401" priority="8336" operator="equal">
      <formula>"Catastrófico"</formula>
    </cfRule>
    <cfRule type="cellIs" dxfId="7400" priority="8337" operator="equal">
      <formula>"Mayor"</formula>
    </cfRule>
    <cfRule type="cellIs" dxfId="7399" priority="8338" operator="equal">
      <formula>"Moderado"</formula>
    </cfRule>
    <cfRule type="cellIs" dxfId="7398" priority="8339" operator="equal">
      <formula>"Menor"</formula>
    </cfRule>
    <cfRule type="cellIs" dxfId="7397" priority="8340" operator="equal">
      <formula>"Leve"</formula>
    </cfRule>
  </conditionalFormatting>
  <conditionalFormatting sqref="DH143:DO144">
    <cfRule type="cellIs" dxfId="7396" priority="8831" operator="equal">
      <formula>"Catastrófico"</formula>
    </cfRule>
    <cfRule type="cellIs" dxfId="7395" priority="8832" operator="equal">
      <formula>"Mayor"</formula>
    </cfRule>
    <cfRule type="cellIs" dxfId="7394" priority="8833" operator="equal">
      <formula>"Moderado"</formula>
    </cfRule>
    <cfRule type="cellIs" dxfId="7393" priority="8834" operator="equal">
      <formula>"Menor"</formula>
    </cfRule>
    <cfRule type="cellIs" dxfId="7392" priority="8835" operator="equal">
      <formula>"Leve"</formula>
    </cfRule>
  </conditionalFormatting>
  <conditionalFormatting sqref="DH118:DO119">
    <cfRule type="cellIs" dxfId="7391" priority="8826" operator="equal">
      <formula>"Catastrófico"</formula>
    </cfRule>
    <cfRule type="cellIs" dxfId="7390" priority="8827" operator="equal">
      <formula>"Mayor"</formula>
    </cfRule>
    <cfRule type="cellIs" dxfId="7389" priority="8828" operator="equal">
      <formula>"Moderado"</formula>
    </cfRule>
    <cfRule type="cellIs" dxfId="7388" priority="8829" operator="equal">
      <formula>"Menor"</formula>
    </cfRule>
    <cfRule type="cellIs" dxfId="7387" priority="8830" operator="equal">
      <formula>"Leve"</formula>
    </cfRule>
  </conditionalFormatting>
  <conditionalFormatting sqref="CP118:CW119">
    <cfRule type="cellIs" dxfId="7386" priority="7811" operator="equal">
      <formula>"Catastrófico"</formula>
    </cfRule>
    <cfRule type="cellIs" dxfId="7385" priority="7812" operator="equal">
      <formula>"Mayor"</formula>
    </cfRule>
    <cfRule type="cellIs" dxfId="7384" priority="7813" operator="equal">
      <formula>"Moderado"</formula>
    </cfRule>
    <cfRule type="cellIs" dxfId="7383" priority="7814" operator="equal">
      <formula>"Menor"</formula>
    </cfRule>
    <cfRule type="cellIs" dxfId="7382" priority="7815" operator="equal">
      <formula>"Leve"</formula>
    </cfRule>
  </conditionalFormatting>
  <conditionalFormatting sqref="CY10:CZ10">
    <cfRule type="cellIs" dxfId="7381" priority="8276" operator="equal">
      <formula>"Catastrófico"</formula>
    </cfRule>
    <cfRule type="cellIs" dxfId="7380" priority="8277" operator="equal">
      <formula>"Mayor"</formula>
    </cfRule>
    <cfRule type="cellIs" dxfId="7379" priority="8278" operator="equal">
      <formula>"Moderado"</formula>
    </cfRule>
    <cfRule type="cellIs" dxfId="7378" priority="8279" operator="equal">
      <formula>"Menor"</formula>
    </cfRule>
    <cfRule type="cellIs" dxfId="7377" priority="8280" operator="equal">
      <formula>"Leve"</formula>
    </cfRule>
  </conditionalFormatting>
  <conditionalFormatting sqref="DJ11:DO11">
    <cfRule type="cellIs" dxfId="7376" priority="8776" operator="equal">
      <formula>"Catastrófico"</formula>
    </cfRule>
    <cfRule type="cellIs" dxfId="7375" priority="8777" operator="equal">
      <formula>"Mayor"</formula>
    </cfRule>
    <cfRule type="cellIs" dxfId="7374" priority="8778" operator="equal">
      <formula>"Moderado"</formula>
    </cfRule>
    <cfRule type="cellIs" dxfId="7373" priority="8779" operator="equal">
      <formula>"Menor"</formula>
    </cfRule>
    <cfRule type="cellIs" dxfId="7372" priority="8780" operator="equal">
      <formula>"Leve"</formula>
    </cfRule>
  </conditionalFormatting>
  <conditionalFormatting sqref="DA11:DF11">
    <cfRule type="cellIs" dxfId="7371" priority="8266" operator="equal">
      <formula>"Catastrófico"</formula>
    </cfRule>
    <cfRule type="cellIs" dxfId="7370" priority="8267" operator="equal">
      <formula>"Mayor"</formula>
    </cfRule>
    <cfRule type="cellIs" dxfId="7369" priority="8268" operator="equal">
      <formula>"Moderado"</formula>
    </cfRule>
    <cfRule type="cellIs" dxfId="7368" priority="8269" operator="equal">
      <formula>"Menor"</formula>
    </cfRule>
    <cfRule type="cellIs" dxfId="7367" priority="8270" operator="equal">
      <formula>"Leve"</formula>
    </cfRule>
  </conditionalFormatting>
  <conditionalFormatting sqref="DJ10:DO10">
    <cfRule type="cellIs" dxfId="7366" priority="8766" operator="equal">
      <formula>"Catastrófico"</formula>
    </cfRule>
    <cfRule type="cellIs" dxfId="7365" priority="8767" operator="equal">
      <formula>"Mayor"</formula>
    </cfRule>
    <cfRule type="cellIs" dxfId="7364" priority="8768" operator="equal">
      <formula>"Moderado"</formula>
    </cfRule>
    <cfRule type="cellIs" dxfId="7363" priority="8769" operator="equal">
      <formula>"Menor"</formula>
    </cfRule>
    <cfRule type="cellIs" dxfId="7362" priority="8770" operator="equal">
      <formula>"Leve"</formula>
    </cfRule>
  </conditionalFormatting>
  <conditionalFormatting sqref="CR10:CW10">
    <cfRule type="cellIs" dxfId="7361" priority="7751" operator="equal">
      <formula>"Catastrófico"</formula>
    </cfRule>
    <cfRule type="cellIs" dxfId="7360" priority="7752" operator="equal">
      <formula>"Mayor"</formula>
    </cfRule>
    <cfRule type="cellIs" dxfId="7359" priority="7753" operator="equal">
      <formula>"Moderado"</formula>
    </cfRule>
    <cfRule type="cellIs" dxfId="7358" priority="7754" operator="equal">
      <formula>"Menor"</formula>
    </cfRule>
    <cfRule type="cellIs" dxfId="7357" priority="7755" operator="equal">
      <formula>"Leve"</formula>
    </cfRule>
  </conditionalFormatting>
  <conditionalFormatting sqref="DH11:DI11">
    <cfRule type="cellIs" dxfId="7356" priority="8756" operator="equal">
      <formula>"Catastrófico"</formula>
    </cfRule>
    <cfRule type="cellIs" dxfId="7355" priority="8757" operator="equal">
      <formula>"Mayor"</formula>
    </cfRule>
    <cfRule type="cellIs" dxfId="7354" priority="8758" operator="equal">
      <formula>"Moderado"</formula>
    </cfRule>
    <cfRule type="cellIs" dxfId="7353" priority="8759" operator="equal">
      <formula>"Menor"</formula>
    </cfRule>
    <cfRule type="cellIs" dxfId="7352" priority="8760" operator="equal">
      <formula>"Leve"</formula>
    </cfRule>
  </conditionalFormatting>
  <conditionalFormatting sqref="DH11:DI11">
    <cfRule type="cellIs" dxfId="7351" priority="8751" operator="equal">
      <formula>"Catastrófico"</formula>
    </cfRule>
    <cfRule type="cellIs" dxfId="7350" priority="8752" operator="equal">
      <formula>"Mayor"</formula>
    </cfRule>
    <cfRule type="cellIs" dxfId="7349" priority="8753" operator="equal">
      <formula>"Moderado"</formula>
    </cfRule>
    <cfRule type="cellIs" dxfId="7348" priority="8754" operator="equal">
      <formula>"Menor"</formula>
    </cfRule>
    <cfRule type="cellIs" dxfId="7347" priority="8755" operator="equal">
      <formula>"Leve"</formula>
    </cfRule>
  </conditionalFormatting>
  <conditionalFormatting sqref="DH16:DH17">
    <cfRule type="cellIs" dxfId="7346" priority="8746" operator="equal">
      <formula>"Catastrófico"</formula>
    </cfRule>
    <cfRule type="cellIs" dxfId="7345" priority="8747" operator="equal">
      <formula>"Mayor"</formula>
    </cfRule>
    <cfRule type="cellIs" dxfId="7344" priority="8748" operator="equal">
      <formula>"Moderado"</formula>
    </cfRule>
    <cfRule type="cellIs" dxfId="7343" priority="8749" operator="equal">
      <formula>"Menor"</formula>
    </cfRule>
    <cfRule type="cellIs" dxfId="7342" priority="8750" operator="equal">
      <formula>"Leve"</formula>
    </cfRule>
  </conditionalFormatting>
  <conditionalFormatting sqref="DI16">
    <cfRule type="cellIs" dxfId="7341" priority="8741" operator="equal">
      <formula>"Catastrófico"</formula>
    </cfRule>
    <cfRule type="cellIs" dxfId="7340" priority="8742" operator="equal">
      <formula>"Mayor"</formula>
    </cfRule>
    <cfRule type="cellIs" dxfId="7339" priority="8743" operator="equal">
      <formula>"Moderado"</formula>
    </cfRule>
    <cfRule type="cellIs" dxfId="7338" priority="8744" operator="equal">
      <formula>"Menor"</formula>
    </cfRule>
    <cfRule type="cellIs" dxfId="7337" priority="8745" operator="equal">
      <formula>"Leve"</formula>
    </cfRule>
  </conditionalFormatting>
  <conditionalFormatting sqref="CZ16">
    <cfRule type="cellIs" dxfId="7336" priority="8231" operator="equal">
      <formula>"Catastrófico"</formula>
    </cfRule>
    <cfRule type="cellIs" dxfId="7335" priority="8232" operator="equal">
      <formula>"Mayor"</formula>
    </cfRule>
    <cfRule type="cellIs" dxfId="7334" priority="8233" operator="equal">
      <formula>"Moderado"</formula>
    </cfRule>
    <cfRule type="cellIs" dxfId="7333" priority="8234" operator="equal">
      <formula>"Menor"</formula>
    </cfRule>
    <cfRule type="cellIs" dxfId="7332" priority="8235" operator="equal">
      <formula>"Leve"</formula>
    </cfRule>
  </conditionalFormatting>
  <conditionalFormatting sqref="CQ17">
    <cfRule type="cellIs" dxfId="7331" priority="7721" operator="equal">
      <formula>"Catastrófico"</formula>
    </cfRule>
    <cfRule type="cellIs" dxfId="7330" priority="7722" operator="equal">
      <formula>"Mayor"</formula>
    </cfRule>
    <cfRule type="cellIs" dxfId="7329" priority="7723" operator="equal">
      <formula>"Moderado"</formula>
    </cfRule>
    <cfRule type="cellIs" dxfId="7328" priority="7724" operator="equal">
      <formula>"Menor"</formula>
    </cfRule>
    <cfRule type="cellIs" dxfId="7327" priority="7725" operator="equal">
      <formula>"Leve"</formula>
    </cfRule>
  </conditionalFormatting>
  <conditionalFormatting sqref="CQ17">
    <cfRule type="cellIs" dxfId="7326" priority="7716" operator="equal">
      <formula>"Catastrófico"</formula>
    </cfRule>
    <cfRule type="cellIs" dxfId="7325" priority="7717" operator="equal">
      <formula>"Mayor"</formula>
    </cfRule>
    <cfRule type="cellIs" dxfId="7324" priority="7718" operator="equal">
      <formula>"Moderado"</formula>
    </cfRule>
    <cfRule type="cellIs" dxfId="7323" priority="7719" operator="equal">
      <formula>"Menor"</formula>
    </cfRule>
    <cfRule type="cellIs" dxfId="7322" priority="7720" operator="equal">
      <formula>"Leve"</formula>
    </cfRule>
  </conditionalFormatting>
  <conditionalFormatting sqref="CI16:CN17">
    <cfRule type="cellIs" dxfId="7321" priority="7206" operator="equal">
      <formula>"Catastrófico"</formula>
    </cfRule>
    <cfRule type="cellIs" dxfId="7320" priority="7207" operator="equal">
      <formula>"Mayor"</formula>
    </cfRule>
    <cfRule type="cellIs" dxfId="7319" priority="7208" operator="equal">
      <formula>"Moderado"</formula>
    </cfRule>
    <cfRule type="cellIs" dxfId="7318" priority="7209" operator="equal">
      <formula>"Menor"</formula>
    </cfRule>
    <cfRule type="cellIs" dxfId="7317" priority="7210" operator="equal">
      <formula>"Leve"</formula>
    </cfRule>
  </conditionalFormatting>
  <conditionalFormatting sqref="CR16:CW17">
    <cfRule type="cellIs" dxfId="7316" priority="7706" operator="equal">
      <formula>"Catastrófico"</formula>
    </cfRule>
    <cfRule type="cellIs" dxfId="7315" priority="7707" operator="equal">
      <formula>"Mayor"</formula>
    </cfRule>
    <cfRule type="cellIs" dxfId="7314" priority="7708" operator="equal">
      <formula>"Moderado"</formula>
    </cfRule>
    <cfRule type="cellIs" dxfId="7313" priority="7709" operator="equal">
      <formula>"Menor"</formula>
    </cfRule>
    <cfRule type="cellIs" dxfId="7312" priority="7710" operator="equal">
      <formula>"Leve"</formula>
    </cfRule>
  </conditionalFormatting>
  <conditionalFormatting sqref="CZ124:DF124 CZ129:DF129 CZ125:CZ128 DB125:DF128">
    <cfRule type="cellIs" dxfId="7311" priority="8206" operator="equal">
      <formula>"Catastrófico"</formula>
    </cfRule>
    <cfRule type="cellIs" dxfId="7310" priority="8207" operator="equal">
      <formula>"Mayor"</formula>
    </cfRule>
    <cfRule type="cellIs" dxfId="7309" priority="8208" operator="equal">
      <formula>"Moderado"</formula>
    </cfRule>
    <cfRule type="cellIs" dxfId="7308" priority="8209" operator="equal">
      <formula>"Menor"</formula>
    </cfRule>
    <cfRule type="cellIs" dxfId="7307" priority="8210" operator="equal">
      <formula>"Leve"</formula>
    </cfRule>
  </conditionalFormatting>
  <conditionalFormatting sqref="CQ125:CQ128 CP129:CW129 CS125:CW128 CP124:CW124">
    <cfRule type="cellIs" dxfId="7306" priority="7696" operator="equal">
      <formula>"Catastrófico"</formula>
    </cfRule>
    <cfRule type="cellIs" dxfId="7305" priority="7697" operator="equal">
      <formula>"Mayor"</formula>
    </cfRule>
    <cfRule type="cellIs" dxfId="7304" priority="7698" operator="equal">
      <formula>"Moderado"</formula>
    </cfRule>
    <cfRule type="cellIs" dxfId="7303" priority="7699" operator="equal">
      <formula>"Menor"</formula>
    </cfRule>
    <cfRule type="cellIs" dxfId="7302" priority="7700" operator="equal">
      <formula>"Leve"</formula>
    </cfRule>
  </conditionalFormatting>
  <conditionalFormatting sqref="CG125:CG128">
    <cfRule type="cellIs" dxfId="7301" priority="7186" operator="equal">
      <formula>"Catastrófico"</formula>
    </cfRule>
    <cfRule type="cellIs" dxfId="7300" priority="7187" operator="equal">
      <formula>"Mayor"</formula>
    </cfRule>
    <cfRule type="cellIs" dxfId="7299" priority="7188" operator="equal">
      <formula>"Moderado"</formula>
    </cfRule>
    <cfRule type="cellIs" dxfId="7298" priority="7189" operator="equal">
      <formula>"Menor"</formula>
    </cfRule>
    <cfRule type="cellIs" dxfId="7297" priority="7190" operator="equal">
      <formula>"Leve"</formula>
    </cfRule>
  </conditionalFormatting>
  <conditionalFormatting sqref="CP125:CP128">
    <cfRule type="cellIs" dxfId="7296" priority="7686" operator="equal">
      <formula>"Catastrófico"</formula>
    </cfRule>
    <cfRule type="cellIs" dxfId="7295" priority="7687" operator="equal">
      <formula>"Mayor"</formula>
    </cfRule>
    <cfRule type="cellIs" dxfId="7294" priority="7688" operator="equal">
      <formula>"Moderado"</formula>
    </cfRule>
    <cfRule type="cellIs" dxfId="7293" priority="7689" operator="equal">
      <formula>"Menor"</formula>
    </cfRule>
    <cfRule type="cellIs" dxfId="7292" priority="7690" operator="equal">
      <formula>"Leve"</formula>
    </cfRule>
  </conditionalFormatting>
  <conditionalFormatting sqref="CP130:CQ130">
    <cfRule type="cellIs" dxfId="7291" priority="7681" operator="equal">
      <formula>"Catastrófico"</formula>
    </cfRule>
    <cfRule type="cellIs" dxfId="7290" priority="7682" operator="equal">
      <formula>"Mayor"</formula>
    </cfRule>
    <cfRule type="cellIs" dxfId="7289" priority="7683" operator="equal">
      <formula>"Moderado"</formula>
    </cfRule>
    <cfRule type="cellIs" dxfId="7288" priority="7684" operator="equal">
      <formula>"Menor"</formula>
    </cfRule>
    <cfRule type="cellIs" dxfId="7287" priority="7685" operator="equal">
      <formula>"Leve"</formula>
    </cfRule>
  </conditionalFormatting>
  <conditionalFormatting sqref="CY130:CZ130">
    <cfRule type="cellIs" dxfId="7286" priority="8181" operator="equal">
      <formula>"Catastrófico"</formula>
    </cfRule>
    <cfRule type="cellIs" dxfId="7285" priority="8182" operator="equal">
      <formula>"Mayor"</formula>
    </cfRule>
    <cfRule type="cellIs" dxfId="7284" priority="8183" operator="equal">
      <formula>"Moderado"</formula>
    </cfRule>
    <cfRule type="cellIs" dxfId="7283" priority="8184" operator="equal">
      <formula>"Menor"</formula>
    </cfRule>
    <cfRule type="cellIs" dxfId="7282" priority="8185" operator="equal">
      <formula>"Leve"</formula>
    </cfRule>
  </conditionalFormatting>
  <conditionalFormatting sqref="DA130:DF130">
    <cfRule type="cellIs" dxfId="7281" priority="8176" operator="equal">
      <formula>"Catastrófico"</formula>
    </cfRule>
    <cfRule type="cellIs" dxfId="7280" priority="8177" operator="equal">
      <formula>"Mayor"</formula>
    </cfRule>
    <cfRule type="cellIs" dxfId="7279" priority="8178" operator="equal">
      <formula>"Moderado"</formula>
    </cfRule>
    <cfRule type="cellIs" dxfId="7278" priority="8179" operator="equal">
      <formula>"Menor"</formula>
    </cfRule>
    <cfRule type="cellIs" dxfId="7277" priority="8180" operator="equal">
      <formula>"Leve"</formula>
    </cfRule>
  </conditionalFormatting>
  <conditionalFormatting sqref="DA130:DF130">
    <cfRule type="cellIs" dxfId="7276" priority="8171" operator="equal">
      <formula>"Catastrófico"</formula>
    </cfRule>
    <cfRule type="cellIs" dxfId="7275" priority="8172" operator="equal">
      <formula>"Mayor"</formula>
    </cfRule>
    <cfRule type="cellIs" dxfId="7274" priority="8173" operator="equal">
      <formula>"Moderado"</formula>
    </cfRule>
    <cfRule type="cellIs" dxfId="7273" priority="8174" operator="equal">
      <formula>"Menor"</formula>
    </cfRule>
    <cfRule type="cellIs" dxfId="7272" priority="8175" operator="equal">
      <formula>"Leve"</formula>
    </cfRule>
  </conditionalFormatting>
  <conditionalFormatting sqref="CP196:CW196">
    <cfRule type="cellIs" dxfId="7271" priority="7661" operator="equal">
      <formula>"Catastrófico"</formula>
    </cfRule>
    <cfRule type="cellIs" dxfId="7270" priority="7662" operator="equal">
      <formula>"Mayor"</formula>
    </cfRule>
    <cfRule type="cellIs" dxfId="7269" priority="7663" operator="equal">
      <formula>"Moderado"</formula>
    </cfRule>
    <cfRule type="cellIs" dxfId="7268" priority="7664" operator="equal">
      <formula>"Menor"</formula>
    </cfRule>
    <cfRule type="cellIs" dxfId="7267" priority="7665" operator="equal">
      <formula>"Leve"</formula>
    </cfRule>
  </conditionalFormatting>
  <conditionalFormatting sqref="CI58:CN58">
    <cfRule type="cellIs" dxfId="7266" priority="7366" operator="equal">
      <formula>"Catastrófico"</formula>
    </cfRule>
    <cfRule type="cellIs" dxfId="7265" priority="7367" operator="equal">
      <formula>"Mayor"</formula>
    </cfRule>
    <cfRule type="cellIs" dxfId="7264" priority="7368" operator="equal">
      <formula>"Moderado"</formula>
    </cfRule>
    <cfRule type="cellIs" dxfId="7263" priority="7369" operator="equal">
      <formula>"Menor"</formula>
    </cfRule>
    <cfRule type="cellIs" dxfId="7262" priority="7370" operator="equal">
      <formula>"Leve"</formula>
    </cfRule>
  </conditionalFormatting>
  <conditionalFormatting sqref="BX208:CE208">
    <cfRule type="cellIs" dxfId="7261" priority="6641" operator="equal">
      <formula>"Catastrófico"</formula>
    </cfRule>
    <cfRule type="cellIs" dxfId="7260" priority="6642" operator="equal">
      <formula>"Mayor"</formula>
    </cfRule>
    <cfRule type="cellIs" dxfId="7259" priority="6643" operator="equal">
      <formula>"Moderado"</formula>
    </cfRule>
    <cfRule type="cellIs" dxfId="7258" priority="6644" operator="equal">
      <formula>"Menor"</formula>
    </cfRule>
    <cfRule type="cellIs" dxfId="7257" priority="6645" operator="equal">
      <formula>"Leve"</formula>
    </cfRule>
  </conditionalFormatting>
  <conditionalFormatting sqref="CG214:CN214">
    <cfRule type="cellIs" dxfId="7256" priority="7141" operator="equal">
      <formula>"Catastrófico"</formula>
    </cfRule>
    <cfRule type="cellIs" dxfId="7255" priority="7142" operator="equal">
      <formula>"Mayor"</formula>
    </cfRule>
    <cfRule type="cellIs" dxfId="7254" priority="7143" operator="equal">
      <formula>"Moderado"</formula>
    </cfRule>
    <cfRule type="cellIs" dxfId="7253" priority="7144" operator="equal">
      <formula>"Menor"</formula>
    </cfRule>
    <cfRule type="cellIs" dxfId="7252" priority="7145" operator="equal">
      <formula>"Leve"</formula>
    </cfRule>
  </conditionalFormatting>
  <conditionalFormatting sqref="CP28:CW28">
    <cfRule type="cellIs" dxfId="7251" priority="7641" operator="equal">
      <formula>"Catastrófico"</formula>
    </cfRule>
    <cfRule type="cellIs" dxfId="7250" priority="7642" operator="equal">
      <formula>"Mayor"</formula>
    </cfRule>
    <cfRule type="cellIs" dxfId="7249" priority="7643" operator="equal">
      <formula>"Moderado"</formula>
    </cfRule>
    <cfRule type="cellIs" dxfId="7248" priority="7644" operator="equal">
      <formula>"Menor"</formula>
    </cfRule>
    <cfRule type="cellIs" dxfId="7247" priority="7645" operator="equal">
      <formula>"Leve"</formula>
    </cfRule>
  </conditionalFormatting>
  <conditionalFormatting sqref="CP35:CR35">
    <cfRule type="cellIs" dxfId="7246" priority="7636" operator="equal">
      <formula>"Catastrófico"</formula>
    </cfRule>
    <cfRule type="cellIs" dxfId="7245" priority="7637" operator="equal">
      <formula>"Mayor"</formula>
    </cfRule>
    <cfRule type="cellIs" dxfId="7244" priority="7638" operator="equal">
      <formula>"Moderado"</formula>
    </cfRule>
    <cfRule type="cellIs" dxfId="7243" priority="7639" operator="equal">
      <formula>"Menor"</formula>
    </cfRule>
    <cfRule type="cellIs" dxfId="7242" priority="7640" operator="equal">
      <formula>"Leve"</formula>
    </cfRule>
  </conditionalFormatting>
  <conditionalFormatting sqref="CS35:CW35">
    <cfRule type="cellIs" dxfId="7241" priority="7631" operator="equal">
      <formula>"Catastrófico"</formula>
    </cfRule>
    <cfRule type="cellIs" dxfId="7240" priority="7632" operator="equal">
      <formula>"Mayor"</formula>
    </cfRule>
    <cfRule type="cellIs" dxfId="7239" priority="7633" operator="equal">
      <formula>"Moderado"</formula>
    </cfRule>
    <cfRule type="cellIs" dxfId="7238" priority="7634" operator="equal">
      <formula>"Menor"</formula>
    </cfRule>
    <cfRule type="cellIs" dxfId="7237" priority="7635" operator="equal">
      <formula>"Leve"</formula>
    </cfRule>
  </conditionalFormatting>
  <conditionalFormatting sqref="CJ35:CN35">
    <cfRule type="cellIs" dxfId="7236" priority="7121" operator="equal">
      <formula>"Catastrófico"</formula>
    </cfRule>
    <cfRule type="cellIs" dxfId="7235" priority="7122" operator="equal">
      <formula>"Mayor"</formula>
    </cfRule>
    <cfRule type="cellIs" dxfId="7234" priority="7123" operator="equal">
      <formula>"Moderado"</formula>
    </cfRule>
    <cfRule type="cellIs" dxfId="7233" priority="7124" operator="equal">
      <formula>"Menor"</formula>
    </cfRule>
    <cfRule type="cellIs" dxfId="7232" priority="7125" operator="equal">
      <formula>"Leve"</formula>
    </cfRule>
  </conditionalFormatting>
  <conditionalFormatting sqref="CP40:CW40">
    <cfRule type="cellIs" dxfId="7231" priority="7621" operator="equal">
      <formula>"Catastrófico"</formula>
    </cfRule>
    <cfRule type="cellIs" dxfId="7230" priority="7622" operator="equal">
      <formula>"Mayor"</formula>
    </cfRule>
    <cfRule type="cellIs" dxfId="7229" priority="7623" operator="equal">
      <formula>"Moderado"</formula>
    </cfRule>
    <cfRule type="cellIs" dxfId="7228" priority="7624" operator="equal">
      <formula>"Menor"</formula>
    </cfRule>
    <cfRule type="cellIs" dxfId="7227" priority="7625" operator="equal">
      <formula>"Leve"</formula>
    </cfRule>
  </conditionalFormatting>
  <conditionalFormatting sqref="CY41:DF42">
    <cfRule type="cellIs" dxfId="7226" priority="8121" operator="equal">
      <formula>"Catastrófico"</formula>
    </cfRule>
    <cfRule type="cellIs" dxfId="7225" priority="8122" operator="equal">
      <formula>"Mayor"</formula>
    </cfRule>
    <cfRule type="cellIs" dxfId="7224" priority="8123" operator="equal">
      <formula>"Moderado"</formula>
    </cfRule>
    <cfRule type="cellIs" dxfId="7223" priority="8124" operator="equal">
      <formula>"Menor"</formula>
    </cfRule>
    <cfRule type="cellIs" dxfId="7222" priority="8125" operator="equal">
      <formula>"Leve"</formula>
    </cfRule>
  </conditionalFormatting>
  <conditionalFormatting sqref="CY172:DF172 CY131:DF137 CY196:DF196 CY12:DF15 CY90:DF93 CY95:DF99 CY103:DF105 CY186:DF190 CY47:DF51 CY53:DF57 CY36:DF40 CY43:DF45 CY18:DF34 CY88:DF88 CY142:DF142 CY148:DF148 CY154:DF155 CY59:DF69 CY202:DF202 CY208:DF208 CY214:DF255">
    <cfRule type="cellIs" dxfId="7221" priority="8621" operator="equal">
      <formula>"Catastrófico"</formula>
    </cfRule>
    <cfRule type="cellIs" dxfId="7220" priority="8622" operator="equal">
      <formula>"Mayor"</formula>
    </cfRule>
    <cfRule type="cellIs" dxfId="7219" priority="8623" operator="equal">
      <formula>"Moderado"</formula>
    </cfRule>
    <cfRule type="cellIs" dxfId="7218" priority="8624" operator="equal">
      <formula>"Menor"</formula>
    </cfRule>
    <cfRule type="cellIs" dxfId="7217" priority="8625" operator="equal">
      <formula>"Leve"</formula>
    </cfRule>
  </conditionalFormatting>
  <conditionalFormatting sqref="DG10 DG16 DG22 DG40 DG64 DG70 DG76 DG82 DG88 DG94 DG100 DG106 DG112 DG118 DG124 DG130 DG136 DG142 DG148 DG154 DG160 DG166 DG172 DG178 DG184 DG190 DG196 DG202 DG208 DG214 DG220">
    <cfRule type="cellIs" dxfId="7216" priority="9121" operator="equal">
      <formula>"Catastrófico"</formula>
    </cfRule>
    <cfRule type="cellIs" dxfId="7215" priority="9122" operator="equal">
      <formula>"Mayor"</formula>
    </cfRule>
    <cfRule type="cellIs" dxfId="7214" priority="9123" operator="equal">
      <formula>"Moderado"</formula>
    </cfRule>
    <cfRule type="cellIs" dxfId="7213" priority="9124" operator="equal">
      <formula>"Menor"</formula>
    </cfRule>
    <cfRule type="cellIs" dxfId="7212" priority="9125" operator="equal">
      <formula>"Leve"</formula>
    </cfRule>
  </conditionalFormatting>
  <conditionalFormatting sqref="CX46 CX52 CX58">
    <cfRule type="cellIs" dxfId="7211" priority="8611" operator="equal">
      <formula>"Catastrófico"</formula>
    </cfRule>
    <cfRule type="cellIs" dxfId="7210" priority="8612" operator="equal">
      <formula>"Mayor"</formula>
    </cfRule>
    <cfRule type="cellIs" dxfId="7209" priority="8613" operator="equal">
      <formula>"Moderado"</formula>
    </cfRule>
    <cfRule type="cellIs" dxfId="7208" priority="8614" operator="equal">
      <formula>"Menor"</formula>
    </cfRule>
    <cfRule type="cellIs" dxfId="7207" priority="8615" operator="equal">
      <formula>"Leve"</formula>
    </cfRule>
  </conditionalFormatting>
  <conditionalFormatting sqref="DG226">
    <cfRule type="cellIs" dxfId="7206" priority="9111" operator="equal">
      <formula>"Catastrófico"</formula>
    </cfRule>
    <cfRule type="cellIs" dxfId="7205" priority="9112" operator="equal">
      <formula>"Mayor"</formula>
    </cfRule>
    <cfRule type="cellIs" dxfId="7204" priority="9113" operator="equal">
      <formula>"Moderado"</formula>
    </cfRule>
    <cfRule type="cellIs" dxfId="7203" priority="9114" operator="equal">
      <formula>"Menor"</formula>
    </cfRule>
    <cfRule type="cellIs" dxfId="7202" priority="9115" operator="equal">
      <formula>"Leve"</formula>
    </cfRule>
  </conditionalFormatting>
  <conditionalFormatting sqref="DG232">
    <cfRule type="cellIs" dxfId="7201" priority="9106" operator="equal">
      <formula>"Catastrófico"</formula>
    </cfRule>
    <cfRule type="cellIs" dxfId="7200" priority="9107" operator="equal">
      <formula>"Mayor"</formula>
    </cfRule>
    <cfRule type="cellIs" dxfId="7199" priority="9108" operator="equal">
      <formula>"Moderado"</formula>
    </cfRule>
    <cfRule type="cellIs" dxfId="7198" priority="9109" operator="equal">
      <formula>"Menor"</formula>
    </cfRule>
    <cfRule type="cellIs" dxfId="7197" priority="9110" operator="equal">
      <formula>"Leve"</formula>
    </cfRule>
  </conditionalFormatting>
  <conditionalFormatting sqref="CX244">
    <cfRule type="cellIs" dxfId="7196" priority="8591" operator="equal">
      <formula>"Catastrófico"</formula>
    </cfRule>
    <cfRule type="cellIs" dxfId="7195" priority="8592" operator="equal">
      <formula>"Mayor"</formula>
    </cfRule>
    <cfRule type="cellIs" dxfId="7194" priority="8593" operator="equal">
      <formula>"Moderado"</formula>
    </cfRule>
    <cfRule type="cellIs" dxfId="7193" priority="8594" operator="equal">
      <formula>"Menor"</formula>
    </cfRule>
    <cfRule type="cellIs" dxfId="7192" priority="8595" operator="equal">
      <formula>"Leve"</formula>
    </cfRule>
  </conditionalFormatting>
  <conditionalFormatting sqref="CO250">
    <cfRule type="cellIs" dxfId="7191" priority="8081" operator="equal">
      <formula>"Catastrófico"</formula>
    </cfRule>
    <cfRule type="cellIs" dxfId="7190" priority="8082" operator="equal">
      <formula>"Mayor"</formula>
    </cfRule>
    <cfRule type="cellIs" dxfId="7189" priority="8083" operator="equal">
      <formula>"Moderado"</formula>
    </cfRule>
    <cfRule type="cellIs" dxfId="7188" priority="8084" operator="equal">
      <formula>"Menor"</formula>
    </cfRule>
    <cfRule type="cellIs" dxfId="7187" priority="8085" operator="equal">
      <formula>"Leve"</formula>
    </cfRule>
  </conditionalFormatting>
  <conditionalFormatting sqref="CO28">
    <cfRule type="cellIs" dxfId="7186" priority="8076" operator="equal">
      <formula>"Catastrófico"</formula>
    </cfRule>
    <cfRule type="cellIs" dxfId="7185" priority="8077" operator="equal">
      <formula>"Mayor"</formula>
    </cfRule>
    <cfRule type="cellIs" dxfId="7184" priority="8078" operator="equal">
      <formula>"Moderado"</formula>
    </cfRule>
    <cfRule type="cellIs" dxfId="7183" priority="8079" operator="equal">
      <formula>"Menor"</formula>
    </cfRule>
    <cfRule type="cellIs" dxfId="7182" priority="8080" operator="equal">
      <formula>"Leve"</formula>
    </cfRule>
  </conditionalFormatting>
  <conditionalFormatting sqref="CO34">
    <cfRule type="cellIs" dxfId="7181" priority="8071" operator="equal">
      <formula>"Catastrófico"</formula>
    </cfRule>
    <cfRule type="cellIs" dxfId="7180" priority="8072" operator="equal">
      <formula>"Mayor"</formula>
    </cfRule>
    <cfRule type="cellIs" dxfId="7179" priority="8073" operator="equal">
      <formula>"Moderado"</formula>
    </cfRule>
    <cfRule type="cellIs" dxfId="7178" priority="8074" operator="equal">
      <formula>"Menor"</formula>
    </cfRule>
    <cfRule type="cellIs" dxfId="7177" priority="8075" operator="equal">
      <formula>"Leve"</formula>
    </cfRule>
  </conditionalFormatting>
  <conditionalFormatting sqref="CP94:CW94">
    <cfRule type="cellIs" dxfId="7176" priority="8066" operator="equal">
      <formula>"Catastrófico"</formula>
    </cfRule>
    <cfRule type="cellIs" dxfId="7175" priority="8067" operator="equal">
      <formula>"Mayor"</formula>
    </cfRule>
    <cfRule type="cellIs" dxfId="7174" priority="8068" operator="equal">
      <formula>"Moderado"</formula>
    </cfRule>
    <cfRule type="cellIs" dxfId="7173" priority="8069" operator="equal">
      <formula>"Menor"</formula>
    </cfRule>
    <cfRule type="cellIs" dxfId="7172" priority="8070" operator="equal">
      <formula>"Leve"</formula>
    </cfRule>
  </conditionalFormatting>
  <conditionalFormatting sqref="CP94:CW94">
    <cfRule type="cellIs" dxfId="7171" priority="8061" operator="equal">
      <formula>"Catastrófico"</formula>
    </cfRule>
    <cfRule type="cellIs" dxfId="7170" priority="8062" operator="equal">
      <formula>"Mayor"</formula>
    </cfRule>
    <cfRule type="cellIs" dxfId="7169" priority="8063" operator="equal">
      <formula>"Moderado"</formula>
    </cfRule>
    <cfRule type="cellIs" dxfId="7168" priority="8064" operator="equal">
      <formula>"Menor"</formula>
    </cfRule>
    <cfRule type="cellIs" dxfId="7167" priority="8065" operator="equal">
      <formula>"Leve"</formula>
    </cfRule>
  </conditionalFormatting>
  <conditionalFormatting sqref="CP191:CW195">
    <cfRule type="cellIs" dxfId="7166" priority="8056" operator="equal">
      <formula>"Catastrófico"</formula>
    </cfRule>
    <cfRule type="cellIs" dxfId="7165" priority="8057" operator="equal">
      <formula>"Mayor"</formula>
    </cfRule>
    <cfRule type="cellIs" dxfId="7164" priority="8058" operator="equal">
      <formula>"Moderado"</formula>
    </cfRule>
    <cfRule type="cellIs" dxfId="7163" priority="8059" operator="equal">
      <formula>"Menor"</formula>
    </cfRule>
    <cfRule type="cellIs" dxfId="7162" priority="8060" operator="equal">
      <formula>"Leve"</formula>
    </cfRule>
  </conditionalFormatting>
  <conditionalFormatting sqref="CP197:CW201">
    <cfRule type="cellIs" dxfId="7161" priority="8051" operator="equal">
      <formula>"Catastrófico"</formula>
    </cfRule>
    <cfRule type="cellIs" dxfId="7160" priority="8052" operator="equal">
      <formula>"Mayor"</formula>
    </cfRule>
    <cfRule type="cellIs" dxfId="7159" priority="8053" operator="equal">
      <formula>"Moderado"</formula>
    </cfRule>
    <cfRule type="cellIs" dxfId="7158" priority="8054" operator="equal">
      <formula>"Menor"</formula>
    </cfRule>
    <cfRule type="cellIs" dxfId="7157" priority="8055" operator="equal">
      <formula>"Leve"</formula>
    </cfRule>
  </conditionalFormatting>
  <conditionalFormatting sqref="CP203:CW207">
    <cfRule type="cellIs" dxfId="7156" priority="8046" operator="equal">
      <formula>"Catastrófico"</formula>
    </cfRule>
    <cfRule type="cellIs" dxfId="7155" priority="8047" operator="equal">
      <formula>"Mayor"</formula>
    </cfRule>
    <cfRule type="cellIs" dxfId="7154" priority="8048" operator="equal">
      <formula>"Moderado"</formula>
    </cfRule>
    <cfRule type="cellIs" dxfId="7153" priority="8049" operator="equal">
      <formula>"Menor"</formula>
    </cfRule>
    <cfRule type="cellIs" dxfId="7152" priority="8050" operator="equal">
      <formula>"Leve"</formula>
    </cfRule>
  </conditionalFormatting>
  <conditionalFormatting sqref="CP209:CW213">
    <cfRule type="cellIs" dxfId="7151" priority="8041" operator="equal">
      <formula>"Catastrófico"</formula>
    </cfRule>
    <cfRule type="cellIs" dxfId="7150" priority="8042" operator="equal">
      <formula>"Mayor"</formula>
    </cfRule>
    <cfRule type="cellIs" dxfId="7149" priority="8043" operator="equal">
      <formula>"Moderado"</formula>
    </cfRule>
    <cfRule type="cellIs" dxfId="7148" priority="8044" operator="equal">
      <formula>"Menor"</formula>
    </cfRule>
    <cfRule type="cellIs" dxfId="7147" priority="8045" operator="equal">
      <formula>"Leve"</formula>
    </cfRule>
  </conditionalFormatting>
  <conditionalFormatting sqref="CY89:CZ89">
    <cfRule type="cellIs" dxfId="7146" priority="8541" operator="equal">
      <formula>"Catastrófico"</formula>
    </cfRule>
    <cfRule type="cellIs" dxfId="7145" priority="8542" operator="equal">
      <formula>"Mayor"</formula>
    </cfRule>
    <cfRule type="cellIs" dxfId="7144" priority="8543" operator="equal">
      <formula>"Moderado"</formula>
    </cfRule>
    <cfRule type="cellIs" dxfId="7143" priority="8544" operator="equal">
      <formula>"Menor"</formula>
    </cfRule>
    <cfRule type="cellIs" dxfId="7142" priority="8545" operator="equal">
      <formula>"Leve"</formula>
    </cfRule>
  </conditionalFormatting>
  <conditionalFormatting sqref="DA89">
    <cfRule type="cellIs" dxfId="7141" priority="8536" operator="equal">
      <formula>"Catastrófico"</formula>
    </cfRule>
    <cfRule type="cellIs" dxfId="7140" priority="8537" operator="equal">
      <formula>"Mayor"</formula>
    </cfRule>
    <cfRule type="cellIs" dxfId="7139" priority="8538" operator="equal">
      <formula>"Moderado"</formula>
    </cfRule>
    <cfRule type="cellIs" dxfId="7138" priority="8539" operator="equal">
      <formula>"Menor"</formula>
    </cfRule>
    <cfRule type="cellIs" dxfId="7137" priority="8540" operator="equal">
      <formula>"Leve"</formula>
    </cfRule>
  </conditionalFormatting>
  <conditionalFormatting sqref="CI89">
    <cfRule type="cellIs" dxfId="7136" priority="7521" operator="equal">
      <formula>"Catastrófico"</formula>
    </cfRule>
    <cfRule type="cellIs" dxfId="7135" priority="7522" operator="equal">
      <formula>"Mayor"</formula>
    </cfRule>
    <cfRule type="cellIs" dxfId="7134" priority="7523" operator="equal">
      <formula>"Moderado"</formula>
    </cfRule>
    <cfRule type="cellIs" dxfId="7133" priority="7524" operator="equal">
      <formula>"Menor"</formula>
    </cfRule>
    <cfRule type="cellIs" dxfId="7132" priority="7525" operator="equal">
      <formula>"Leve"</formula>
    </cfRule>
  </conditionalFormatting>
  <conditionalFormatting sqref="CJ89:CN89">
    <cfRule type="cellIs" dxfId="7131" priority="7516" operator="equal">
      <formula>"Catastrófico"</formula>
    </cfRule>
    <cfRule type="cellIs" dxfId="7130" priority="7517" operator="equal">
      <formula>"Mayor"</formula>
    </cfRule>
    <cfRule type="cellIs" dxfId="7129" priority="7518" operator="equal">
      <formula>"Moderado"</formula>
    </cfRule>
    <cfRule type="cellIs" dxfId="7128" priority="7519" operator="equal">
      <formula>"Menor"</formula>
    </cfRule>
    <cfRule type="cellIs" dxfId="7127" priority="7520" operator="equal">
      <formula>"Leve"</formula>
    </cfRule>
  </conditionalFormatting>
  <conditionalFormatting sqref="CS89:CW89">
    <cfRule type="cellIs" dxfId="7126" priority="8016" operator="equal">
      <formula>"Catastrófico"</formula>
    </cfRule>
    <cfRule type="cellIs" dxfId="7125" priority="8017" operator="equal">
      <formula>"Mayor"</formula>
    </cfRule>
    <cfRule type="cellIs" dxfId="7124" priority="8018" operator="equal">
      <formula>"Moderado"</formula>
    </cfRule>
    <cfRule type="cellIs" dxfId="7123" priority="8019" operator="equal">
      <formula>"Menor"</formula>
    </cfRule>
    <cfRule type="cellIs" dxfId="7122" priority="8020" operator="equal">
      <formula>"Leve"</formula>
    </cfRule>
  </conditionalFormatting>
  <conditionalFormatting sqref="DI102:DO102 DI100:DJ101">
    <cfRule type="cellIs" dxfId="7121" priority="9021" operator="equal">
      <formula>"Catastrófico"</formula>
    </cfRule>
    <cfRule type="cellIs" dxfId="7120" priority="9022" operator="equal">
      <formula>"Mayor"</formula>
    </cfRule>
    <cfRule type="cellIs" dxfId="7119" priority="9023" operator="equal">
      <formula>"Moderado"</formula>
    </cfRule>
    <cfRule type="cellIs" dxfId="7118" priority="9024" operator="equal">
      <formula>"Menor"</formula>
    </cfRule>
    <cfRule type="cellIs" dxfId="7117" priority="9025" operator="equal">
      <formula>"Leve"</formula>
    </cfRule>
  </conditionalFormatting>
  <conditionalFormatting sqref="DI101:DJ101 DH102:DO102 DH100:DJ100">
    <cfRule type="cellIs" dxfId="7116" priority="9016" operator="equal">
      <formula>"Catastrófico"</formula>
    </cfRule>
    <cfRule type="cellIs" dxfId="7115" priority="9017" operator="equal">
      <formula>"Mayor"</formula>
    </cfRule>
    <cfRule type="cellIs" dxfId="7114" priority="9018" operator="equal">
      <formula>"Moderado"</formula>
    </cfRule>
    <cfRule type="cellIs" dxfId="7113" priority="9019" operator="equal">
      <formula>"Menor"</formula>
    </cfRule>
    <cfRule type="cellIs" dxfId="7112" priority="9020" operator="equal">
      <formula>"Leve"</formula>
    </cfRule>
  </conditionalFormatting>
  <conditionalFormatting sqref="CP101">
    <cfRule type="cellIs" dxfId="7111" priority="8001" operator="equal">
      <formula>"Catastrófico"</formula>
    </cfRule>
    <cfRule type="cellIs" dxfId="7110" priority="8002" operator="equal">
      <formula>"Mayor"</formula>
    </cfRule>
    <cfRule type="cellIs" dxfId="7109" priority="8003" operator="equal">
      <formula>"Moderado"</formula>
    </cfRule>
    <cfRule type="cellIs" dxfId="7108" priority="8004" operator="equal">
      <formula>"Menor"</formula>
    </cfRule>
    <cfRule type="cellIs" dxfId="7107" priority="8005" operator="equal">
      <formula>"Leve"</formula>
    </cfRule>
  </conditionalFormatting>
  <conditionalFormatting sqref="CG162:CN165 CG168:CN171 CG113:CN117 CG173:CN177 CG145:CN147 CG120:CN123 CG138:CN141 CG149:CN153 CG156:CN159">
    <cfRule type="cellIs" dxfId="7106" priority="7491" operator="equal">
      <formula>"Catastrófico"</formula>
    </cfRule>
    <cfRule type="cellIs" dxfId="7105" priority="7492" operator="equal">
      <formula>"Mayor"</formula>
    </cfRule>
    <cfRule type="cellIs" dxfId="7104" priority="7493" operator="equal">
      <formula>"Moderado"</formula>
    </cfRule>
    <cfRule type="cellIs" dxfId="7103" priority="7494" operator="equal">
      <formula>"Menor"</formula>
    </cfRule>
    <cfRule type="cellIs" dxfId="7102" priority="7495" operator="equal">
      <formula>"Leve"</formula>
    </cfRule>
  </conditionalFormatting>
  <conditionalFormatting sqref="CG162:CN165 CG168:CN171 CG113:CN117 CG173:CN177 CG145:CN147 CG120:CN123 CG138:CN141 CG149:CN153 CG156:CN159">
    <cfRule type="cellIs" dxfId="7101" priority="7486" operator="equal">
      <formula>"Catastrófico"</formula>
    </cfRule>
    <cfRule type="cellIs" dxfId="7100" priority="7487" operator="equal">
      <formula>"Mayor"</formula>
    </cfRule>
    <cfRule type="cellIs" dxfId="7099" priority="7488" operator="equal">
      <formula>"Moderado"</formula>
    </cfRule>
    <cfRule type="cellIs" dxfId="7098" priority="7489" operator="equal">
      <formula>"Menor"</formula>
    </cfRule>
    <cfRule type="cellIs" dxfId="7097" priority="7490" operator="equal">
      <formula>"Leve"</formula>
    </cfRule>
  </conditionalFormatting>
  <conditionalFormatting sqref="CG112:CN112">
    <cfRule type="cellIs" dxfId="7096" priority="7481" operator="equal">
      <formula>"Catastrófico"</formula>
    </cfRule>
    <cfRule type="cellIs" dxfId="7095" priority="7482" operator="equal">
      <formula>"Mayor"</formula>
    </cfRule>
    <cfRule type="cellIs" dxfId="7094" priority="7483" operator="equal">
      <formula>"Moderado"</formula>
    </cfRule>
    <cfRule type="cellIs" dxfId="7093" priority="7484" operator="equal">
      <formula>"Menor"</formula>
    </cfRule>
    <cfRule type="cellIs" dxfId="7092" priority="7485" operator="equal">
      <formula>"Leve"</formula>
    </cfRule>
  </conditionalFormatting>
  <conditionalFormatting sqref="CG112:CN112">
    <cfRule type="cellIs" dxfId="7091" priority="7476" operator="equal">
      <formula>"Catastrófico"</formula>
    </cfRule>
    <cfRule type="cellIs" dxfId="7090" priority="7477" operator="equal">
      <formula>"Mayor"</formula>
    </cfRule>
    <cfRule type="cellIs" dxfId="7089" priority="7478" operator="equal">
      <formula>"Moderado"</formula>
    </cfRule>
    <cfRule type="cellIs" dxfId="7088" priority="7479" operator="equal">
      <formula>"Menor"</formula>
    </cfRule>
    <cfRule type="cellIs" dxfId="7087" priority="7480" operator="equal">
      <formula>"Leve"</formula>
    </cfRule>
  </conditionalFormatting>
  <conditionalFormatting sqref="CG160:CN160">
    <cfRule type="cellIs" dxfId="7086" priority="7471" operator="equal">
      <formula>"Catastrófico"</formula>
    </cfRule>
    <cfRule type="cellIs" dxfId="7085" priority="7472" operator="equal">
      <formula>"Mayor"</formula>
    </cfRule>
    <cfRule type="cellIs" dxfId="7084" priority="7473" operator="equal">
      <formula>"Moderado"</formula>
    </cfRule>
    <cfRule type="cellIs" dxfId="7083" priority="7474" operator="equal">
      <formula>"Menor"</formula>
    </cfRule>
    <cfRule type="cellIs" dxfId="7082" priority="7475" operator="equal">
      <formula>"Leve"</formula>
    </cfRule>
  </conditionalFormatting>
  <conditionalFormatting sqref="CG161:CN161">
    <cfRule type="cellIs" dxfId="7081" priority="7466" operator="equal">
      <formula>"Catastrófico"</formula>
    </cfRule>
    <cfRule type="cellIs" dxfId="7080" priority="7467" operator="equal">
      <formula>"Mayor"</formula>
    </cfRule>
    <cfRule type="cellIs" dxfId="7079" priority="7468" operator="equal">
      <formula>"Moderado"</formula>
    </cfRule>
    <cfRule type="cellIs" dxfId="7078" priority="7469" operator="equal">
      <formula>"Menor"</formula>
    </cfRule>
    <cfRule type="cellIs" dxfId="7077" priority="7470" operator="equal">
      <formula>"Leve"</formula>
    </cfRule>
  </conditionalFormatting>
  <conditionalFormatting sqref="CG167:CN167">
    <cfRule type="cellIs" dxfId="7076" priority="7461" operator="equal">
      <formula>"Catastrófico"</formula>
    </cfRule>
    <cfRule type="cellIs" dxfId="7075" priority="7462" operator="equal">
      <formula>"Mayor"</formula>
    </cfRule>
    <cfRule type="cellIs" dxfId="7074" priority="7463" operator="equal">
      <formula>"Moderado"</formula>
    </cfRule>
    <cfRule type="cellIs" dxfId="7073" priority="7464" operator="equal">
      <formula>"Menor"</formula>
    </cfRule>
    <cfRule type="cellIs" dxfId="7072" priority="7465" operator="equal">
      <formula>"Leve"</formula>
    </cfRule>
  </conditionalFormatting>
  <conditionalFormatting sqref="CP167:CW167">
    <cfRule type="cellIs" dxfId="7071" priority="7961" operator="equal">
      <formula>"Catastrófico"</formula>
    </cfRule>
    <cfRule type="cellIs" dxfId="7070" priority="7962" operator="equal">
      <formula>"Mayor"</formula>
    </cfRule>
    <cfRule type="cellIs" dxfId="7069" priority="7963" operator="equal">
      <formula>"Moderado"</formula>
    </cfRule>
    <cfRule type="cellIs" dxfId="7068" priority="7964" operator="equal">
      <formula>"Menor"</formula>
    </cfRule>
    <cfRule type="cellIs" dxfId="7067" priority="7965" operator="equal">
      <formula>"Leve"</formula>
    </cfRule>
  </conditionalFormatting>
  <conditionalFormatting sqref="CY166:DF166">
    <cfRule type="cellIs" dxfId="7066" priority="8461" operator="equal">
      <formula>"Catastrófico"</formula>
    </cfRule>
    <cfRule type="cellIs" dxfId="7065" priority="8462" operator="equal">
      <formula>"Mayor"</formula>
    </cfRule>
    <cfRule type="cellIs" dxfId="7064" priority="8463" operator="equal">
      <formula>"Moderado"</formula>
    </cfRule>
    <cfRule type="cellIs" dxfId="7063" priority="8464" operator="equal">
      <formula>"Menor"</formula>
    </cfRule>
    <cfRule type="cellIs" dxfId="7062" priority="8465" operator="equal">
      <formula>"Leve"</formula>
    </cfRule>
  </conditionalFormatting>
  <conditionalFormatting sqref="CY184:DF185">
    <cfRule type="cellIs" dxfId="7061" priority="8456" operator="equal">
      <formula>"Catastrófico"</formula>
    </cfRule>
    <cfRule type="cellIs" dxfId="7060" priority="8457" operator="equal">
      <formula>"Mayor"</formula>
    </cfRule>
    <cfRule type="cellIs" dxfId="7059" priority="8458" operator="equal">
      <formula>"Moderado"</formula>
    </cfRule>
    <cfRule type="cellIs" dxfId="7058" priority="8459" operator="equal">
      <formula>"Menor"</formula>
    </cfRule>
    <cfRule type="cellIs" dxfId="7057" priority="8460" operator="equal">
      <formula>"Leve"</formula>
    </cfRule>
  </conditionalFormatting>
  <conditionalFormatting sqref="CY185:DF185">
    <cfRule type="cellIs" dxfId="7056" priority="8451" operator="equal">
      <formula>"Catastrófico"</formula>
    </cfRule>
    <cfRule type="cellIs" dxfId="7055" priority="8452" operator="equal">
      <formula>"Mayor"</formula>
    </cfRule>
    <cfRule type="cellIs" dxfId="7054" priority="8453" operator="equal">
      <formula>"Moderado"</formula>
    </cfRule>
    <cfRule type="cellIs" dxfId="7053" priority="8454" operator="equal">
      <formula>"Menor"</formula>
    </cfRule>
    <cfRule type="cellIs" dxfId="7052" priority="8455" operator="equal">
      <formula>"Leve"</formula>
    </cfRule>
  </conditionalFormatting>
  <conditionalFormatting sqref="CP106:CW111">
    <cfRule type="cellIs" dxfId="7051" priority="7941" operator="equal">
      <formula>"Catastrófico"</formula>
    </cfRule>
    <cfRule type="cellIs" dxfId="7050" priority="7942" operator="equal">
      <formula>"Mayor"</formula>
    </cfRule>
    <cfRule type="cellIs" dxfId="7049" priority="7943" operator="equal">
      <formula>"Moderado"</formula>
    </cfRule>
    <cfRule type="cellIs" dxfId="7048" priority="7944" operator="equal">
      <formula>"Menor"</formula>
    </cfRule>
    <cfRule type="cellIs" dxfId="7047" priority="7945" operator="equal">
      <formula>"Leve"</formula>
    </cfRule>
  </conditionalFormatting>
  <conditionalFormatting sqref="CP106:CW111">
    <cfRule type="cellIs" dxfId="7046" priority="7936" operator="equal">
      <formula>"Catastrófico"</formula>
    </cfRule>
    <cfRule type="cellIs" dxfId="7045" priority="7937" operator="equal">
      <formula>"Mayor"</formula>
    </cfRule>
    <cfRule type="cellIs" dxfId="7044" priority="7938" operator="equal">
      <formula>"Moderado"</formula>
    </cfRule>
    <cfRule type="cellIs" dxfId="7043" priority="7939" operator="equal">
      <formula>"Menor"</formula>
    </cfRule>
    <cfRule type="cellIs" dxfId="7042" priority="7940" operator="equal">
      <formula>"Leve"</formula>
    </cfRule>
  </conditionalFormatting>
  <conditionalFormatting sqref="CY178:DF183">
    <cfRule type="cellIs" dxfId="7041" priority="8436" operator="equal">
      <formula>"Catastrófico"</formula>
    </cfRule>
    <cfRule type="cellIs" dxfId="7040" priority="8437" operator="equal">
      <formula>"Mayor"</formula>
    </cfRule>
    <cfRule type="cellIs" dxfId="7039" priority="8438" operator="equal">
      <formula>"Moderado"</formula>
    </cfRule>
    <cfRule type="cellIs" dxfId="7038" priority="8439" operator="equal">
      <formula>"Menor"</formula>
    </cfRule>
    <cfRule type="cellIs" dxfId="7037" priority="8440" operator="equal">
      <formula>"Leve"</formula>
    </cfRule>
  </conditionalFormatting>
  <conditionalFormatting sqref="CY178:DF183">
    <cfRule type="cellIs" dxfId="7036" priority="8431" operator="equal">
      <formula>"Catastrófico"</formula>
    </cfRule>
    <cfRule type="cellIs" dxfId="7035" priority="8432" operator="equal">
      <formula>"Mayor"</formula>
    </cfRule>
    <cfRule type="cellIs" dxfId="7034" priority="8433" operator="equal">
      <formula>"Moderado"</formula>
    </cfRule>
    <cfRule type="cellIs" dxfId="7033" priority="8434" operator="equal">
      <formula>"Menor"</formula>
    </cfRule>
    <cfRule type="cellIs" dxfId="7032" priority="8435" operator="equal">
      <formula>"Leve"</formula>
    </cfRule>
  </conditionalFormatting>
  <conditionalFormatting sqref="CP46:CQ46">
    <cfRule type="cellIs" dxfId="7031" priority="7921" operator="equal">
      <formula>"Catastrófico"</formula>
    </cfRule>
    <cfRule type="cellIs" dxfId="7030" priority="7922" operator="equal">
      <formula>"Mayor"</formula>
    </cfRule>
    <cfRule type="cellIs" dxfId="7029" priority="7923" operator="equal">
      <formula>"Moderado"</formula>
    </cfRule>
    <cfRule type="cellIs" dxfId="7028" priority="7924" operator="equal">
      <formula>"Menor"</formula>
    </cfRule>
    <cfRule type="cellIs" dxfId="7027" priority="7925" operator="equal">
      <formula>"Leve"</formula>
    </cfRule>
  </conditionalFormatting>
  <conditionalFormatting sqref="CP46:CQ46">
    <cfRule type="cellIs" dxfId="7026" priority="7916" operator="equal">
      <formula>"Catastrófico"</formula>
    </cfRule>
    <cfRule type="cellIs" dxfId="7025" priority="7917" operator="equal">
      <formula>"Mayor"</formula>
    </cfRule>
    <cfRule type="cellIs" dxfId="7024" priority="7918" operator="equal">
      <formula>"Moderado"</formula>
    </cfRule>
    <cfRule type="cellIs" dxfId="7023" priority="7919" operator="equal">
      <formula>"Menor"</formula>
    </cfRule>
    <cfRule type="cellIs" dxfId="7022" priority="7920" operator="equal">
      <formula>"Leve"</formula>
    </cfRule>
  </conditionalFormatting>
  <conditionalFormatting sqref="CR46:CW46">
    <cfRule type="cellIs" dxfId="7021" priority="7911" operator="equal">
      <formula>"Catastrófico"</formula>
    </cfRule>
    <cfRule type="cellIs" dxfId="7020" priority="7912" operator="equal">
      <formula>"Mayor"</formula>
    </cfRule>
    <cfRule type="cellIs" dxfId="7019" priority="7913" operator="equal">
      <formula>"Moderado"</formula>
    </cfRule>
    <cfRule type="cellIs" dxfId="7018" priority="7914" operator="equal">
      <formula>"Menor"</formula>
    </cfRule>
    <cfRule type="cellIs" dxfId="7017" priority="7915" operator="equal">
      <formula>"Leve"</formula>
    </cfRule>
  </conditionalFormatting>
  <conditionalFormatting sqref="CR46:CW46">
    <cfRule type="cellIs" dxfId="7016" priority="7906" operator="equal">
      <formula>"Catastrófico"</formula>
    </cfRule>
    <cfRule type="cellIs" dxfId="7015" priority="7907" operator="equal">
      <formula>"Mayor"</formula>
    </cfRule>
    <cfRule type="cellIs" dxfId="7014" priority="7908" operator="equal">
      <formula>"Moderado"</formula>
    </cfRule>
    <cfRule type="cellIs" dxfId="7013" priority="7909" operator="equal">
      <formula>"Menor"</formula>
    </cfRule>
    <cfRule type="cellIs" dxfId="7012" priority="7910" operator="equal">
      <formula>"Leve"</formula>
    </cfRule>
  </conditionalFormatting>
  <conditionalFormatting sqref="CP52:CQ52">
    <cfRule type="cellIs" dxfId="7011" priority="7901" operator="equal">
      <formula>"Catastrófico"</formula>
    </cfRule>
    <cfRule type="cellIs" dxfId="7010" priority="7902" operator="equal">
      <formula>"Mayor"</formula>
    </cfRule>
    <cfRule type="cellIs" dxfId="7009" priority="7903" operator="equal">
      <formula>"Moderado"</formula>
    </cfRule>
    <cfRule type="cellIs" dxfId="7008" priority="7904" operator="equal">
      <formula>"Menor"</formula>
    </cfRule>
    <cfRule type="cellIs" dxfId="7007" priority="7905" operator="equal">
      <formula>"Leve"</formula>
    </cfRule>
  </conditionalFormatting>
  <conditionalFormatting sqref="CP52:CQ52">
    <cfRule type="cellIs" dxfId="7006" priority="7896" operator="equal">
      <formula>"Catastrófico"</formula>
    </cfRule>
    <cfRule type="cellIs" dxfId="7005" priority="7897" operator="equal">
      <formula>"Mayor"</formula>
    </cfRule>
    <cfRule type="cellIs" dxfId="7004" priority="7898" operator="equal">
      <formula>"Moderado"</formula>
    </cfRule>
    <cfRule type="cellIs" dxfId="7003" priority="7899" operator="equal">
      <formula>"Menor"</formula>
    </cfRule>
    <cfRule type="cellIs" dxfId="7002" priority="7900" operator="equal">
      <formula>"Leve"</formula>
    </cfRule>
  </conditionalFormatting>
  <conditionalFormatting sqref="CI52:CN52">
    <cfRule type="cellIs" dxfId="7001" priority="7386" operator="equal">
      <formula>"Catastrófico"</formula>
    </cfRule>
    <cfRule type="cellIs" dxfId="7000" priority="7387" operator="equal">
      <formula>"Mayor"</formula>
    </cfRule>
    <cfRule type="cellIs" dxfId="6999" priority="7388" operator="equal">
      <formula>"Moderado"</formula>
    </cfRule>
    <cfRule type="cellIs" dxfId="6998" priority="7389" operator="equal">
      <formula>"Menor"</formula>
    </cfRule>
    <cfRule type="cellIs" dxfId="6997" priority="7390" operator="equal">
      <formula>"Leve"</formula>
    </cfRule>
  </conditionalFormatting>
  <conditionalFormatting sqref="CR52:CW52">
    <cfRule type="cellIs" dxfId="6996" priority="7886" operator="equal">
      <formula>"Catastrófico"</formula>
    </cfRule>
    <cfRule type="cellIs" dxfId="6995" priority="7887" operator="equal">
      <formula>"Mayor"</formula>
    </cfRule>
    <cfRule type="cellIs" dxfId="6994" priority="7888" operator="equal">
      <formula>"Moderado"</formula>
    </cfRule>
    <cfRule type="cellIs" dxfId="6993" priority="7889" operator="equal">
      <formula>"Menor"</formula>
    </cfRule>
    <cfRule type="cellIs" dxfId="6992" priority="7890" operator="equal">
      <formula>"Leve"</formula>
    </cfRule>
  </conditionalFormatting>
  <conditionalFormatting sqref="CY58:CZ58">
    <cfRule type="cellIs" dxfId="6991" priority="8386" operator="equal">
      <formula>"Catastrófico"</formula>
    </cfRule>
    <cfRule type="cellIs" dxfId="6990" priority="8387" operator="equal">
      <formula>"Mayor"</formula>
    </cfRule>
    <cfRule type="cellIs" dxfId="6989" priority="8388" operator="equal">
      <formula>"Moderado"</formula>
    </cfRule>
    <cfRule type="cellIs" dxfId="6988" priority="8389" operator="equal">
      <formula>"Menor"</formula>
    </cfRule>
    <cfRule type="cellIs" dxfId="6987" priority="8390" operator="equal">
      <formula>"Leve"</formula>
    </cfRule>
  </conditionalFormatting>
  <conditionalFormatting sqref="CY58:CZ58">
    <cfRule type="cellIs" dxfId="6986" priority="8381" operator="equal">
      <formula>"Catastrófico"</formula>
    </cfRule>
    <cfRule type="cellIs" dxfId="6985" priority="8382" operator="equal">
      <formula>"Mayor"</formula>
    </cfRule>
    <cfRule type="cellIs" dxfId="6984" priority="8383" operator="equal">
      <formula>"Moderado"</formula>
    </cfRule>
    <cfRule type="cellIs" dxfId="6983" priority="8384" operator="equal">
      <formula>"Menor"</formula>
    </cfRule>
    <cfRule type="cellIs" dxfId="6982" priority="8385" operator="equal">
      <formula>"Leve"</formula>
    </cfRule>
  </conditionalFormatting>
  <conditionalFormatting sqref="CR58:CW58">
    <cfRule type="cellIs" dxfId="6981" priority="7871" operator="equal">
      <formula>"Catastrófico"</formula>
    </cfRule>
    <cfRule type="cellIs" dxfId="6980" priority="7872" operator="equal">
      <formula>"Mayor"</formula>
    </cfRule>
    <cfRule type="cellIs" dxfId="6979" priority="7873" operator="equal">
      <formula>"Moderado"</formula>
    </cfRule>
    <cfRule type="cellIs" dxfId="6978" priority="7874" operator="equal">
      <formula>"Menor"</formula>
    </cfRule>
    <cfRule type="cellIs" dxfId="6977" priority="7875" operator="equal">
      <formula>"Leve"</formula>
    </cfRule>
  </conditionalFormatting>
  <conditionalFormatting sqref="DA58:DF58">
    <cfRule type="cellIs" dxfId="6976" priority="8371" operator="equal">
      <formula>"Catastrófico"</formula>
    </cfRule>
    <cfRule type="cellIs" dxfId="6975" priority="8372" operator="equal">
      <formula>"Mayor"</formula>
    </cfRule>
    <cfRule type="cellIs" dxfId="6974" priority="8373" operator="equal">
      <formula>"Moderado"</formula>
    </cfRule>
    <cfRule type="cellIs" dxfId="6973" priority="8374" operator="equal">
      <formula>"Menor"</formula>
    </cfRule>
    <cfRule type="cellIs" dxfId="6972" priority="8375" operator="equal">
      <formula>"Leve"</formula>
    </cfRule>
  </conditionalFormatting>
  <conditionalFormatting sqref="DH82">
    <cfRule type="cellIs" dxfId="6971" priority="8871" operator="equal">
      <formula>"Catastrófico"</formula>
    </cfRule>
    <cfRule type="cellIs" dxfId="6970" priority="8872" operator="equal">
      <formula>"Mayor"</formula>
    </cfRule>
    <cfRule type="cellIs" dxfId="6969" priority="8873" operator="equal">
      <formula>"Moderado"</formula>
    </cfRule>
    <cfRule type="cellIs" dxfId="6968" priority="8874" operator="equal">
      <formula>"Menor"</formula>
    </cfRule>
    <cfRule type="cellIs" dxfId="6967" priority="8875" operator="equal">
      <formula>"Leve"</formula>
    </cfRule>
  </conditionalFormatting>
  <conditionalFormatting sqref="DJ82">
    <cfRule type="cellIs" dxfId="6966" priority="8866" operator="equal">
      <formula>"Catastrófico"</formula>
    </cfRule>
    <cfRule type="cellIs" dxfId="6965" priority="8867" operator="equal">
      <formula>"Mayor"</formula>
    </cfRule>
    <cfRule type="cellIs" dxfId="6964" priority="8868" operator="equal">
      <formula>"Moderado"</formula>
    </cfRule>
    <cfRule type="cellIs" dxfId="6963" priority="8869" operator="equal">
      <formula>"Menor"</formula>
    </cfRule>
    <cfRule type="cellIs" dxfId="6962" priority="8870" operator="equal">
      <formula>"Leve"</formula>
    </cfRule>
  </conditionalFormatting>
  <conditionalFormatting sqref="CZ82">
    <cfRule type="cellIs" dxfId="6961" priority="8356" operator="equal">
      <formula>"Catastrófico"</formula>
    </cfRule>
    <cfRule type="cellIs" dxfId="6960" priority="8357" operator="equal">
      <formula>"Mayor"</formula>
    </cfRule>
    <cfRule type="cellIs" dxfId="6959" priority="8358" operator="equal">
      <formula>"Moderado"</formula>
    </cfRule>
    <cfRule type="cellIs" dxfId="6958" priority="8359" operator="equal">
      <formula>"Menor"</formula>
    </cfRule>
    <cfRule type="cellIs" dxfId="6957" priority="8360" operator="equal">
      <formula>"Leve"</formula>
    </cfRule>
  </conditionalFormatting>
  <conditionalFormatting sqref="DB82:DF82">
    <cfRule type="cellIs" dxfId="6956" priority="8351" operator="equal">
      <formula>"Catastrófico"</formula>
    </cfRule>
    <cfRule type="cellIs" dxfId="6955" priority="8352" operator="equal">
      <formula>"Mayor"</formula>
    </cfRule>
    <cfRule type="cellIs" dxfId="6954" priority="8353" operator="equal">
      <formula>"Moderado"</formula>
    </cfRule>
    <cfRule type="cellIs" dxfId="6953" priority="8354" operator="equal">
      <formula>"Menor"</formula>
    </cfRule>
    <cfRule type="cellIs" dxfId="6952" priority="8355" operator="equal">
      <formula>"Leve"</formula>
    </cfRule>
  </conditionalFormatting>
  <conditionalFormatting sqref="CZ83">
    <cfRule type="cellIs" dxfId="6951" priority="8346" operator="equal">
      <formula>"Catastrófico"</formula>
    </cfRule>
    <cfRule type="cellIs" dxfId="6950" priority="8347" operator="equal">
      <formula>"Mayor"</formula>
    </cfRule>
    <cfRule type="cellIs" dxfId="6949" priority="8348" operator="equal">
      <formula>"Moderado"</formula>
    </cfRule>
    <cfRule type="cellIs" dxfId="6948" priority="8349" operator="equal">
      <formula>"Menor"</formula>
    </cfRule>
    <cfRule type="cellIs" dxfId="6947" priority="8350" operator="equal">
      <formula>"Leve"</formula>
    </cfRule>
  </conditionalFormatting>
  <conditionalFormatting sqref="CS83:CW83">
    <cfRule type="cellIs" dxfId="6946" priority="7836" operator="equal">
      <formula>"Catastrófico"</formula>
    </cfRule>
    <cfRule type="cellIs" dxfId="6945" priority="7837" operator="equal">
      <formula>"Mayor"</formula>
    </cfRule>
    <cfRule type="cellIs" dxfId="6944" priority="7838" operator="equal">
      <formula>"Moderado"</formula>
    </cfRule>
    <cfRule type="cellIs" dxfId="6943" priority="7839" operator="equal">
      <formula>"Menor"</formula>
    </cfRule>
    <cfRule type="cellIs" dxfId="6942" priority="7840" operator="equal">
      <formula>"Leve"</formula>
    </cfRule>
  </conditionalFormatting>
  <conditionalFormatting sqref="CP83">
    <cfRule type="cellIs" dxfId="6941" priority="7831" operator="equal">
      <formula>"Catastrófico"</formula>
    </cfRule>
    <cfRule type="cellIs" dxfId="6940" priority="7832" operator="equal">
      <formula>"Mayor"</formula>
    </cfRule>
    <cfRule type="cellIs" dxfId="6939" priority="7833" operator="equal">
      <formula>"Moderado"</formula>
    </cfRule>
    <cfRule type="cellIs" dxfId="6938" priority="7834" operator="equal">
      <formula>"Menor"</formula>
    </cfRule>
    <cfRule type="cellIs" dxfId="6937" priority="7835" operator="equal">
      <formula>"Leve"</formula>
    </cfRule>
  </conditionalFormatting>
  <conditionalFormatting sqref="DJ83">
    <cfRule type="cellIs" dxfId="6936" priority="8836" operator="equal">
      <formula>"Catastrófico"</formula>
    </cfRule>
    <cfRule type="cellIs" dxfId="6935" priority="8837" operator="equal">
      <formula>"Mayor"</formula>
    </cfRule>
    <cfRule type="cellIs" dxfId="6934" priority="8838" operator="equal">
      <formula>"Moderado"</formula>
    </cfRule>
    <cfRule type="cellIs" dxfId="6933" priority="8839" operator="equal">
      <formula>"Menor"</formula>
    </cfRule>
    <cfRule type="cellIs" dxfId="6932" priority="8840" operator="equal">
      <formula>"Leve"</formula>
    </cfRule>
  </conditionalFormatting>
  <conditionalFormatting sqref="CY143:DF144">
    <cfRule type="cellIs" dxfId="6931" priority="8326" operator="equal">
      <formula>"Catastrófico"</formula>
    </cfRule>
    <cfRule type="cellIs" dxfId="6930" priority="8327" operator="equal">
      <formula>"Mayor"</formula>
    </cfRule>
    <cfRule type="cellIs" dxfId="6929" priority="8328" operator="equal">
      <formula>"Moderado"</formula>
    </cfRule>
    <cfRule type="cellIs" dxfId="6928" priority="8329" operator="equal">
      <formula>"Menor"</formula>
    </cfRule>
    <cfRule type="cellIs" dxfId="6927" priority="8330" operator="equal">
      <formula>"Leve"</formula>
    </cfRule>
  </conditionalFormatting>
  <conditionalFormatting sqref="CY118:DF119">
    <cfRule type="cellIs" dxfId="6926" priority="8321" operator="equal">
      <formula>"Catastrófico"</formula>
    </cfRule>
    <cfRule type="cellIs" dxfId="6925" priority="8322" operator="equal">
      <formula>"Mayor"</formula>
    </cfRule>
    <cfRule type="cellIs" dxfId="6924" priority="8323" operator="equal">
      <formula>"Moderado"</formula>
    </cfRule>
    <cfRule type="cellIs" dxfId="6923" priority="8324" operator="equal">
      <formula>"Menor"</formula>
    </cfRule>
    <cfRule type="cellIs" dxfId="6922" priority="8325" operator="equal">
      <formula>"Leve"</formula>
    </cfRule>
  </conditionalFormatting>
  <conditionalFormatting sqref="CG118:CN119">
    <cfRule type="cellIs" dxfId="6921" priority="7306" operator="equal">
      <formula>"Catastrófico"</formula>
    </cfRule>
    <cfRule type="cellIs" dxfId="6920" priority="7307" operator="equal">
      <formula>"Mayor"</formula>
    </cfRule>
    <cfRule type="cellIs" dxfId="6919" priority="7308" operator="equal">
      <formula>"Moderado"</formula>
    </cfRule>
    <cfRule type="cellIs" dxfId="6918" priority="7309" operator="equal">
      <formula>"Menor"</formula>
    </cfRule>
    <cfRule type="cellIs" dxfId="6917" priority="7310" operator="equal">
      <formula>"Leve"</formula>
    </cfRule>
  </conditionalFormatting>
  <conditionalFormatting sqref="DI10">
    <cfRule type="cellIs" dxfId="6916" priority="8786" operator="equal">
      <formula>"Catastrófico"</formula>
    </cfRule>
    <cfRule type="cellIs" dxfId="6915" priority="8787" operator="equal">
      <formula>"Mayor"</formula>
    </cfRule>
    <cfRule type="cellIs" dxfId="6914" priority="8788" operator="equal">
      <formula>"Moderado"</formula>
    </cfRule>
    <cfRule type="cellIs" dxfId="6913" priority="8789" operator="equal">
      <formula>"Menor"</formula>
    </cfRule>
    <cfRule type="cellIs" dxfId="6912" priority="8790" operator="equal">
      <formula>"Leve"</formula>
    </cfRule>
  </conditionalFormatting>
  <conditionalFormatting sqref="CP10:CQ10">
    <cfRule type="cellIs" dxfId="6911" priority="7771" operator="equal">
      <formula>"Catastrófico"</formula>
    </cfRule>
    <cfRule type="cellIs" dxfId="6910" priority="7772" operator="equal">
      <formula>"Mayor"</formula>
    </cfRule>
    <cfRule type="cellIs" dxfId="6909" priority="7773" operator="equal">
      <formula>"Moderado"</formula>
    </cfRule>
    <cfRule type="cellIs" dxfId="6908" priority="7774" operator="equal">
      <formula>"Menor"</formula>
    </cfRule>
    <cfRule type="cellIs" dxfId="6907" priority="7775" operator="equal">
      <formula>"Leve"</formula>
    </cfRule>
  </conditionalFormatting>
  <conditionalFormatting sqref="DA11:DF11">
    <cfRule type="cellIs" dxfId="6906" priority="8271" operator="equal">
      <formula>"Catastrófico"</formula>
    </cfRule>
    <cfRule type="cellIs" dxfId="6905" priority="8272" operator="equal">
      <formula>"Mayor"</formula>
    </cfRule>
    <cfRule type="cellIs" dxfId="6904" priority="8273" operator="equal">
      <formula>"Moderado"</formula>
    </cfRule>
    <cfRule type="cellIs" dxfId="6903" priority="8274" operator="equal">
      <formula>"Menor"</formula>
    </cfRule>
    <cfRule type="cellIs" dxfId="6902" priority="8275" operator="equal">
      <formula>"Leve"</formula>
    </cfRule>
  </conditionalFormatting>
  <conditionalFormatting sqref="CR11:CW11">
    <cfRule type="cellIs" dxfId="6901" priority="7761" operator="equal">
      <formula>"Catastrófico"</formula>
    </cfRule>
    <cfRule type="cellIs" dxfId="6900" priority="7762" operator="equal">
      <formula>"Mayor"</formula>
    </cfRule>
    <cfRule type="cellIs" dxfId="6899" priority="7763" operator="equal">
      <formula>"Moderado"</formula>
    </cfRule>
    <cfRule type="cellIs" dxfId="6898" priority="7764" operator="equal">
      <formula>"Menor"</formula>
    </cfRule>
    <cfRule type="cellIs" dxfId="6897" priority="7765" operator="equal">
      <formula>"Leve"</formula>
    </cfRule>
  </conditionalFormatting>
  <conditionalFormatting sqref="DA10:DF10">
    <cfRule type="cellIs" dxfId="6896" priority="8261" operator="equal">
      <formula>"Catastrófico"</formula>
    </cfRule>
    <cfRule type="cellIs" dxfId="6895" priority="8262" operator="equal">
      <formula>"Mayor"</formula>
    </cfRule>
    <cfRule type="cellIs" dxfId="6894" priority="8263" operator="equal">
      <formula>"Moderado"</formula>
    </cfRule>
    <cfRule type="cellIs" dxfId="6893" priority="8264" operator="equal">
      <formula>"Menor"</formula>
    </cfRule>
    <cfRule type="cellIs" dxfId="6892" priority="8265" operator="equal">
      <formula>"Leve"</formula>
    </cfRule>
  </conditionalFormatting>
  <conditionalFormatting sqref="CI10:CN10">
    <cfRule type="cellIs" dxfId="6891" priority="7246" operator="equal">
      <formula>"Catastrófico"</formula>
    </cfRule>
    <cfRule type="cellIs" dxfId="6890" priority="7247" operator="equal">
      <formula>"Mayor"</formula>
    </cfRule>
    <cfRule type="cellIs" dxfId="6889" priority="7248" operator="equal">
      <formula>"Moderado"</formula>
    </cfRule>
    <cfRule type="cellIs" dxfId="6888" priority="7249" operator="equal">
      <formula>"Menor"</formula>
    </cfRule>
    <cfRule type="cellIs" dxfId="6887" priority="7250" operator="equal">
      <formula>"Leve"</formula>
    </cfRule>
  </conditionalFormatting>
  <conditionalFormatting sqref="CY11:CZ11">
    <cfRule type="cellIs" dxfId="6886" priority="8251" operator="equal">
      <formula>"Catastrófico"</formula>
    </cfRule>
    <cfRule type="cellIs" dxfId="6885" priority="8252" operator="equal">
      <formula>"Mayor"</formula>
    </cfRule>
    <cfRule type="cellIs" dxfId="6884" priority="8253" operator="equal">
      <formula>"Moderado"</formula>
    </cfRule>
    <cfRule type="cellIs" dxfId="6883" priority="8254" operator="equal">
      <formula>"Menor"</formula>
    </cfRule>
    <cfRule type="cellIs" dxfId="6882" priority="8255" operator="equal">
      <formula>"Leve"</formula>
    </cfRule>
  </conditionalFormatting>
  <conditionalFormatting sqref="CY11:CZ11">
    <cfRule type="cellIs" dxfId="6881" priority="8246" operator="equal">
      <formula>"Catastrófico"</formula>
    </cfRule>
    <cfRule type="cellIs" dxfId="6880" priority="8247" operator="equal">
      <formula>"Mayor"</formula>
    </cfRule>
    <cfRule type="cellIs" dxfId="6879" priority="8248" operator="equal">
      <formula>"Moderado"</formula>
    </cfRule>
    <cfRule type="cellIs" dxfId="6878" priority="8249" operator="equal">
      <formula>"Menor"</formula>
    </cfRule>
    <cfRule type="cellIs" dxfId="6877" priority="8250" operator="equal">
      <formula>"Leve"</formula>
    </cfRule>
  </conditionalFormatting>
  <conditionalFormatting sqref="CY16:CY17">
    <cfRule type="cellIs" dxfId="6876" priority="8241" operator="equal">
      <formula>"Catastrófico"</formula>
    </cfRule>
    <cfRule type="cellIs" dxfId="6875" priority="8242" operator="equal">
      <formula>"Mayor"</formula>
    </cfRule>
    <cfRule type="cellIs" dxfId="6874" priority="8243" operator="equal">
      <formula>"Moderado"</formula>
    </cfRule>
    <cfRule type="cellIs" dxfId="6873" priority="8244" operator="equal">
      <formula>"Menor"</formula>
    </cfRule>
    <cfRule type="cellIs" dxfId="6872" priority="8245" operator="equal">
      <formula>"Leve"</formula>
    </cfRule>
  </conditionalFormatting>
  <conditionalFormatting sqref="CZ16">
    <cfRule type="cellIs" dxfId="6871" priority="8236" operator="equal">
      <formula>"Catastrófico"</formula>
    </cfRule>
    <cfRule type="cellIs" dxfId="6870" priority="8237" operator="equal">
      <formula>"Mayor"</formula>
    </cfRule>
    <cfRule type="cellIs" dxfId="6869" priority="8238" operator="equal">
      <formula>"Moderado"</formula>
    </cfRule>
    <cfRule type="cellIs" dxfId="6868" priority="8239" operator="equal">
      <formula>"Menor"</formula>
    </cfRule>
    <cfRule type="cellIs" dxfId="6867" priority="8240" operator="equal">
      <formula>"Leve"</formula>
    </cfRule>
  </conditionalFormatting>
  <conditionalFormatting sqref="CQ16">
    <cfRule type="cellIs" dxfId="6866" priority="7726" operator="equal">
      <formula>"Catastrófico"</formula>
    </cfRule>
    <cfRule type="cellIs" dxfId="6865" priority="7727" operator="equal">
      <formula>"Mayor"</formula>
    </cfRule>
    <cfRule type="cellIs" dxfId="6864" priority="7728" operator="equal">
      <formula>"Moderado"</formula>
    </cfRule>
    <cfRule type="cellIs" dxfId="6863" priority="7729" operator="equal">
      <formula>"Menor"</formula>
    </cfRule>
    <cfRule type="cellIs" dxfId="6862" priority="7730" operator="equal">
      <formula>"Leve"</formula>
    </cfRule>
  </conditionalFormatting>
  <conditionalFormatting sqref="CH17">
    <cfRule type="cellIs" dxfId="6861" priority="7216" operator="equal">
      <formula>"Catastrófico"</formula>
    </cfRule>
    <cfRule type="cellIs" dxfId="6860" priority="7217" operator="equal">
      <formula>"Mayor"</formula>
    </cfRule>
    <cfRule type="cellIs" dxfId="6859" priority="7218" operator="equal">
      <formula>"Moderado"</formula>
    </cfRule>
    <cfRule type="cellIs" dxfId="6858" priority="7219" operator="equal">
      <formula>"Menor"</formula>
    </cfRule>
    <cfRule type="cellIs" dxfId="6857" priority="7220" operator="equal">
      <formula>"Leve"</formula>
    </cfRule>
  </conditionalFormatting>
  <conditionalFormatting sqref="CH17">
    <cfRule type="cellIs" dxfId="6856" priority="7211" operator="equal">
      <formula>"Catastrófico"</formula>
    </cfRule>
    <cfRule type="cellIs" dxfId="6855" priority="7212" operator="equal">
      <formula>"Mayor"</formula>
    </cfRule>
    <cfRule type="cellIs" dxfId="6854" priority="7213" operator="equal">
      <formula>"Moderado"</formula>
    </cfRule>
    <cfRule type="cellIs" dxfId="6853" priority="7214" operator="equal">
      <formula>"Menor"</formula>
    </cfRule>
    <cfRule type="cellIs" dxfId="6852" priority="7215" operator="equal">
      <formula>"Leve"</formula>
    </cfRule>
  </conditionalFormatting>
  <conditionalFormatting sqref="BZ16:CE17">
    <cfRule type="cellIs" dxfId="6851" priority="6701" operator="equal">
      <formula>"Catastrófico"</formula>
    </cfRule>
    <cfRule type="cellIs" dxfId="6850" priority="6702" operator="equal">
      <formula>"Mayor"</formula>
    </cfRule>
    <cfRule type="cellIs" dxfId="6849" priority="6703" operator="equal">
      <formula>"Moderado"</formula>
    </cfRule>
    <cfRule type="cellIs" dxfId="6848" priority="6704" operator="equal">
      <formula>"Menor"</formula>
    </cfRule>
    <cfRule type="cellIs" dxfId="6847" priority="6705" operator="equal">
      <formula>"Leve"</formula>
    </cfRule>
  </conditionalFormatting>
  <conditionalFormatting sqref="CI16:CN17">
    <cfRule type="cellIs" dxfId="6846" priority="7201" operator="equal">
      <formula>"Catastrófico"</formula>
    </cfRule>
    <cfRule type="cellIs" dxfId="6845" priority="7202" operator="equal">
      <formula>"Mayor"</formula>
    </cfRule>
    <cfRule type="cellIs" dxfId="6844" priority="7203" operator="equal">
      <formula>"Moderado"</formula>
    </cfRule>
    <cfRule type="cellIs" dxfId="6843" priority="7204" operator="equal">
      <formula>"Menor"</formula>
    </cfRule>
    <cfRule type="cellIs" dxfId="6842" priority="7205" operator="equal">
      <formula>"Leve"</formula>
    </cfRule>
  </conditionalFormatting>
  <conditionalFormatting sqref="CQ124:CW124 CQ129:CW129 CQ125:CQ128 CS125:CW128">
    <cfRule type="cellIs" dxfId="6841" priority="7701" operator="equal">
      <formula>"Catastrófico"</formula>
    </cfRule>
    <cfRule type="cellIs" dxfId="6840" priority="7702" operator="equal">
      <formula>"Mayor"</formula>
    </cfRule>
    <cfRule type="cellIs" dxfId="6839" priority="7703" operator="equal">
      <formula>"Moderado"</formula>
    </cfRule>
    <cfRule type="cellIs" dxfId="6838" priority="7704" operator="equal">
      <formula>"Menor"</formula>
    </cfRule>
    <cfRule type="cellIs" dxfId="6837" priority="7705" operator="equal">
      <formula>"Leve"</formula>
    </cfRule>
  </conditionalFormatting>
  <conditionalFormatting sqref="CH125:CH128 CG129:CN129 CJ125:CN128 CG124:CN124">
    <cfRule type="cellIs" dxfId="6836" priority="7191" operator="equal">
      <formula>"Catastrófico"</formula>
    </cfRule>
    <cfRule type="cellIs" dxfId="6835" priority="7192" operator="equal">
      <formula>"Mayor"</formula>
    </cfRule>
    <cfRule type="cellIs" dxfId="6834" priority="7193" operator="equal">
      <formula>"Moderado"</formula>
    </cfRule>
    <cfRule type="cellIs" dxfId="6833" priority="7194" operator="equal">
      <formula>"Menor"</formula>
    </cfRule>
    <cfRule type="cellIs" dxfId="6832" priority="7195" operator="equal">
      <formula>"Leve"</formula>
    </cfRule>
  </conditionalFormatting>
  <conditionalFormatting sqref="BX125:BX128">
    <cfRule type="cellIs" dxfId="6831" priority="6681" operator="equal">
      <formula>"Catastrófico"</formula>
    </cfRule>
    <cfRule type="cellIs" dxfId="6830" priority="6682" operator="equal">
      <formula>"Mayor"</formula>
    </cfRule>
    <cfRule type="cellIs" dxfId="6829" priority="6683" operator="equal">
      <formula>"Moderado"</formula>
    </cfRule>
    <cfRule type="cellIs" dxfId="6828" priority="6684" operator="equal">
      <formula>"Menor"</formula>
    </cfRule>
    <cfRule type="cellIs" dxfId="6827" priority="6685" operator="equal">
      <formula>"Leve"</formula>
    </cfRule>
  </conditionalFormatting>
  <conditionalFormatting sqref="CG125:CG128">
    <cfRule type="cellIs" dxfId="6826" priority="7181" operator="equal">
      <formula>"Catastrófico"</formula>
    </cfRule>
    <cfRule type="cellIs" dxfId="6825" priority="7182" operator="equal">
      <formula>"Mayor"</formula>
    </cfRule>
    <cfRule type="cellIs" dxfId="6824" priority="7183" operator="equal">
      <formula>"Moderado"</formula>
    </cfRule>
    <cfRule type="cellIs" dxfId="6823" priority="7184" operator="equal">
      <formula>"Menor"</formula>
    </cfRule>
    <cfRule type="cellIs" dxfId="6822" priority="7185" operator="equal">
      <formula>"Leve"</formula>
    </cfRule>
  </conditionalFormatting>
  <conditionalFormatting sqref="CG130:CH130">
    <cfRule type="cellIs" dxfId="6821" priority="7176" operator="equal">
      <formula>"Catastrófico"</formula>
    </cfRule>
    <cfRule type="cellIs" dxfId="6820" priority="7177" operator="equal">
      <formula>"Mayor"</formula>
    </cfRule>
    <cfRule type="cellIs" dxfId="6819" priority="7178" operator="equal">
      <formula>"Moderado"</formula>
    </cfRule>
    <cfRule type="cellIs" dxfId="6818" priority="7179" operator="equal">
      <formula>"Menor"</formula>
    </cfRule>
    <cfRule type="cellIs" dxfId="6817" priority="7180" operator="equal">
      <formula>"Leve"</formula>
    </cfRule>
  </conditionalFormatting>
  <conditionalFormatting sqref="CP130:CQ130">
    <cfRule type="cellIs" dxfId="6816" priority="7676" operator="equal">
      <formula>"Catastrófico"</formula>
    </cfRule>
    <cfRule type="cellIs" dxfId="6815" priority="7677" operator="equal">
      <formula>"Mayor"</formula>
    </cfRule>
    <cfRule type="cellIs" dxfId="6814" priority="7678" operator="equal">
      <formula>"Moderado"</formula>
    </cfRule>
    <cfRule type="cellIs" dxfId="6813" priority="7679" operator="equal">
      <formula>"Menor"</formula>
    </cfRule>
    <cfRule type="cellIs" dxfId="6812" priority="7680" operator="equal">
      <formula>"Leve"</formula>
    </cfRule>
  </conditionalFormatting>
  <conditionalFormatting sqref="CR130:CW130">
    <cfRule type="cellIs" dxfId="6811" priority="7671" operator="equal">
      <formula>"Catastrófico"</formula>
    </cfRule>
    <cfRule type="cellIs" dxfId="6810" priority="7672" operator="equal">
      <formula>"Mayor"</formula>
    </cfRule>
    <cfRule type="cellIs" dxfId="6809" priority="7673" operator="equal">
      <formula>"Moderado"</formula>
    </cfRule>
    <cfRule type="cellIs" dxfId="6808" priority="7674" operator="equal">
      <formula>"Menor"</formula>
    </cfRule>
    <cfRule type="cellIs" dxfId="6807" priority="7675" operator="equal">
      <formula>"Leve"</formula>
    </cfRule>
  </conditionalFormatting>
  <conditionalFormatting sqref="CR130:CW130">
    <cfRule type="cellIs" dxfId="6806" priority="7666" operator="equal">
      <formula>"Catastrófico"</formula>
    </cfRule>
    <cfRule type="cellIs" dxfId="6805" priority="7667" operator="equal">
      <formula>"Mayor"</formula>
    </cfRule>
    <cfRule type="cellIs" dxfId="6804" priority="7668" operator="equal">
      <formula>"Moderado"</formula>
    </cfRule>
    <cfRule type="cellIs" dxfId="6803" priority="7669" operator="equal">
      <formula>"Menor"</formula>
    </cfRule>
    <cfRule type="cellIs" dxfId="6802" priority="7670" operator="equal">
      <formula>"Leve"</formula>
    </cfRule>
  </conditionalFormatting>
  <conditionalFormatting sqref="CG196:CN196">
    <cfRule type="cellIs" dxfId="6801" priority="7156" operator="equal">
      <formula>"Catastrófico"</formula>
    </cfRule>
    <cfRule type="cellIs" dxfId="6800" priority="7157" operator="equal">
      <formula>"Mayor"</formula>
    </cfRule>
    <cfRule type="cellIs" dxfId="6799" priority="7158" operator="equal">
      <formula>"Moderado"</formula>
    </cfRule>
    <cfRule type="cellIs" dxfId="6798" priority="7159" operator="equal">
      <formula>"Menor"</formula>
    </cfRule>
    <cfRule type="cellIs" dxfId="6797" priority="7160" operator="equal">
      <formula>"Leve"</formula>
    </cfRule>
  </conditionalFormatting>
  <conditionalFormatting sqref="CG202:CN202">
    <cfRule type="cellIs" dxfId="6796" priority="7151" operator="equal">
      <formula>"Catastrófico"</formula>
    </cfRule>
    <cfRule type="cellIs" dxfId="6795" priority="7152" operator="equal">
      <formula>"Mayor"</formula>
    </cfRule>
    <cfRule type="cellIs" dxfId="6794" priority="7153" operator="equal">
      <formula>"Moderado"</formula>
    </cfRule>
    <cfRule type="cellIs" dxfId="6793" priority="7154" operator="equal">
      <formula>"Menor"</formula>
    </cfRule>
    <cfRule type="cellIs" dxfId="6792" priority="7155" operator="equal">
      <formula>"Leve"</formula>
    </cfRule>
  </conditionalFormatting>
  <conditionalFormatting sqref="FJ208:FR208">
    <cfRule type="cellIs" dxfId="6791" priority="6136" operator="equal">
      <formula>"Catastrófico"</formula>
    </cfRule>
    <cfRule type="cellIs" dxfId="6790" priority="6137" operator="equal">
      <formula>"Mayor"</formula>
    </cfRule>
    <cfRule type="cellIs" dxfId="6789" priority="6138" operator="equal">
      <formula>"Moderado"</formula>
    </cfRule>
    <cfRule type="cellIs" dxfId="6788" priority="6139" operator="equal">
      <formula>"Menor"</formula>
    </cfRule>
    <cfRule type="cellIs" dxfId="6787" priority="6140" operator="equal">
      <formula>"Leve"</formula>
    </cfRule>
  </conditionalFormatting>
  <conditionalFormatting sqref="BX214:CE214">
    <cfRule type="cellIs" dxfId="6786" priority="6636" operator="equal">
      <formula>"Catastrófico"</formula>
    </cfRule>
    <cfRule type="cellIs" dxfId="6785" priority="6637" operator="equal">
      <formula>"Mayor"</formula>
    </cfRule>
    <cfRule type="cellIs" dxfId="6784" priority="6638" operator="equal">
      <formula>"Moderado"</formula>
    </cfRule>
    <cfRule type="cellIs" dxfId="6783" priority="6639" operator="equal">
      <formula>"Menor"</formula>
    </cfRule>
    <cfRule type="cellIs" dxfId="6782" priority="6640" operator="equal">
      <formula>"Leve"</formula>
    </cfRule>
  </conditionalFormatting>
  <conditionalFormatting sqref="CG28:CN28">
    <cfRule type="cellIs" dxfId="6781" priority="7136" operator="equal">
      <formula>"Catastrófico"</formula>
    </cfRule>
    <cfRule type="cellIs" dxfId="6780" priority="7137" operator="equal">
      <formula>"Mayor"</formula>
    </cfRule>
    <cfRule type="cellIs" dxfId="6779" priority="7138" operator="equal">
      <formula>"Moderado"</formula>
    </cfRule>
    <cfRule type="cellIs" dxfId="6778" priority="7139" operator="equal">
      <formula>"Menor"</formula>
    </cfRule>
    <cfRule type="cellIs" dxfId="6777" priority="7140" operator="equal">
      <formula>"Leve"</formula>
    </cfRule>
  </conditionalFormatting>
  <conditionalFormatting sqref="CG35:CI35">
    <cfRule type="cellIs" dxfId="6776" priority="7131" operator="equal">
      <formula>"Catastrófico"</formula>
    </cfRule>
    <cfRule type="cellIs" dxfId="6775" priority="7132" operator="equal">
      <formula>"Mayor"</formula>
    </cfRule>
    <cfRule type="cellIs" dxfId="6774" priority="7133" operator="equal">
      <formula>"Moderado"</formula>
    </cfRule>
    <cfRule type="cellIs" dxfId="6773" priority="7134" operator="equal">
      <formula>"Menor"</formula>
    </cfRule>
    <cfRule type="cellIs" dxfId="6772" priority="7135" operator="equal">
      <formula>"Leve"</formula>
    </cfRule>
  </conditionalFormatting>
  <conditionalFormatting sqref="CJ35:CN35">
    <cfRule type="cellIs" dxfId="6771" priority="7126" operator="equal">
      <formula>"Catastrófico"</formula>
    </cfRule>
    <cfRule type="cellIs" dxfId="6770" priority="7127" operator="equal">
      <formula>"Mayor"</formula>
    </cfRule>
    <cfRule type="cellIs" dxfId="6769" priority="7128" operator="equal">
      <formula>"Moderado"</formula>
    </cfRule>
    <cfRule type="cellIs" dxfId="6768" priority="7129" operator="equal">
      <formula>"Menor"</formula>
    </cfRule>
    <cfRule type="cellIs" dxfId="6767" priority="7130" operator="equal">
      <formula>"Leve"</formula>
    </cfRule>
  </conditionalFormatting>
  <conditionalFormatting sqref="CA35:CE35">
    <cfRule type="cellIs" dxfId="6766" priority="6616" operator="equal">
      <formula>"Catastrófico"</formula>
    </cfRule>
    <cfRule type="cellIs" dxfId="6765" priority="6617" operator="equal">
      <formula>"Mayor"</formula>
    </cfRule>
    <cfRule type="cellIs" dxfId="6764" priority="6618" operator="equal">
      <formula>"Moderado"</formula>
    </cfRule>
    <cfRule type="cellIs" dxfId="6763" priority="6619" operator="equal">
      <formula>"Menor"</formula>
    </cfRule>
    <cfRule type="cellIs" dxfId="6762" priority="6620" operator="equal">
      <formula>"Leve"</formula>
    </cfRule>
  </conditionalFormatting>
  <conditionalFormatting sqref="CG40:CN40">
    <cfRule type="cellIs" dxfId="6761" priority="7116" operator="equal">
      <formula>"Catastrófico"</formula>
    </cfRule>
    <cfRule type="cellIs" dxfId="6760" priority="7117" operator="equal">
      <formula>"Mayor"</formula>
    </cfRule>
    <cfRule type="cellIs" dxfId="6759" priority="7118" operator="equal">
      <formula>"Moderado"</formula>
    </cfRule>
    <cfRule type="cellIs" dxfId="6758" priority="7119" operator="equal">
      <formula>"Menor"</formula>
    </cfRule>
    <cfRule type="cellIs" dxfId="6757" priority="7120" operator="equal">
      <formula>"Leve"</formula>
    </cfRule>
  </conditionalFormatting>
  <conditionalFormatting sqref="CP41:CW42">
    <cfRule type="cellIs" dxfId="6756" priority="7616" operator="equal">
      <formula>"Catastrófico"</formula>
    </cfRule>
    <cfRule type="cellIs" dxfId="6755" priority="7617" operator="equal">
      <formula>"Mayor"</formula>
    </cfRule>
    <cfRule type="cellIs" dxfId="6754" priority="7618" operator="equal">
      <formula>"Moderado"</formula>
    </cfRule>
    <cfRule type="cellIs" dxfId="6753" priority="7619" operator="equal">
      <formula>"Menor"</formula>
    </cfRule>
    <cfRule type="cellIs" dxfId="6752" priority="7620" operator="equal">
      <formula>"Leve"</formula>
    </cfRule>
  </conditionalFormatting>
  <conditionalFormatting sqref="CP172:CW172 CP131:CW137 CP196:CW196 CP12:CW15 CP90:CW93 CP95:CW99 CP103:CW105 CP186:CW190 CP47:CW51 CP53:CW57 CP36:CW40 CP43:CW45 CP18:CW34 CP88:CW88 CP142:CW142 CP148:CW148 CP154:CW155 CP59:CW69 CP202:CW202 CP208:CW208 CP214:CW255">
    <cfRule type="cellIs" dxfId="6751" priority="8116" operator="equal">
      <formula>"Catastrófico"</formula>
    </cfRule>
    <cfRule type="cellIs" dxfId="6750" priority="8117" operator="equal">
      <formula>"Mayor"</formula>
    </cfRule>
    <cfRule type="cellIs" dxfId="6749" priority="8118" operator="equal">
      <formula>"Moderado"</formula>
    </cfRule>
    <cfRule type="cellIs" dxfId="6748" priority="8119" operator="equal">
      <formula>"Menor"</formula>
    </cfRule>
    <cfRule type="cellIs" dxfId="6747" priority="8120" operator="equal">
      <formula>"Leve"</formula>
    </cfRule>
  </conditionalFormatting>
  <conditionalFormatting sqref="CX10 CX16 CX22 CX40 CX64 CX70 CX76 CX82 CX88 CX94 CX100 CX106 CX112 CX118 CX124 CX130 CX136 CX142 CX148 CX154 CX160 CX166 CX172 CX178 CX184 CX190 CX196 CX202 CX208 CX214 CX220">
    <cfRule type="cellIs" dxfId="6746" priority="8616" operator="equal">
      <formula>"Catastrófico"</formula>
    </cfRule>
    <cfRule type="cellIs" dxfId="6745" priority="8617" operator="equal">
      <formula>"Mayor"</formula>
    </cfRule>
    <cfRule type="cellIs" dxfId="6744" priority="8618" operator="equal">
      <formula>"Moderado"</formula>
    </cfRule>
    <cfRule type="cellIs" dxfId="6743" priority="8619" operator="equal">
      <formula>"Menor"</formula>
    </cfRule>
    <cfRule type="cellIs" dxfId="6742" priority="8620" operator="equal">
      <formula>"Leve"</formula>
    </cfRule>
  </conditionalFormatting>
  <conditionalFormatting sqref="CO46 CO52 CO58">
    <cfRule type="cellIs" dxfId="6741" priority="8106" operator="equal">
      <formula>"Catastrófico"</formula>
    </cfRule>
    <cfRule type="cellIs" dxfId="6740" priority="8107" operator="equal">
      <formula>"Mayor"</formula>
    </cfRule>
    <cfRule type="cellIs" dxfId="6739" priority="8108" operator="equal">
      <formula>"Moderado"</formula>
    </cfRule>
    <cfRule type="cellIs" dxfId="6738" priority="8109" operator="equal">
      <formula>"Menor"</formula>
    </cfRule>
    <cfRule type="cellIs" dxfId="6737" priority="8110" operator="equal">
      <formula>"Leve"</formula>
    </cfRule>
  </conditionalFormatting>
  <conditionalFormatting sqref="CX226">
    <cfRule type="cellIs" dxfId="6736" priority="8606" operator="equal">
      <formula>"Catastrófico"</formula>
    </cfRule>
    <cfRule type="cellIs" dxfId="6735" priority="8607" operator="equal">
      <formula>"Mayor"</formula>
    </cfRule>
    <cfRule type="cellIs" dxfId="6734" priority="8608" operator="equal">
      <formula>"Moderado"</formula>
    </cfRule>
    <cfRule type="cellIs" dxfId="6733" priority="8609" operator="equal">
      <formula>"Menor"</formula>
    </cfRule>
    <cfRule type="cellIs" dxfId="6732" priority="8610" operator="equal">
      <formula>"Leve"</formula>
    </cfRule>
  </conditionalFormatting>
  <conditionalFormatting sqref="CX232">
    <cfRule type="cellIs" dxfId="6731" priority="8601" operator="equal">
      <formula>"Catastrófico"</formula>
    </cfRule>
    <cfRule type="cellIs" dxfId="6730" priority="8602" operator="equal">
      <formula>"Mayor"</formula>
    </cfRule>
    <cfRule type="cellIs" dxfId="6729" priority="8603" operator="equal">
      <formula>"Moderado"</formula>
    </cfRule>
    <cfRule type="cellIs" dxfId="6728" priority="8604" operator="equal">
      <formula>"Menor"</formula>
    </cfRule>
    <cfRule type="cellIs" dxfId="6727" priority="8605" operator="equal">
      <formula>"Leve"</formula>
    </cfRule>
  </conditionalFormatting>
  <conditionalFormatting sqref="CO244">
    <cfRule type="cellIs" dxfId="6726" priority="8086" operator="equal">
      <formula>"Catastrófico"</formula>
    </cfRule>
    <cfRule type="cellIs" dxfId="6725" priority="8087" operator="equal">
      <formula>"Mayor"</formula>
    </cfRule>
    <cfRule type="cellIs" dxfId="6724" priority="8088" operator="equal">
      <formula>"Moderado"</formula>
    </cfRule>
    <cfRule type="cellIs" dxfId="6723" priority="8089" operator="equal">
      <formula>"Menor"</formula>
    </cfRule>
    <cfRule type="cellIs" dxfId="6722" priority="8090" operator="equal">
      <formula>"Leve"</formula>
    </cfRule>
  </conditionalFormatting>
  <conditionalFormatting sqref="CF250">
    <cfRule type="cellIs" dxfId="6721" priority="7576" operator="equal">
      <formula>"Catastrófico"</formula>
    </cfRule>
    <cfRule type="cellIs" dxfId="6720" priority="7577" operator="equal">
      <formula>"Mayor"</formula>
    </cfRule>
    <cfRule type="cellIs" dxfId="6719" priority="7578" operator="equal">
      <formula>"Moderado"</formula>
    </cfRule>
    <cfRule type="cellIs" dxfId="6718" priority="7579" operator="equal">
      <formula>"Menor"</formula>
    </cfRule>
    <cfRule type="cellIs" dxfId="6717" priority="7580" operator="equal">
      <formula>"Leve"</formula>
    </cfRule>
  </conditionalFormatting>
  <conditionalFormatting sqref="CF28">
    <cfRule type="cellIs" dxfId="6716" priority="7571" operator="equal">
      <formula>"Catastrófico"</formula>
    </cfRule>
    <cfRule type="cellIs" dxfId="6715" priority="7572" operator="equal">
      <formula>"Mayor"</formula>
    </cfRule>
    <cfRule type="cellIs" dxfId="6714" priority="7573" operator="equal">
      <formula>"Moderado"</formula>
    </cfRule>
    <cfRule type="cellIs" dxfId="6713" priority="7574" operator="equal">
      <formula>"Menor"</formula>
    </cfRule>
    <cfRule type="cellIs" dxfId="6712" priority="7575" operator="equal">
      <formula>"Leve"</formula>
    </cfRule>
  </conditionalFormatting>
  <conditionalFormatting sqref="CF34">
    <cfRule type="cellIs" dxfId="6711" priority="7566" operator="equal">
      <formula>"Catastrófico"</formula>
    </cfRule>
    <cfRule type="cellIs" dxfId="6710" priority="7567" operator="equal">
      <formula>"Mayor"</formula>
    </cfRule>
    <cfRule type="cellIs" dxfId="6709" priority="7568" operator="equal">
      <formula>"Moderado"</formula>
    </cfRule>
    <cfRule type="cellIs" dxfId="6708" priority="7569" operator="equal">
      <formula>"Menor"</formula>
    </cfRule>
    <cfRule type="cellIs" dxfId="6707" priority="7570" operator="equal">
      <formula>"Leve"</formula>
    </cfRule>
  </conditionalFormatting>
  <conditionalFormatting sqref="CP89:CQ89">
    <cfRule type="cellIs" dxfId="6706" priority="8036" operator="equal">
      <formula>"Catastrófico"</formula>
    </cfRule>
    <cfRule type="cellIs" dxfId="6705" priority="8037" operator="equal">
      <formula>"Mayor"</formula>
    </cfRule>
    <cfRule type="cellIs" dxfId="6704" priority="8038" operator="equal">
      <formula>"Moderado"</formula>
    </cfRule>
    <cfRule type="cellIs" dxfId="6703" priority="8039" operator="equal">
      <formula>"Menor"</formula>
    </cfRule>
    <cfRule type="cellIs" dxfId="6702" priority="8040" operator="equal">
      <formula>"Leve"</formula>
    </cfRule>
  </conditionalFormatting>
  <conditionalFormatting sqref="CR89">
    <cfRule type="cellIs" dxfId="6701" priority="8031" operator="equal">
      <formula>"Catastrófico"</formula>
    </cfRule>
    <cfRule type="cellIs" dxfId="6700" priority="8032" operator="equal">
      <formula>"Mayor"</formula>
    </cfRule>
    <cfRule type="cellIs" dxfId="6699" priority="8033" operator="equal">
      <formula>"Moderado"</formula>
    </cfRule>
    <cfRule type="cellIs" dxfId="6698" priority="8034" operator="equal">
      <formula>"Menor"</formula>
    </cfRule>
    <cfRule type="cellIs" dxfId="6697" priority="8035" operator="equal">
      <formula>"Leve"</formula>
    </cfRule>
  </conditionalFormatting>
  <conditionalFormatting sqref="BZ89">
    <cfRule type="cellIs" dxfId="6696" priority="7016" operator="equal">
      <formula>"Catastrófico"</formula>
    </cfRule>
    <cfRule type="cellIs" dxfId="6695" priority="7017" operator="equal">
      <formula>"Mayor"</formula>
    </cfRule>
    <cfRule type="cellIs" dxfId="6694" priority="7018" operator="equal">
      <formula>"Moderado"</formula>
    </cfRule>
    <cfRule type="cellIs" dxfId="6693" priority="7019" operator="equal">
      <formula>"Menor"</formula>
    </cfRule>
    <cfRule type="cellIs" dxfId="6692" priority="7020" operator="equal">
      <formula>"Leve"</formula>
    </cfRule>
  </conditionalFormatting>
  <conditionalFormatting sqref="CA89:CE89">
    <cfRule type="cellIs" dxfId="6691" priority="7011" operator="equal">
      <formula>"Catastrófico"</formula>
    </cfRule>
    <cfRule type="cellIs" dxfId="6690" priority="7012" operator="equal">
      <formula>"Mayor"</formula>
    </cfRule>
    <cfRule type="cellIs" dxfId="6689" priority="7013" operator="equal">
      <formula>"Moderado"</formula>
    </cfRule>
    <cfRule type="cellIs" dxfId="6688" priority="7014" operator="equal">
      <formula>"Menor"</formula>
    </cfRule>
    <cfRule type="cellIs" dxfId="6687" priority="7015" operator="equal">
      <formula>"Leve"</formula>
    </cfRule>
  </conditionalFormatting>
  <conditionalFormatting sqref="CJ89:CN89">
    <cfRule type="cellIs" dxfId="6686" priority="7511" operator="equal">
      <formula>"Catastrófico"</formula>
    </cfRule>
    <cfRule type="cellIs" dxfId="6685" priority="7512" operator="equal">
      <formula>"Mayor"</formula>
    </cfRule>
    <cfRule type="cellIs" dxfId="6684" priority="7513" operator="equal">
      <formula>"Moderado"</formula>
    </cfRule>
    <cfRule type="cellIs" dxfId="6683" priority="7514" operator="equal">
      <formula>"Menor"</formula>
    </cfRule>
    <cfRule type="cellIs" dxfId="6682" priority="7515" operator="equal">
      <formula>"Leve"</formula>
    </cfRule>
  </conditionalFormatting>
  <conditionalFormatting sqref="CZ102:DF102 CZ100:DA101">
    <cfRule type="cellIs" dxfId="6681" priority="8516" operator="equal">
      <formula>"Catastrófico"</formula>
    </cfRule>
    <cfRule type="cellIs" dxfId="6680" priority="8517" operator="equal">
      <formula>"Mayor"</formula>
    </cfRule>
    <cfRule type="cellIs" dxfId="6679" priority="8518" operator="equal">
      <formula>"Moderado"</formula>
    </cfRule>
    <cfRule type="cellIs" dxfId="6678" priority="8519" operator="equal">
      <formula>"Menor"</formula>
    </cfRule>
    <cfRule type="cellIs" dxfId="6677" priority="8520" operator="equal">
      <formula>"Leve"</formula>
    </cfRule>
  </conditionalFormatting>
  <conditionalFormatting sqref="CZ101:DA101 CY102:DF102 CY100:DA100">
    <cfRule type="cellIs" dxfId="6676" priority="8511" operator="equal">
      <formula>"Catastrófico"</formula>
    </cfRule>
    <cfRule type="cellIs" dxfId="6675" priority="8512" operator="equal">
      <formula>"Mayor"</formula>
    </cfRule>
    <cfRule type="cellIs" dxfId="6674" priority="8513" operator="equal">
      <formula>"Moderado"</formula>
    </cfRule>
    <cfRule type="cellIs" dxfId="6673" priority="8514" operator="equal">
      <formula>"Menor"</formula>
    </cfRule>
    <cfRule type="cellIs" dxfId="6672" priority="8515" operator="equal">
      <formula>"Leve"</formula>
    </cfRule>
  </conditionalFormatting>
  <conditionalFormatting sqref="CG101">
    <cfRule type="cellIs" dxfId="6671" priority="7496" operator="equal">
      <formula>"Catastrófico"</formula>
    </cfRule>
    <cfRule type="cellIs" dxfId="6670" priority="7497" operator="equal">
      <formula>"Mayor"</formula>
    </cfRule>
    <cfRule type="cellIs" dxfId="6669" priority="7498" operator="equal">
      <formula>"Moderado"</formula>
    </cfRule>
    <cfRule type="cellIs" dxfId="6668" priority="7499" operator="equal">
      <formula>"Menor"</formula>
    </cfRule>
    <cfRule type="cellIs" dxfId="6667" priority="7500" operator="equal">
      <formula>"Leve"</formula>
    </cfRule>
  </conditionalFormatting>
  <conditionalFormatting sqref="CG94:CN94">
    <cfRule type="cellIs" dxfId="6666" priority="7561" operator="equal">
      <formula>"Catastrófico"</formula>
    </cfRule>
    <cfRule type="cellIs" dxfId="6665" priority="7562" operator="equal">
      <formula>"Mayor"</formula>
    </cfRule>
    <cfRule type="cellIs" dxfId="6664" priority="7563" operator="equal">
      <formula>"Moderado"</formula>
    </cfRule>
    <cfRule type="cellIs" dxfId="6663" priority="7564" operator="equal">
      <formula>"Menor"</formula>
    </cfRule>
    <cfRule type="cellIs" dxfId="6662" priority="7565" operator="equal">
      <formula>"Leve"</formula>
    </cfRule>
  </conditionalFormatting>
  <conditionalFormatting sqref="CG94:CN94">
    <cfRule type="cellIs" dxfId="6661" priority="7556" operator="equal">
      <formula>"Catastrófico"</formula>
    </cfRule>
    <cfRule type="cellIs" dxfId="6660" priority="7557" operator="equal">
      <formula>"Mayor"</formula>
    </cfRule>
    <cfRule type="cellIs" dxfId="6659" priority="7558" operator="equal">
      <formula>"Moderado"</formula>
    </cfRule>
    <cfRule type="cellIs" dxfId="6658" priority="7559" operator="equal">
      <formula>"Menor"</formula>
    </cfRule>
    <cfRule type="cellIs" dxfId="6657" priority="7560" operator="equal">
      <formula>"Leve"</formula>
    </cfRule>
  </conditionalFormatting>
  <conditionalFormatting sqref="BX162:CE165 BX168:CE171 BX113:CE117 BX173:CE177 BX145:CE147 BX120:CE123 BX138:CE141 BX149:CE153 BX156:CE159">
    <cfRule type="cellIs" dxfId="6656" priority="6986" operator="equal">
      <formula>"Catastrófico"</formula>
    </cfRule>
    <cfRule type="cellIs" dxfId="6655" priority="6987" operator="equal">
      <formula>"Mayor"</formula>
    </cfRule>
    <cfRule type="cellIs" dxfId="6654" priority="6988" operator="equal">
      <formula>"Moderado"</formula>
    </cfRule>
    <cfRule type="cellIs" dxfId="6653" priority="6989" operator="equal">
      <formula>"Menor"</formula>
    </cfRule>
    <cfRule type="cellIs" dxfId="6652" priority="6990" operator="equal">
      <formula>"Leve"</formula>
    </cfRule>
  </conditionalFormatting>
  <conditionalFormatting sqref="BX162:CE165 BX168:CE171 BX113:CE117 BX173:CE177 BX145:CE147 BX120:CE123 BX138:CE141 BX149:CE153 BX156:CE159">
    <cfRule type="cellIs" dxfId="6651" priority="6981" operator="equal">
      <formula>"Catastrófico"</formula>
    </cfRule>
    <cfRule type="cellIs" dxfId="6650" priority="6982" operator="equal">
      <formula>"Mayor"</formula>
    </cfRule>
    <cfRule type="cellIs" dxfId="6649" priority="6983" operator="equal">
      <formula>"Moderado"</formula>
    </cfRule>
    <cfRule type="cellIs" dxfId="6648" priority="6984" operator="equal">
      <formula>"Menor"</formula>
    </cfRule>
    <cfRule type="cellIs" dxfId="6647" priority="6985" operator="equal">
      <formula>"Leve"</formula>
    </cfRule>
  </conditionalFormatting>
  <conditionalFormatting sqref="BX160:CE160">
    <cfRule type="cellIs" dxfId="6646" priority="6966" operator="equal">
      <formula>"Catastrófico"</formula>
    </cfRule>
    <cfRule type="cellIs" dxfId="6645" priority="6967" operator="equal">
      <formula>"Mayor"</formula>
    </cfRule>
    <cfRule type="cellIs" dxfId="6644" priority="6968" operator="equal">
      <formula>"Moderado"</formula>
    </cfRule>
    <cfRule type="cellIs" dxfId="6643" priority="6969" operator="equal">
      <formula>"Menor"</formula>
    </cfRule>
    <cfRule type="cellIs" dxfId="6642" priority="6970" operator="equal">
      <formula>"Leve"</formula>
    </cfRule>
  </conditionalFormatting>
  <conditionalFormatting sqref="BX161:CE161">
    <cfRule type="cellIs" dxfId="6641" priority="6961" operator="equal">
      <formula>"Catastrófico"</formula>
    </cfRule>
    <cfRule type="cellIs" dxfId="6640" priority="6962" operator="equal">
      <formula>"Mayor"</formula>
    </cfRule>
    <cfRule type="cellIs" dxfId="6639" priority="6963" operator="equal">
      <formula>"Moderado"</formula>
    </cfRule>
    <cfRule type="cellIs" dxfId="6638" priority="6964" operator="equal">
      <formula>"Menor"</formula>
    </cfRule>
    <cfRule type="cellIs" dxfId="6637" priority="6965" operator="equal">
      <formula>"Leve"</formula>
    </cfRule>
  </conditionalFormatting>
  <conditionalFormatting sqref="CP185:CW185">
    <cfRule type="cellIs" dxfId="6636" priority="7946" operator="equal">
      <formula>"Catastrófico"</formula>
    </cfRule>
    <cfRule type="cellIs" dxfId="6635" priority="7947" operator="equal">
      <formula>"Mayor"</formula>
    </cfRule>
    <cfRule type="cellIs" dxfId="6634" priority="7948" operator="equal">
      <formula>"Moderado"</formula>
    </cfRule>
    <cfRule type="cellIs" dxfId="6633" priority="7949" operator="equal">
      <formula>"Menor"</formula>
    </cfRule>
    <cfRule type="cellIs" dxfId="6632" priority="7950" operator="equal">
      <formula>"Leve"</formula>
    </cfRule>
  </conditionalFormatting>
  <conditionalFormatting sqref="CG106:CN111">
    <cfRule type="cellIs" dxfId="6631" priority="7436" operator="equal">
      <formula>"Catastrófico"</formula>
    </cfRule>
    <cfRule type="cellIs" dxfId="6630" priority="7437" operator="equal">
      <formula>"Mayor"</formula>
    </cfRule>
    <cfRule type="cellIs" dxfId="6629" priority="7438" operator="equal">
      <formula>"Moderado"</formula>
    </cfRule>
    <cfRule type="cellIs" dxfId="6628" priority="7439" operator="equal">
      <formula>"Menor"</formula>
    </cfRule>
    <cfRule type="cellIs" dxfId="6627" priority="7440" operator="equal">
      <formula>"Leve"</formula>
    </cfRule>
  </conditionalFormatting>
  <conditionalFormatting sqref="CG191:CN195">
    <cfRule type="cellIs" dxfId="6626" priority="7551" operator="equal">
      <formula>"Catastrófico"</formula>
    </cfRule>
    <cfRule type="cellIs" dxfId="6625" priority="7552" operator="equal">
      <formula>"Mayor"</formula>
    </cfRule>
    <cfRule type="cellIs" dxfId="6624" priority="7553" operator="equal">
      <formula>"Moderado"</formula>
    </cfRule>
    <cfRule type="cellIs" dxfId="6623" priority="7554" operator="equal">
      <formula>"Menor"</formula>
    </cfRule>
    <cfRule type="cellIs" dxfId="6622" priority="7555" operator="equal">
      <formula>"Leve"</formula>
    </cfRule>
  </conditionalFormatting>
  <conditionalFormatting sqref="CG197:CN201">
    <cfRule type="cellIs" dxfId="6621" priority="7546" operator="equal">
      <formula>"Catastrófico"</formula>
    </cfRule>
    <cfRule type="cellIs" dxfId="6620" priority="7547" operator="equal">
      <formula>"Mayor"</formula>
    </cfRule>
    <cfRule type="cellIs" dxfId="6619" priority="7548" operator="equal">
      <formula>"Moderado"</formula>
    </cfRule>
    <cfRule type="cellIs" dxfId="6618" priority="7549" operator="equal">
      <formula>"Menor"</formula>
    </cfRule>
    <cfRule type="cellIs" dxfId="6617" priority="7550" operator="equal">
      <formula>"Leve"</formula>
    </cfRule>
  </conditionalFormatting>
  <conditionalFormatting sqref="CG203:CN207">
    <cfRule type="cellIs" dxfId="6616" priority="7541" operator="equal">
      <formula>"Catastrófico"</formula>
    </cfRule>
    <cfRule type="cellIs" dxfId="6615" priority="7542" operator="equal">
      <formula>"Mayor"</formula>
    </cfRule>
    <cfRule type="cellIs" dxfId="6614" priority="7543" operator="equal">
      <formula>"Moderado"</formula>
    </cfRule>
    <cfRule type="cellIs" dxfId="6613" priority="7544" operator="equal">
      <formula>"Menor"</formula>
    </cfRule>
    <cfRule type="cellIs" dxfId="6612" priority="7545" operator="equal">
      <formula>"Leve"</formula>
    </cfRule>
  </conditionalFormatting>
  <conditionalFormatting sqref="CG46:CH46">
    <cfRule type="cellIs" dxfId="6611" priority="7416" operator="equal">
      <formula>"Catastrófico"</formula>
    </cfRule>
    <cfRule type="cellIs" dxfId="6610" priority="7417" operator="equal">
      <formula>"Mayor"</formula>
    </cfRule>
    <cfRule type="cellIs" dxfId="6609" priority="7418" operator="equal">
      <formula>"Moderado"</formula>
    </cfRule>
    <cfRule type="cellIs" dxfId="6608" priority="7419" operator="equal">
      <formula>"Menor"</formula>
    </cfRule>
    <cfRule type="cellIs" dxfId="6607" priority="7420" operator="equal">
      <formula>"Leve"</formula>
    </cfRule>
  </conditionalFormatting>
  <conditionalFormatting sqref="CG209:CN213">
    <cfRule type="cellIs" dxfId="6606" priority="7536" operator="equal">
      <formula>"Catastrófico"</formula>
    </cfRule>
    <cfRule type="cellIs" dxfId="6605" priority="7537" operator="equal">
      <formula>"Mayor"</formula>
    </cfRule>
    <cfRule type="cellIs" dxfId="6604" priority="7538" operator="equal">
      <formula>"Moderado"</formula>
    </cfRule>
    <cfRule type="cellIs" dxfId="6603" priority="7539" operator="equal">
      <formula>"Menor"</formula>
    </cfRule>
    <cfRule type="cellIs" dxfId="6602" priority="7540" operator="equal">
      <formula>"Leve"</formula>
    </cfRule>
  </conditionalFormatting>
  <conditionalFormatting sqref="CI46:CN46">
    <cfRule type="cellIs" dxfId="6601" priority="7406" operator="equal">
      <formula>"Catastrófico"</formula>
    </cfRule>
    <cfRule type="cellIs" dxfId="6600" priority="7407" operator="equal">
      <formula>"Mayor"</formula>
    </cfRule>
    <cfRule type="cellIs" dxfId="6599" priority="7408" operator="equal">
      <formula>"Moderado"</formula>
    </cfRule>
    <cfRule type="cellIs" dxfId="6598" priority="7409" operator="equal">
      <formula>"Menor"</formula>
    </cfRule>
    <cfRule type="cellIs" dxfId="6597" priority="7410" operator="equal">
      <formula>"Leve"</formula>
    </cfRule>
  </conditionalFormatting>
  <conditionalFormatting sqref="CG52:CH52">
    <cfRule type="cellIs" dxfId="6596" priority="7396" operator="equal">
      <formula>"Catastrófico"</formula>
    </cfRule>
    <cfRule type="cellIs" dxfId="6595" priority="7397" operator="equal">
      <formula>"Mayor"</formula>
    </cfRule>
    <cfRule type="cellIs" dxfId="6594" priority="7398" operator="equal">
      <formula>"Moderado"</formula>
    </cfRule>
    <cfRule type="cellIs" dxfId="6593" priority="7399" operator="equal">
      <formula>"Menor"</formula>
    </cfRule>
    <cfRule type="cellIs" dxfId="6592" priority="7400" operator="equal">
      <formula>"Leve"</formula>
    </cfRule>
  </conditionalFormatting>
  <conditionalFormatting sqref="CG52:CH52">
    <cfRule type="cellIs" dxfId="6591" priority="7391" operator="equal">
      <formula>"Catastrófico"</formula>
    </cfRule>
    <cfRule type="cellIs" dxfId="6590" priority="7392" operator="equal">
      <formula>"Mayor"</formula>
    </cfRule>
    <cfRule type="cellIs" dxfId="6589" priority="7393" operator="equal">
      <formula>"Moderado"</formula>
    </cfRule>
    <cfRule type="cellIs" dxfId="6588" priority="7394" operator="equal">
      <formula>"Menor"</formula>
    </cfRule>
    <cfRule type="cellIs" dxfId="6587" priority="7395" operator="equal">
      <formula>"Leve"</formula>
    </cfRule>
  </conditionalFormatting>
  <conditionalFormatting sqref="CP58:CQ58">
    <cfRule type="cellIs" dxfId="6586" priority="7881" operator="equal">
      <formula>"Catastrófico"</formula>
    </cfRule>
    <cfRule type="cellIs" dxfId="6585" priority="7882" operator="equal">
      <formula>"Mayor"</formula>
    </cfRule>
    <cfRule type="cellIs" dxfId="6584" priority="7883" operator="equal">
      <formula>"Moderado"</formula>
    </cfRule>
    <cfRule type="cellIs" dxfId="6583" priority="7884" operator="equal">
      <formula>"Menor"</formula>
    </cfRule>
    <cfRule type="cellIs" dxfId="6582" priority="7885" operator="equal">
      <formula>"Leve"</formula>
    </cfRule>
  </conditionalFormatting>
  <conditionalFormatting sqref="CP58:CQ58">
    <cfRule type="cellIs" dxfId="6581" priority="7876" operator="equal">
      <formula>"Catastrófico"</formula>
    </cfRule>
    <cfRule type="cellIs" dxfId="6580" priority="7877" operator="equal">
      <formula>"Mayor"</formula>
    </cfRule>
    <cfRule type="cellIs" dxfId="6579" priority="7878" operator="equal">
      <formula>"Moderado"</formula>
    </cfRule>
    <cfRule type="cellIs" dxfId="6578" priority="7879" operator="equal">
      <formula>"Menor"</formula>
    </cfRule>
    <cfRule type="cellIs" dxfId="6577" priority="7880" operator="equal">
      <formula>"Leve"</formula>
    </cfRule>
  </conditionalFormatting>
  <conditionalFormatting sqref="CY82">
    <cfRule type="cellIs" dxfId="6576" priority="8366" operator="equal">
      <formula>"Catastrófico"</formula>
    </cfRule>
    <cfRule type="cellIs" dxfId="6575" priority="8367" operator="equal">
      <formula>"Mayor"</formula>
    </cfRule>
    <cfRule type="cellIs" dxfId="6574" priority="8368" operator="equal">
      <formula>"Moderado"</formula>
    </cfRule>
    <cfRule type="cellIs" dxfId="6573" priority="8369" operator="equal">
      <formula>"Menor"</formula>
    </cfRule>
    <cfRule type="cellIs" dxfId="6572" priority="8370" operator="equal">
      <formula>"Leve"</formula>
    </cfRule>
  </conditionalFormatting>
  <conditionalFormatting sqref="DA82">
    <cfRule type="cellIs" dxfId="6571" priority="8361" operator="equal">
      <formula>"Catastrófico"</formula>
    </cfRule>
    <cfRule type="cellIs" dxfId="6570" priority="8362" operator="equal">
      <formula>"Mayor"</formula>
    </cfRule>
    <cfRule type="cellIs" dxfId="6569" priority="8363" operator="equal">
      <formula>"Moderado"</formula>
    </cfRule>
    <cfRule type="cellIs" dxfId="6568" priority="8364" operator="equal">
      <formula>"Menor"</formula>
    </cfRule>
    <cfRule type="cellIs" dxfId="6567" priority="8365" operator="equal">
      <formula>"Leve"</formula>
    </cfRule>
  </conditionalFormatting>
  <conditionalFormatting sqref="CQ82">
    <cfRule type="cellIs" dxfId="6566" priority="7851" operator="equal">
      <formula>"Catastrófico"</formula>
    </cfRule>
    <cfRule type="cellIs" dxfId="6565" priority="7852" operator="equal">
      <formula>"Mayor"</formula>
    </cfRule>
    <cfRule type="cellIs" dxfId="6564" priority="7853" operator="equal">
      <formula>"Moderado"</formula>
    </cfRule>
    <cfRule type="cellIs" dxfId="6563" priority="7854" operator="equal">
      <formula>"Menor"</formula>
    </cfRule>
    <cfRule type="cellIs" dxfId="6562" priority="7855" operator="equal">
      <formula>"Leve"</formula>
    </cfRule>
  </conditionalFormatting>
  <conditionalFormatting sqref="CS82:CW82">
    <cfRule type="cellIs" dxfId="6561" priority="7846" operator="equal">
      <formula>"Catastrófico"</formula>
    </cfRule>
    <cfRule type="cellIs" dxfId="6560" priority="7847" operator="equal">
      <formula>"Mayor"</formula>
    </cfRule>
    <cfRule type="cellIs" dxfId="6559" priority="7848" operator="equal">
      <formula>"Moderado"</formula>
    </cfRule>
    <cfRule type="cellIs" dxfId="6558" priority="7849" operator="equal">
      <formula>"Menor"</formula>
    </cfRule>
    <cfRule type="cellIs" dxfId="6557" priority="7850" operator="equal">
      <formula>"Leve"</formula>
    </cfRule>
  </conditionalFormatting>
  <conditionalFormatting sqref="CQ83">
    <cfRule type="cellIs" dxfId="6556" priority="7841" operator="equal">
      <formula>"Catastrófico"</formula>
    </cfRule>
    <cfRule type="cellIs" dxfId="6555" priority="7842" operator="equal">
      <formula>"Mayor"</formula>
    </cfRule>
    <cfRule type="cellIs" dxfId="6554" priority="7843" operator="equal">
      <formula>"Moderado"</formula>
    </cfRule>
    <cfRule type="cellIs" dxfId="6553" priority="7844" operator="equal">
      <formula>"Menor"</formula>
    </cfRule>
    <cfRule type="cellIs" dxfId="6552" priority="7845" operator="equal">
      <formula>"Leve"</formula>
    </cfRule>
  </conditionalFormatting>
  <conditionalFormatting sqref="DA83">
    <cfRule type="cellIs" dxfId="6551" priority="8331" operator="equal">
      <formula>"Catastrófico"</formula>
    </cfRule>
    <cfRule type="cellIs" dxfId="6550" priority="8332" operator="equal">
      <formula>"Mayor"</formula>
    </cfRule>
    <cfRule type="cellIs" dxfId="6549" priority="8333" operator="equal">
      <formula>"Moderado"</formula>
    </cfRule>
    <cfRule type="cellIs" dxfId="6548" priority="8334" operator="equal">
      <formula>"Menor"</formula>
    </cfRule>
    <cfRule type="cellIs" dxfId="6547" priority="8335" operator="equal">
      <formula>"Leve"</formula>
    </cfRule>
  </conditionalFormatting>
  <conditionalFormatting sqref="BX112:CE112">
    <cfRule type="cellIs" dxfId="6546" priority="6976" operator="equal">
      <formula>"Catastrófico"</formula>
    </cfRule>
    <cfRule type="cellIs" dxfId="6545" priority="6977" operator="equal">
      <formula>"Mayor"</formula>
    </cfRule>
    <cfRule type="cellIs" dxfId="6544" priority="6978" operator="equal">
      <formula>"Moderado"</formula>
    </cfRule>
    <cfRule type="cellIs" dxfId="6543" priority="6979" operator="equal">
      <formula>"Menor"</formula>
    </cfRule>
    <cfRule type="cellIs" dxfId="6542" priority="6980" operator="equal">
      <formula>"Leve"</formula>
    </cfRule>
  </conditionalFormatting>
  <conditionalFormatting sqref="BX112:CE112">
    <cfRule type="cellIs" dxfId="6541" priority="6971" operator="equal">
      <formula>"Catastrófico"</formula>
    </cfRule>
    <cfRule type="cellIs" dxfId="6540" priority="6972" operator="equal">
      <formula>"Mayor"</formula>
    </cfRule>
    <cfRule type="cellIs" dxfId="6539" priority="6973" operator="equal">
      <formula>"Moderado"</formula>
    </cfRule>
    <cfRule type="cellIs" dxfId="6538" priority="6974" operator="equal">
      <formula>"Menor"</formula>
    </cfRule>
    <cfRule type="cellIs" dxfId="6537" priority="6975" operator="equal">
      <formula>"Leve"</formula>
    </cfRule>
  </conditionalFormatting>
  <conditionalFormatting sqref="BX167:CE167">
    <cfRule type="cellIs" dxfId="6536" priority="6956" operator="equal">
      <formula>"Catastrófico"</formula>
    </cfRule>
    <cfRule type="cellIs" dxfId="6535" priority="6957" operator="equal">
      <formula>"Mayor"</formula>
    </cfRule>
    <cfRule type="cellIs" dxfId="6534" priority="6958" operator="equal">
      <formula>"Moderado"</formula>
    </cfRule>
    <cfRule type="cellIs" dxfId="6533" priority="6959" operator="equal">
      <formula>"Menor"</formula>
    </cfRule>
    <cfRule type="cellIs" dxfId="6532" priority="6960" operator="equal">
      <formula>"Leve"</formula>
    </cfRule>
  </conditionalFormatting>
  <conditionalFormatting sqref="CG167:CN167">
    <cfRule type="cellIs" dxfId="6531" priority="7456" operator="equal">
      <formula>"Catastrófico"</formula>
    </cfRule>
    <cfRule type="cellIs" dxfId="6530" priority="7457" operator="equal">
      <formula>"Mayor"</formula>
    </cfRule>
    <cfRule type="cellIs" dxfId="6529" priority="7458" operator="equal">
      <formula>"Moderado"</formula>
    </cfRule>
    <cfRule type="cellIs" dxfId="6528" priority="7459" operator="equal">
      <formula>"Menor"</formula>
    </cfRule>
    <cfRule type="cellIs" dxfId="6527" priority="7460" operator="equal">
      <formula>"Leve"</formula>
    </cfRule>
  </conditionalFormatting>
  <conditionalFormatting sqref="CP166:CW166">
    <cfRule type="cellIs" dxfId="6526" priority="7956" operator="equal">
      <formula>"Catastrófico"</formula>
    </cfRule>
    <cfRule type="cellIs" dxfId="6525" priority="7957" operator="equal">
      <formula>"Mayor"</formula>
    </cfRule>
    <cfRule type="cellIs" dxfId="6524" priority="7958" operator="equal">
      <formula>"Moderado"</formula>
    </cfRule>
    <cfRule type="cellIs" dxfId="6523" priority="7959" operator="equal">
      <formula>"Menor"</formula>
    </cfRule>
    <cfRule type="cellIs" dxfId="6522" priority="7960" operator="equal">
      <formula>"Leve"</formula>
    </cfRule>
  </conditionalFormatting>
  <conditionalFormatting sqref="CP184:CW185">
    <cfRule type="cellIs" dxfId="6521" priority="7951" operator="equal">
      <formula>"Catastrófico"</formula>
    </cfRule>
    <cfRule type="cellIs" dxfId="6520" priority="7952" operator="equal">
      <formula>"Mayor"</formula>
    </cfRule>
    <cfRule type="cellIs" dxfId="6519" priority="7953" operator="equal">
      <formula>"Moderado"</formula>
    </cfRule>
    <cfRule type="cellIs" dxfId="6518" priority="7954" operator="equal">
      <formula>"Menor"</formula>
    </cfRule>
    <cfRule type="cellIs" dxfId="6517" priority="7955" operator="equal">
      <formula>"Leve"</formula>
    </cfRule>
  </conditionalFormatting>
  <conditionalFormatting sqref="CG106:CN111">
    <cfRule type="cellIs" dxfId="6516" priority="7431" operator="equal">
      <formula>"Catastrófico"</formula>
    </cfRule>
    <cfRule type="cellIs" dxfId="6515" priority="7432" operator="equal">
      <formula>"Mayor"</formula>
    </cfRule>
    <cfRule type="cellIs" dxfId="6514" priority="7433" operator="equal">
      <formula>"Moderado"</formula>
    </cfRule>
    <cfRule type="cellIs" dxfId="6513" priority="7434" operator="equal">
      <formula>"Menor"</formula>
    </cfRule>
    <cfRule type="cellIs" dxfId="6512" priority="7435" operator="equal">
      <formula>"Leve"</formula>
    </cfRule>
  </conditionalFormatting>
  <conditionalFormatting sqref="CP178:CW183">
    <cfRule type="cellIs" dxfId="6511" priority="7931" operator="equal">
      <formula>"Catastrófico"</formula>
    </cfRule>
    <cfRule type="cellIs" dxfId="6510" priority="7932" operator="equal">
      <formula>"Mayor"</formula>
    </cfRule>
    <cfRule type="cellIs" dxfId="6509" priority="7933" operator="equal">
      <formula>"Moderado"</formula>
    </cfRule>
    <cfRule type="cellIs" dxfId="6508" priority="7934" operator="equal">
      <formula>"Menor"</formula>
    </cfRule>
    <cfRule type="cellIs" dxfId="6507" priority="7935" operator="equal">
      <formula>"Leve"</formula>
    </cfRule>
  </conditionalFormatting>
  <conditionalFormatting sqref="CP178:CW183">
    <cfRule type="cellIs" dxfId="6506" priority="7926" operator="equal">
      <formula>"Catastrófico"</formula>
    </cfRule>
    <cfRule type="cellIs" dxfId="6505" priority="7927" operator="equal">
      <formula>"Mayor"</formula>
    </cfRule>
    <cfRule type="cellIs" dxfId="6504" priority="7928" operator="equal">
      <formula>"Moderado"</formula>
    </cfRule>
    <cfRule type="cellIs" dxfId="6503" priority="7929" operator="equal">
      <formula>"Menor"</formula>
    </cfRule>
    <cfRule type="cellIs" dxfId="6502" priority="7930" operator="equal">
      <formula>"Leve"</formula>
    </cfRule>
  </conditionalFormatting>
  <conditionalFormatting sqref="BX118:CE119">
    <cfRule type="cellIs" dxfId="6501" priority="6801" operator="equal">
      <formula>"Catastrófico"</formula>
    </cfRule>
    <cfRule type="cellIs" dxfId="6500" priority="6802" operator="equal">
      <formula>"Mayor"</formula>
    </cfRule>
    <cfRule type="cellIs" dxfId="6499" priority="6803" operator="equal">
      <formula>"Moderado"</formula>
    </cfRule>
    <cfRule type="cellIs" dxfId="6498" priority="6804" operator="equal">
      <formula>"Menor"</formula>
    </cfRule>
    <cfRule type="cellIs" dxfId="6497" priority="6805" operator="equal">
      <formula>"Leve"</formula>
    </cfRule>
  </conditionalFormatting>
  <conditionalFormatting sqref="CG46:CH46">
    <cfRule type="cellIs" dxfId="6496" priority="7411" operator="equal">
      <formula>"Catastrófico"</formula>
    </cfRule>
    <cfRule type="cellIs" dxfId="6495" priority="7412" operator="equal">
      <formula>"Mayor"</formula>
    </cfRule>
    <cfRule type="cellIs" dxfId="6494" priority="7413" operator="equal">
      <formula>"Moderado"</formula>
    </cfRule>
    <cfRule type="cellIs" dxfId="6493" priority="7414" operator="equal">
      <formula>"Menor"</formula>
    </cfRule>
    <cfRule type="cellIs" dxfId="6492" priority="7415" operator="equal">
      <formula>"Leve"</formula>
    </cfRule>
  </conditionalFormatting>
  <conditionalFormatting sqref="CI46:CN46">
    <cfRule type="cellIs" dxfId="6491" priority="7401" operator="equal">
      <formula>"Catastrófico"</formula>
    </cfRule>
    <cfRule type="cellIs" dxfId="6490" priority="7402" operator="equal">
      <formula>"Mayor"</formula>
    </cfRule>
    <cfRule type="cellIs" dxfId="6489" priority="7403" operator="equal">
      <formula>"Moderado"</formula>
    </cfRule>
    <cfRule type="cellIs" dxfId="6488" priority="7404" operator="equal">
      <formula>"Menor"</formula>
    </cfRule>
    <cfRule type="cellIs" dxfId="6487" priority="7405" operator="equal">
      <formula>"Leve"</formula>
    </cfRule>
  </conditionalFormatting>
  <conditionalFormatting sqref="BZ52:CE52">
    <cfRule type="cellIs" dxfId="6486" priority="6881" operator="equal">
      <formula>"Catastrófico"</formula>
    </cfRule>
    <cfRule type="cellIs" dxfId="6485" priority="6882" operator="equal">
      <formula>"Mayor"</formula>
    </cfRule>
    <cfRule type="cellIs" dxfId="6484" priority="6883" operator="equal">
      <formula>"Moderado"</formula>
    </cfRule>
    <cfRule type="cellIs" dxfId="6483" priority="6884" operator="equal">
      <formula>"Menor"</formula>
    </cfRule>
    <cfRule type="cellIs" dxfId="6482" priority="6885" operator="equal">
      <formula>"Leve"</formula>
    </cfRule>
  </conditionalFormatting>
  <conditionalFormatting sqref="CI52:CN52">
    <cfRule type="cellIs" dxfId="6481" priority="7381" operator="equal">
      <formula>"Catastrófico"</formula>
    </cfRule>
    <cfRule type="cellIs" dxfId="6480" priority="7382" operator="equal">
      <formula>"Mayor"</formula>
    </cfRule>
    <cfRule type="cellIs" dxfId="6479" priority="7383" operator="equal">
      <formula>"Moderado"</formula>
    </cfRule>
    <cfRule type="cellIs" dxfId="6478" priority="7384" operator="equal">
      <formula>"Menor"</formula>
    </cfRule>
    <cfRule type="cellIs" dxfId="6477" priority="7385" operator="equal">
      <formula>"Leve"</formula>
    </cfRule>
  </conditionalFormatting>
  <conditionalFormatting sqref="CI83">
    <cfRule type="cellIs" dxfId="6476" priority="7321" operator="equal">
      <formula>"Catastrófico"</formula>
    </cfRule>
    <cfRule type="cellIs" dxfId="6475" priority="7322" operator="equal">
      <formula>"Mayor"</formula>
    </cfRule>
    <cfRule type="cellIs" dxfId="6474" priority="7323" operator="equal">
      <formula>"Moderado"</formula>
    </cfRule>
    <cfRule type="cellIs" dxfId="6473" priority="7324" operator="equal">
      <formula>"Menor"</formula>
    </cfRule>
    <cfRule type="cellIs" dxfId="6472" priority="7325" operator="equal">
      <formula>"Leve"</formula>
    </cfRule>
  </conditionalFormatting>
  <conditionalFormatting sqref="CR58:CW58">
    <cfRule type="cellIs" dxfId="6471" priority="7866" operator="equal">
      <formula>"Catastrófico"</formula>
    </cfRule>
    <cfRule type="cellIs" dxfId="6470" priority="7867" operator="equal">
      <formula>"Mayor"</formula>
    </cfRule>
    <cfRule type="cellIs" dxfId="6469" priority="7868" operator="equal">
      <formula>"Moderado"</formula>
    </cfRule>
    <cfRule type="cellIs" dxfId="6468" priority="7869" operator="equal">
      <formula>"Menor"</formula>
    </cfRule>
    <cfRule type="cellIs" dxfId="6467" priority="7870" operator="equal">
      <formula>"Leve"</formula>
    </cfRule>
  </conditionalFormatting>
  <conditionalFormatting sqref="CJ83:CN83">
    <cfRule type="cellIs" dxfId="6466" priority="7331" operator="equal">
      <formula>"Catastrófico"</formula>
    </cfRule>
    <cfRule type="cellIs" dxfId="6465" priority="7332" operator="equal">
      <formula>"Mayor"</formula>
    </cfRule>
    <cfRule type="cellIs" dxfId="6464" priority="7333" operator="equal">
      <formula>"Moderado"</formula>
    </cfRule>
    <cfRule type="cellIs" dxfId="6463" priority="7334" operator="equal">
      <formula>"Menor"</formula>
    </cfRule>
    <cfRule type="cellIs" dxfId="6462" priority="7335" operator="equal">
      <formula>"Leve"</formula>
    </cfRule>
  </conditionalFormatting>
  <conditionalFormatting sqref="CG83">
    <cfRule type="cellIs" dxfId="6461" priority="7326" operator="equal">
      <formula>"Catastrófico"</formula>
    </cfRule>
    <cfRule type="cellIs" dxfId="6460" priority="7327" operator="equal">
      <formula>"Mayor"</formula>
    </cfRule>
    <cfRule type="cellIs" dxfId="6459" priority="7328" operator="equal">
      <formula>"Moderado"</formula>
    </cfRule>
    <cfRule type="cellIs" dxfId="6458" priority="7329" operator="equal">
      <formula>"Menor"</formula>
    </cfRule>
    <cfRule type="cellIs" dxfId="6457" priority="7330" operator="equal">
      <formula>"Leve"</formula>
    </cfRule>
  </conditionalFormatting>
  <conditionalFormatting sqref="BX130:BY130">
    <cfRule type="cellIs" dxfId="6456" priority="6671" operator="equal">
      <formula>"Catastrófico"</formula>
    </cfRule>
    <cfRule type="cellIs" dxfId="6455" priority="6672" operator="equal">
      <formula>"Mayor"</formula>
    </cfRule>
    <cfRule type="cellIs" dxfId="6454" priority="6673" operator="equal">
      <formula>"Moderado"</formula>
    </cfRule>
    <cfRule type="cellIs" dxfId="6453" priority="6674" operator="equal">
      <formula>"Menor"</formula>
    </cfRule>
    <cfRule type="cellIs" dxfId="6452" priority="6675" operator="equal">
      <formula>"Leve"</formula>
    </cfRule>
  </conditionalFormatting>
  <conditionalFormatting sqref="CG130:CH130">
    <cfRule type="cellIs" dxfId="6451" priority="7171" operator="equal">
      <formula>"Catastrófico"</formula>
    </cfRule>
    <cfRule type="cellIs" dxfId="6450" priority="7172" operator="equal">
      <formula>"Mayor"</formula>
    </cfRule>
    <cfRule type="cellIs" dxfId="6449" priority="7173" operator="equal">
      <formula>"Moderado"</formula>
    </cfRule>
    <cfRule type="cellIs" dxfId="6448" priority="7174" operator="equal">
      <formula>"Menor"</formula>
    </cfRule>
    <cfRule type="cellIs" dxfId="6447" priority="7175" operator="equal">
      <formula>"Leve"</formula>
    </cfRule>
  </conditionalFormatting>
  <conditionalFormatting sqref="CI130:CN130">
    <cfRule type="cellIs" dxfId="6446" priority="7166" operator="equal">
      <formula>"Catastrófico"</formula>
    </cfRule>
    <cfRule type="cellIs" dxfId="6445" priority="7167" operator="equal">
      <formula>"Mayor"</formula>
    </cfRule>
    <cfRule type="cellIs" dxfId="6444" priority="7168" operator="equal">
      <formula>"Moderado"</formula>
    </cfRule>
    <cfRule type="cellIs" dxfId="6443" priority="7169" operator="equal">
      <formula>"Menor"</formula>
    </cfRule>
    <cfRule type="cellIs" dxfId="6442" priority="7170" operator="equal">
      <formula>"Leve"</formula>
    </cfRule>
  </conditionalFormatting>
  <conditionalFormatting sqref="CI130:CN130">
    <cfRule type="cellIs" dxfId="6441" priority="7161" operator="equal">
      <formula>"Catastrófico"</formula>
    </cfRule>
    <cfRule type="cellIs" dxfId="6440" priority="7162" operator="equal">
      <formula>"Mayor"</formula>
    </cfRule>
    <cfRule type="cellIs" dxfId="6439" priority="7163" operator="equal">
      <formula>"Moderado"</formula>
    </cfRule>
    <cfRule type="cellIs" dxfId="6438" priority="7164" operator="equal">
      <formula>"Menor"</formula>
    </cfRule>
    <cfRule type="cellIs" dxfId="6437" priority="7165" operator="equal">
      <formula>"Leve"</formula>
    </cfRule>
  </conditionalFormatting>
  <conditionalFormatting sqref="CP143:CW144">
    <cfRule type="cellIs" dxfId="6436" priority="7821" operator="equal">
      <formula>"Catastrófico"</formula>
    </cfRule>
    <cfRule type="cellIs" dxfId="6435" priority="7822" operator="equal">
      <formula>"Mayor"</formula>
    </cfRule>
    <cfRule type="cellIs" dxfId="6434" priority="7823" operator="equal">
      <formula>"Moderado"</formula>
    </cfRule>
    <cfRule type="cellIs" dxfId="6433" priority="7824" operator="equal">
      <formula>"Menor"</formula>
    </cfRule>
    <cfRule type="cellIs" dxfId="6432" priority="7825" operator="equal">
      <formula>"Leve"</formula>
    </cfRule>
  </conditionalFormatting>
  <conditionalFormatting sqref="BX196:CE196">
    <cfRule type="cellIs" dxfId="6431" priority="6651" operator="equal">
      <formula>"Catastrófico"</formula>
    </cfRule>
    <cfRule type="cellIs" dxfId="6430" priority="6652" operator="equal">
      <formula>"Mayor"</formula>
    </cfRule>
    <cfRule type="cellIs" dxfId="6429" priority="6653" operator="equal">
      <formula>"Moderado"</formula>
    </cfRule>
    <cfRule type="cellIs" dxfId="6428" priority="6654" operator="equal">
      <formula>"Menor"</formula>
    </cfRule>
    <cfRule type="cellIs" dxfId="6427" priority="6655" operator="equal">
      <formula>"Leve"</formula>
    </cfRule>
  </conditionalFormatting>
  <conditionalFormatting sqref="CP118:CW119">
    <cfRule type="cellIs" dxfId="6426" priority="7816" operator="equal">
      <formula>"Catastrófico"</formula>
    </cfRule>
    <cfRule type="cellIs" dxfId="6425" priority="7817" operator="equal">
      <formula>"Mayor"</formula>
    </cfRule>
    <cfRule type="cellIs" dxfId="6424" priority="7818" operator="equal">
      <formula>"Moderado"</formula>
    </cfRule>
    <cfRule type="cellIs" dxfId="6423" priority="7819" operator="equal">
      <formula>"Menor"</formula>
    </cfRule>
    <cfRule type="cellIs" dxfId="6422" priority="7820" operator="equal">
      <formula>"Leve"</formula>
    </cfRule>
  </conditionalFormatting>
  <conditionalFormatting sqref="CZ10">
    <cfRule type="cellIs" dxfId="6421" priority="8281" operator="equal">
      <formula>"Catastrófico"</formula>
    </cfRule>
    <cfRule type="cellIs" dxfId="6420" priority="8282" operator="equal">
      <formula>"Mayor"</formula>
    </cfRule>
    <cfRule type="cellIs" dxfId="6419" priority="8283" operator="equal">
      <formula>"Moderado"</formula>
    </cfRule>
    <cfRule type="cellIs" dxfId="6418" priority="8284" operator="equal">
      <formula>"Menor"</formula>
    </cfRule>
    <cfRule type="cellIs" dxfId="6417" priority="8285" operator="equal">
      <formula>"Leve"</formula>
    </cfRule>
  </conditionalFormatting>
  <conditionalFormatting sqref="CG10:CH10">
    <cfRule type="cellIs" dxfId="6416" priority="7266" operator="equal">
      <formula>"Catastrófico"</formula>
    </cfRule>
    <cfRule type="cellIs" dxfId="6415" priority="7267" operator="equal">
      <formula>"Mayor"</formula>
    </cfRule>
    <cfRule type="cellIs" dxfId="6414" priority="7268" operator="equal">
      <formula>"Moderado"</formula>
    </cfRule>
    <cfRule type="cellIs" dxfId="6413" priority="7269" operator="equal">
      <formula>"Menor"</formula>
    </cfRule>
    <cfRule type="cellIs" dxfId="6412" priority="7270" operator="equal">
      <formula>"Leve"</formula>
    </cfRule>
  </conditionalFormatting>
  <conditionalFormatting sqref="CR11:CW11">
    <cfRule type="cellIs" dxfId="6411" priority="7766" operator="equal">
      <formula>"Catastrófico"</formula>
    </cfRule>
    <cfRule type="cellIs" dxfId="6410" priority="7767" operator="equal">
      <formula>"Mayor"</formula>
    </cfRule>
    <cfRule type="cellIs" dxfId="6409" priority="7768" operator="equal">
      <formula>"Moderado"</formula>
    </cfRule>
    <cfRule type="cellIs" dxfId="6408" priority="7769" operator="equal">
      <formula>"Menor"</formula>
    </cfRule>
    <cfRule type="cellIs" dxfId="6407" priority="7770" operator="equal">
      <formula>"Leve"</formula>
    </cfRule>
  </conditionalFormatting>
  <conditionalFormatting sqref="CI11:CN11">
    <cfRule type="cellIs" dxfId="6406" priority="7256" operator="equal">
      <formula>"Catastrófico"</formula>
    </cfRule>
    <cfRule type="cellIs" dxfId="6405" priority="7257" operator="equal">
      <formula>"Mayor"</formula>
    </cfRule>
    <cfRule type="cellIs" dxfId="6404" priority="7258" operator="equal">
      <formula>"Moderado"</formula>
    </cfRule>
    <cfRule type="cellIs" dxfId="6403" priority="7259" operator="equal">
      <formula>"Menor"</formula>
    </cfRule>
    <cfRule type="cellIs" dxfId="6402" priority="7260" operator="equal">
      <formula>"Leve"</formula>
    </cfRule>
  </conditionalFormatting>
  <conditionalFormatting sqref="BX28:CE28">
    <cfRule type="cellIs" dxfId="6401" priority="6631" operator="equal">
      <formula>"Catastrófico"</formula>
    </cfRule>
    <cfRule type="cellIs" dxfId="6400" priority="6632" operator="equal">
      <formula>"Mayor"</formula>
    </cfRule>
    <cfRule type="cellIs" dxfId="6399" priority="6633" operator="equal">
      <formula>"Moderado"</formula>
    </cfRule>
    <cfRule type="cellIs" dxfId="6398" priority="6634" operator="equal">
      <formula>"Menor"</formula>
    </cfRule>
    <cfRule type="cellIs" dxfId="6397" priority="6635" operator="equal">
      <formula>"Leve"</formula>
    </cfRule>
  </conditionalFormatting>
  <conditionalFormatting sqref="CR10:CW10">
    <cfRule type="cellIs" dxfId="6396" priority="7756" operator="equal">
      <formula>"Catastrófico"</formula>
    </cfRule>
    <cfRule type="cellIs" dxfId="6395" priority="7757" operator="equal">
      <formula>"Mayor"</formula>
    </cfRule>
    <cfRule type="cellIs" dxfId="6394" priority="7758" operator="equal">
      <formula>"Moderado"</formula>
    </cfRule>
    <cfRule type="cellIs" dxfId="6393" priority="7759" operator="equal">
      <formula>"Menor"</formula>
    </cfRule>
    <cfRule type="cellIs" dxfId="6392" priority="7760" operator="equal">
      <formula>"Leve"</formula>
    </cfRule>
  </conditionalFormatting>
  <conditionalFormatting sqref="BZ10:CE10">
    <cfRule type="cellIs" dxfId="6391" priority="6741" operator="equal">
      <formula>"Catastrófico"</formula>
    </cfRule>
    <cfRule type="cellIs" dxfId="6390" priority="6742" operator="equal">
      <formula>"Mayor"</formula>
    </cfRule>
    <cfRule type="cellIs" dxfId="6389" priority="6743" operator="equal">
      <formula>"Moderado"</formula>
    </cfRule>
    <cfRule type="cellIs" dxfId="6388" priority="6744" operator="equal">
      <formula>"Menor"</formula>
    </cfRule>
    <cfRule type="cellIs" dxfId="6387" priority="6745" operator="equal">
      <formula>"Leve"</formula>
    </cfRule>
  </conditionalFormatting>
  <conditionalFormatting sqref="CP11:CQ11">
    <cfRule type="cellIs" dxfId="6386" priority="7746" operator="equal">
      <formula>"Catastrófico"</formula>
    </cfRule>
    <cfRule type="cellIs" dxfId="6385" priority="7747" operator="equal">
      <formula>"Mayor"</formula>
    </cfRule>
    <cfRule type="cellIs" dxfId="6384" priority="7748" operator="equal">
      <formula>"Moderado"</formula>
    </cfRule>
    <cfRule type="cellIs" dxfId="6383" priority="7749" operator="equal">
      <formula>"Menor"</formula>
    </cfRule>
    <cfRule type="cellIs" dxfId="6382" priority="7750" operator="equal">
      <formula>"Leve"</formula>
    </cfRule>
  </conditionalFormatting>
  <conditionalFormatting sqref="CP11:CQ11">
    <cfRule type="cellIs" dxfId="6381" priority="7741" operator="equal">
      <formula>"Catastrófico"</formula>
    </cfRule>
    <cfRule type="cellIs" dxfId="6380" priority="7742" operator="equal">
      <formula>"Mayor"</formula>
    </cfRule>
    <cfRule type="cellIs" dxfId="6379" priority="7743" operator="equal">
      <formula>"Moderado"</formula>
    </cfRule>
    <cfRule type="cellIs" dxfId="6378" priority="7744" operator="equal">
      <formula>"Menor"</formula>
    </cfRule>
    <cfRule type="cellIs" dxfId="6377" priority="7745" operator="equal">
      <formula>"Leve"</formula>
    </cfRule>
  </conditionalFormatting>
  <conditionalFormatting sqref="CP16:CP17">
    <cfRule type="cellIs" dxfId="6376" priority="7736" operator="equal">
      <formula>"Catastrófico"</formula>
    </cfRule>
    <cfRule type="cellIs" dxfId="6375" priority="7737" operator="equal">
      <formula>"Mayor"</formula>
    </cfRule>
    <cfRule type="cellIs" dxfId="6374" priority="7738" operator="equal">
      <formula>"Moderado"</formula>
    </cfRule>
    <cfRule type="cellIs" dxfId="6373" priority="7739" operator="equal">
      <formula>"Menor"</formula>
    </cfRule>
    <cfRule type="cellIs" dxfId="6372" priority="7740" operator="equal">
      <formula>"Leve"</formula>
    </cfRule>
  </conditionalFormatting>
  <conditionalFormatting sqref="CQ16">
    <cfRule type="cellIs" dxfId="6371" priority="7731" operator="equal">
      <formula>"Catastrófico"</formula>
    </cfRule>
    <cfRule type="cellIs" dxfId="6370" priority="7732" operator="equal">
      <formula>"Mayor"</formula>
    </cfRule>
    <cfRule type="cellIs" dxfId="6369" priority="7733" operator="equal">
      <formula>"Moderado"</formula>
    </cfRule>
    <cfRule type="cellIs" dxfId="6368" priority="7734" operator="equal">
      <formula>"Menor"</formula>
    </cfRule>
    <cfRule type="cellIs" dxfId="6367" priority="7735" operator="equal">
      <formula>"Leve"</formula>
    </cfRule>
  </conditionalFormatting>
  <conditionalFormatting sqref="CH16">
    <cfRule type="cellIs" dxfId="6366" priority="7221" operator="equal">
      <formula>"Catastrófico"</formula>
    </cfRule>
    <cfRule type="cellIs" dxfId="6365" priority="7222" operator="equal">
      <formula>"Mayor"</formula>
    </cfRule>
    <cfRule type="cellIs" dxfId="6364" priority="7223" operator="equal">
      <formula>"Moderado"</formula>
    </cfRule>
    <cfRule type="cellIs" dxfId="6363" priority="7224" operator="equal">
      <formula>"Menor"</formula>
    </cfRule>
    <cfRule type="cellIs" dxfId="6362" priority="7225" operator="equal">
      <formula>"Leve"</formula>
    </cfRule>
  </conditionalFormatting>
  <conditionalFormatting sqref="BY17">
    <cfRule type="cellIs" dxfId="6361" priority="6711" operator="equal">
      <formula>"Catastrófico"</formula>
    </cfRule>
    <cfRule type="cellIs" dxfId="6360" priority="6712" operator="equal">
      <formula>"Mayor"</formula>
    </cfRule>
    <cfRule type="cellIs" dxfId="6359" priority="6713" operator="equal">
      <formula>"Moderado"</formula>
    </cfRule>
    <cfRule type="cellIs" dxfId="6358" priority="6714" operator="equal">
      <formula>"Menor"</formula>
    </cfRule>
    <cfRule type="cellIs" dxfId="6357" priority="6715" operator="equal">
      <formula>"Leve"</formula>
    </cfRule>
  </conditionalFormatting>
  <conditionalFormatting sqref="BY17">
    <cfRule type="cellIs" dxfId="6356" priority="6706" operator="equal">
      <formula>"Catastrófico"</formula>
    </cfRule>
    <cfRule type="cellIs" dxfId="6355" priority="6707" operator="equal">
      <formula>"Mayor"</formula>
    </cfRule>
    <cfRule type="cellIs" dxfId="6354" priority="6708" operator="equal">
      <formula>"Moderado"</formula>
    </cfRule>
    <cfRule type="cellIs" dxfId="6353" priority="6709" operator="equal">
      <formula>"Menor"</formula>
    </cfRule>
    <cfRule type="cellIs" dxfId="6352" priority="6710" operator="equal">
      <formula>"Leve"</formula>
    </cfRule>
  </conditionalFormatting>
  <conditionalFormatting sqref="FL16:FR17">
    <cfRule type="cellIs" dxfId="6351" priority="6196" operator="equal">
      <formula>"Catastrófico"</formula>
    </cfRule>
    <cfRule type="cellIs" dxfId="6350" priority="6197" operator="equal">
      <formula>"Mayor"</formula>
    </cfRule>
    <cfRule type="cellIs" dxfId="6349" priority="6198" operator="equal">
      <formula>"Moderado"</formula>
    </cfRule>
    <cfRule type="cellIs" dxfId="6348" priority="6199" operator="equal">
      <formula>"Menor"</formula>
    </cfRule>
    <cfRule type="cellIs" dxfId="6347" priority="6200" operator="equal">
      <formula>"Leve"</formula>
    </cfRule>
  </conditionalFormatting>
  <conditionalFormatting sqref="BZ16:CE17">
    <cfRule type="cellIs" dxfId="6346" priority="6696" operator="equal">
      <formula>"Catastrófico"</formula>
    </cfRule>
    <cfRule type="cellIs" dxfId="6345" priority="6697" operator="equal">
      <formula>"Mayor"</formula>
    </cfRule>
    <cfRule type="cellIs" dxfId="6344" priority="6698" operator="equal">
      <formula>"Moderado"</formula>
    </cfRule>
    <cfRule type="cellIs" dxfId="6343" priority="6699" operator="equal">
      <formula>"Menor"</formula>
    </cfRule>
    <cfRule type="cellIs" dxfId="6342" priority="6700" operator="equal">
      <formula>"Leve"</formula>
    </cfRule>
  </conditionalFormatting>
  <conditionalFormatting sqref="CH124:CN124 CH129:CN129 CH125:CH128 CJ125:CN128">
    <cfRule type="cellIs" dxfId="6341" priority="7196" operator="equal">
      <formula>"Catastrófico"</formula>
    </cfRule>
    <cfRule type="cellIs" dxfId="6340" priority="7197" operator="equal">
      <formula>"Mayor"</formula>
    </cfRule>
    <cfRule type="cellIs" dxfId="6339" priority="7198" operator="equal">
      <formula>"Moderado"</formula>
    </cfRule>
    <cfRule type="cellIs" dxfId="6338" priority="7199" operator="equal">
      <formula>"Menor"</formula>
    </cfRule>
    <cfRule type="cellIs" dxfId="6337" priority="7200" operator="equal">
      <formula>"Leve"</formula>
    </cfRule>
  </conditionalFormatting>
  <conditionalFormatting sqref="BY125:BY128 BX129:CE129 CA125:CE128 BX124:CE124">
    <cfRule type="cellIs" dxfId="6336" priority="6686" operator="equal">
      <formula>"Catastrófico"</formula>
    </cfRule>
    <cfRule type="cellIs" dxfId="6335" priority="6687" operator="equal">
      <formula>"Mayor"</formula>
    </cfRule>
    <cfRule type="cellIs" dxfId="6334" priority="6688" operator="equal">
      <formula>"Moderado"</formula>
    </cfRule>
    <cfRule type="cellIs" dxfId="6333" priority="6689" operator="equal">
      <formula>"Menor"</formula>
    </cfRule>
    <cfRule type="cellIs" dxfId="6332" priority="6690" operator="equal">
      <formula>"Leve"</formula>
    </cfRule>
  </conditionalFormatting>
  <conditionalFormatting sqref="FJ125:FJ128">
    <cfRule type="cellIs" dxfId="6331" priority="6176" operator="equal">
      <formula>"Catastrófico"</formula>
    </cfRule>
    <cfRule type="cellIs" dxfId="6330" priority="6177" operator="equal">
      <formula>"Mayor"</formula>
    </cfRule>
    <cfRule type="cellIs" dxfId="6329" priority="6178" operator="equal">
      <formula>"Moderado"</formula>
    </cfRule>
    <cfRule type="cellIs" dxfId="6328" priority="6179" operator="equal">
      <formula>"Menor"</formula>
    </cfRule>
    <cfRule type="cellIs" dxfId="6327" priority="6180" operator="equal">
      <formula>"Leve"</formula>
    </cfRule>
  </conditionalFormatting>
  <conditionalFormatting sqref="BX125:BX128">
    <cfRule type="cellIs" dxfId="6326" priority="6676" operator="equal">
      <formula>"Catastrófico"</formula>
    </cfRule>
    <cfRule type="cellIs" dxfId="6325" priority="6677" operator="equal">
      <formula>"Mayor"</formula>
    </cfRule>
    <cfRule type="cellIs" dxfId="6324" priority="6678" operator="equal">
      <formula>"Moderado"</formula>
    </cfRule>
    <cfRule type="cellIs" dxfId="6323" priority="6679" operator="equal">
      <formula>"Menor"</formula>
    </cfRule>
    <cfRule type="cellIs" dxfId="6322" priority="6680" operator="equal">
      <formula>"Leve"</formula>
    </cfRule>
  </conditionalFormatting>
  <conditionalFormatting sqref="BX202:CE202">
    <cfRule type="cellIs" dxfId="6321" priority="6646" operator="equal">
      <formula>"Catastrófico"</formula>
    </cfRule>
    <cfRule type="cellIs" dxfId="6320" priority="6647" operator="equal">
      <formula>"Mayor"</formula>
    </cfRule>
    <cfRule type="cellIs" dxfId="6319" priority="6648" operator="equal">
      <formula>"Moderado"</formula>
    </cfRule>
    <cfRule type="cellIs" dxfId="6318" priority="6649" operator="equal">
      <formula>"Menor"</formula>
    </cfRule>
    <cfRule type="cellIs" dxfId="6317" priority="6650" operator="equal">
      <formula>"Leve"</formula>
    </cfRule>
  </conditionalFormatting>
  <conditionalFormatting sqref="FC58:FH58">
    <cfRule type="cellIs" dxfId="6316" priority="5846" operator="equal">
      <formula>"Catastrófico"</formula>
    </cfRule>
    <cfRule type="cellIs" dxfId="6315" priority="5847" operator="equal">
      <formula>"Mayor"</formula>
    </cfRule>
    <cfRule type="cellIs" dxfId="6314" priority="5848" operator="equal">
      <formula>"Moderado"</formula>
    </cfRule>
    <cfRule type="cellIs" dxfId="6313" priority="5849" operator="equal">
      <formula>"Menor"</formula>
    </cfRule>
    <cfRule type="cellIs" dxfId="6312" priority="5850" operator="equal">
      <formula>"Leve"</formula>
    </cfRule>
  </conditionalFormatting>
  <conditionalFormatting sqref="FJ214:FR214">
    <cfRule type="cellIs" dxfId="6311" priority="6131" operator="equal">
      <formula>"Catastrófico"</formula>
    </cfRule>
    <cfRule type="cellIs" dxfId="6310" priority="6132" operator="equal">
      <formula>"Mayor"</formula>
    </cfRule>
    <cfRule type="cellIs" dxfId="6309" priority="6133" operator="equal">
      <formula>"Moderado"</formula>
    </cfRule>
    <cfRule type="cellIs" dxfId="6308" priority="6134" operator="equal">
      <formula>"Menor"</formula>
    </cfRule>
    <cfRule type="cellIs" dxfId="6307" priority="6135" operator="equal">
      <formula>"Leve"</formula>
    </cfRule>
  </conditionalFormatting>
  <conditionalFormatting sqref="BX35:BZ35">
    <cfRule type="cellIs" dxfId="6306" priority="6626" operator="equal">
      <formula>"Catastrófico"</formula>
    </cfRule>
    <cfRule type="cellIs" dxfId="6305" priority="6627" operator="equal">
      <formula>"Mayor"</formula>
    </cfRule>
    <cfRule type="cellIs" dxfId="6304" priority="6628" operator="equal">
      <formula>"Moderado"</formula>
    </cfRule>
    <cfRule type="cellIs" dxfId="6303" priority="6629" operator="equal">
      <formula>"Menor"</formula>
    </cfRule>
    <cfRule type="cellIs" dxfId="6302" priority="6630" operator="equal">
      <formula>"Leve"</formula>
    </cfRule>
  </conditionalFormatting>
  <conditionalFormatting sqref="CA35:CE35">
    <cfRule type="cellIs" dxfId="6301" priority="6621" operator="equal">
      <formula>"Catastrófico"</formula>
    </cfRule>
    <cfRule type="cellIs" dxfId="6300" priority="6622" operator="equal">
      <formula>"Mayor"</formula>
    </cfRule>
    <cfRule type="cellIs" dxfId="6299" priority="6623" operator="equal">
      <formula>"Moderado"</formula>
    </cfRule>
    <cfRule type="cellIs" dxfId="6298" priority="6624" operator="equal">
      <formula>"Menor"</formula>
    </cfRule>
    <cfRule type="cellIs" dxfId="6297" priority="6625" operator="equal">
      <formula>"Leve"</formula>
    </cfRule>
  </conditionalFormatting>
  <conditionalFormatting sqref="FM35:FR35">
    <cfRule type="cellIs" dxfId="6296" priority="6111" operator="equal">
      <formula>"Catastrófico"</formula>
    </cfRule>
    <cfRule type="cellIs" dxfId="6295" priority="6112" operator="equal">
      <formula>"Mayor"</formula>
    </cfRule>
    <cfRule type="cellIs" dxfId="6294" priority="6113" operator="equal">
      <formula>"Moderado"</formula>
    </cfRule>
    <cfRule type="cellIs" dxfId="6293" priority="6114" operator="equal">
      <formula>"Menor"</formula>
    </cfRule>
    <cfRule type="cellIs" dxfId="6292" priority="6115" operator="equal">
      <formula>"Leve"</formula>
    </cfRule>
  </conditionalFormatting>
  <conditionalFormatting sqref="BX40:CE40">
    <cfRule type="cellIs" dxfId="6291" priority="6611" operator="equal">
      <formula>"Catastrófico"</formula>
    </cfRule>
    <cfRule type="cellIs" dxfId="6290" priority="6612" operator="equal">
      <formula>"Mayor"</formula>
    </cfRule>
    <cfRule type="cellIs" dxfId="6289" priority="6613" operator="equal">
      <formula>"Moderado"</formula>
    </cfRule>
    <cfRule type="cellIs" dxfId="6288" priority="6614" operator="equal">
      <formula>"Menor"</formula>
    </cfRule>
    <cfRule type="cellIs" dxfId="6287" priority="6615" operator="equal">
      <formula>"Leve"</formula>
    </cfRule>
  </conditionalFormatting>
  <conditionalFormatting sqref="CG41:CN42">
    <cfRule type="cellIs" dxfId="6286" priority="7111" operator="equal">
      <formula>"Catastrófico"</formula>
    </cfRule>
    <cfRule type="cellIs" dxfId="6285" priority="7112" operator="equal">
      <formula>"Mayor"</formula>
    </cfRule>
    <cfRule type="cellIs" dxfId="6284" priority="7113" operator="equal">
      <formula>"Moderado"</formula>
    </cfRule>
    <cfRule type="cellIs" dxfId="6283" priority="7114" operator="equal">
      <formula>"Menor"</formula>
    </cfRule>
    <cfRule type="cellIs" dxfId="6282" priority="7115" operator="equal">
      <formula>"Leve"</formula>
    </cfRule>
  </conditionalFormatting>
  <conditionalFormatting sqref="BX191:CE195">
    <cfRule type="cellIs" dxfId="6281" priority="7046" operator="equal">
      <formula>"Catastrófico"</formula>
    </cfRule>
    <cfRule type="cellIs" dxfId="6280" priority="7047" operator="equal">
      <formula>"Mayor"</formula>
    </cfRule>
    <cfRule type="cellIs" dxfId="6279" priority="7048" operator="equal">
      <formula>"Moderado"</formula>
    </cfRule>
    <cfRule type="cellIs" dxfId="6278" priority="7049" operator="equal">
      <formula>"Menor"</formula>
    </cfRule>
    <cfRule type="cellIs" dxfId="6277" priority="7050" operator="equal">
      <formula>"Leve"</formula>
    </cfRule>
  </conditionalFormatting>
  <conditionalFormatting sqref="BX197:CE201">
    <cfRule type="cellIs" dxfId="6276" priority="7041" operator="equal">
      <formula>"Catastrófico"</formula>
    </cfRule>
    <cfRule type="cellIs" dxfId="6275" priority="7042" operator="equal">
      <formula>"Mayor"</formula>
    </cfRule>
    <cfRule type="cellIs" dxfId="6274" priority="7043" operator="equal">
      <formula>"Moderado"</formula>
    </cfRule>
    <cfRule type="cellIs" dxfId="6273" priority="7044" operator="equal">
      <formula>"Menor"</formula>
    </cfRule>
    <cfRule type="cellIs" dxfId="6272" priority="7045" operator="equal">
      <formula>"Leve"</formula>
    </cfRule>
  </conditionalFormatting>
  <conditionalFormatting sqref="FL89">
    <cfRule type="cellIs" dxfId="6271" priority="6511" operator="equal">
      <formula>"Catastrófico"</formula>
    </cfRule>
    <cfRule type="cellIs" dxfId="6270" priority="6512" operator="equal">
      <formula>"Mayor"</formula>
    </cfRule>
    <cfRule type="cellIs" dxfId="6269" priority="6513" operator="equal">
      <formula>"Moderado"</formula>
    </cfRule>
    <cfRule type="cellIs" dxfId="6268" priority="6514" operator="equal">
      <formula>"Menor"</formula>
    </cfRule>
    <cfRule type="cellIs" dxfId="6267" priority="6515" operator="equal">
      <formula>"Leve"</formula>
    </cfRule>
  </conditionalFormatting>
  <conditionalFormatting sqref="FM89:FR89">
    <cfRule type="cellIs" dxfId="6266" priority="6506" operator="equal">
      <formula>"Catastrófico"</formula>
    </cfRule>
    <cfRule type="cellIs" dxfId="6265" priority="6507" operator="equal">
      <formula>"Mayor"</formula>
    </cfRule>
    <cfRule type="cellIs" dxfId="6264" priority="6508" operator="equal">
      <formula>"Moderado"</formula>
    </cfRule>
    <cfRule type="cellIs" dxfId="6263" priority="6509" operator="equal">
      <formula>"Menor"</formula>
    </cfRule>
    <cfRule type="cellIs" dxfId="6262" priority="6510" operator="equal">
      <formula>"Leve"</formula>
    </cfRule>
  </conditionalFormatting>
  <conditionalFormatting sqref="CA89:CE89">
    <cfRule type="cellIs" dxfId="6261" priority="7006" operator="equal">
      <formula>"Catastrófico"</formula>
    </cfRule>
    <cfRule type="cellIs" dxfId="6260" priority="7007" operator="equal">
      <formula>"Mayor"</formula>
    </cfRule>
    <cfRule type="cellIs" dxfId="6259" priority="7008" operator="equal">
      <formula>"Moderado"</formula>
    </cfRule>
    <cfRule type="cellIs" dxfId="6258" priority="7009" operator="equal">
      <formula>"Menor"</formula>
    </cfRule>
    <cfRule type="cellIs" dxfId="6257" priority="7010" operator="equal">
      <formula>"Leve"</formula>
    </cfRule>
  </conditionalFormatting>
  <conditionalFormatting sqref="BX101">
    <cfRule type="cellIs" dxfId="6256" priority="6991" operator="equal">
      <formula>"Catastrófico"</formula>
    </cfRule>
    <cfRule type="cellIs" dxfId="6255" priority="6992" operator="equal">
      <formula>"Mayor"</formula>
    </cfRule>
    <cfRule type="cellIs" dxfId="6254" priority="6993" operator="equal">
      <formula>"Moderado"</formula>
    </cfRule>
    <cfRule type="cellIs" dxfId="6253" priority="6994" operator="equal">
      <formula>"Menor"</formula>
    </cfRule>
    <cfRule type="cellIs" dxfId="6252" priority="6995" operator="equal">
      <formula>"Leve"</formula>
    </cfRule>
  </conditionalFormatting>
  <conditionalFormatting sqref="FJ162:FR165 FJ168:FR171 FJ113:FR117 FJ173:FR177 FJ145:FR147 FJ120:FR123 FJ138:FR141 FJ149:FR153 FJ156:FR159">
    <cfRule type="cellIs" dxfId="6251" priority="6481" operator="equal">
      <formula>"Catastrófico"</formula>
    </cfRule>
    <cfRule type="cellIs" dxfId="6250" priority="6482" operator="equal">
      <formula>"Mayor"</formula>
    </cfRule>
    <cfRule type="cellIs" dxfId="6249" priority="6483" operator="equal">
      <formula>"Moderado"</formula>
    </cfRule>
    <cfRule type="cellIs" dxfId="6248" priority="6484" operator="equal">
      <formula>"Menor"</formula>
    </cfRule>
    <cfRule type="cellIs" dxfId="6247" priority="6485" operator="equal">
      <formula>"Leve"</formula>
    </cfRule>
  </conditionalFormatting>
  <conditionalFormatting sqref="FJ162:FR165 FJ168:FR171 FJ113:FR117 FJ173:FR177 FJ145:FR147 FJ120:FR123 FJ138:FR141 FJ149:FR153 FJ156:FR159">
    <cfRule type="cellIs" dxfId="6246" priority="6476" operator="equal">
      <formula>"Catastrófico"</formula>
    </cfRule>
    <cfRule type="cellIs" dxfId="6245" priority="6477" operator="equal">
      <formula>"Mayor"</formula>
    </cfRule>
    <cfRule type="cellIs" dxfId="6244" priority="6478" operator="equal">
      <formula>"Moderado"</formula>
    </cfRule>
    <cfRule type="cellIs" dxfId="6243" priority="6479" operator="equal">
      <formula>"Menor"</formula>
    </cfRule>
    <cfRule type="cellIs" dxfId="6242" priority="6480" operator="equal">
      <formula>"Leve"</formula>
    </cfRule>
  </conditionalFormatting>
  <conditionalFormatting sqref="FJ160:FR160">
    <cfRule type="cellIs" dxfId="6241" priority="6461" operator="equal">
      <formula>"Catastrófico"</formula>
    </cfRule>
    <cfRule type="cellIs" dxfId="6240" priority="6462" operator="equal">
      <formula>"Mayor"</formula>
    </cfRule>
    <cfRule type="cellIs" dxfId="6239" priority="6463" operator="equal">
      <formula>"Moderado"</formula>
    </cfRule>
    <cfRule type="cellIs" dxfId="6238" priority="6464" operator="equal">
      <formula>"Menor"</formula>
    </cfRule>
    <cfRule type="cellIs" dxfId="6237" priority="6465" operator="equal">
      <formula>"Leve"</formula>
    </cfRule>
  </conditionalFormatting>
  <conditionalFormatting sqref="FJ161:FR161">
    <cfRule type="cellIs" dxfId="6236" priority="6456" operator="equal">
      <formula>"Catastrófico"</formula>
    </cfRule>
    <cfRule type="cellIs" dxfId="6235" priority="6457" operator="equal">
      <formula>"Mayor"</formula>
    </cfRule>
    <cfRule type="cellIs" dxfId="6234" priority="6458" operator="equal">
      <formula>"Moderado"</formula>
    </cfRule>
    <cfRule type="cellIs" dxfId="6233" priority="6459" operator="equal">
      <formula>"Menor"</formula>
    </cfRule>
    <cfRule type="cellIs" dxfId="6232" priority="6460" operator="equal">
      <formula>"Leve"</formula>
    </cfRule>
  </conditionalFormatting>
  <conditionalFormatting sqref="FK125:FK128 FJ129:FR129 FM125:FR128 FJ124:FR124">
    <cfRule type="cellIs" dxfId="6231" priority="6181" operator="equal">
      <formula>"Catastrófico"</formula>
    </cfRule>
    <cfRule type="cellIs" dxfId="6230" priority="6182" operator="equal">
      <formula>"Mayor"</formula>
    </cfRule>
    <cfRule type="cellIs" dxfId="6229" priority="6183" operator="equal">
      <formula>"Moderado"</formula>
    </cfRule>
    <cfRule type="cellIs" dxfId="6228" priority="6184" operator="equal">
      <formula>"Menor"</formula>
    </cfRule>
    <cfRule type="cellIs" dxfId="6227" priority="6185" operator="equal">
      <formula>"Leve"</formula>
    </cfRule>
  </conditionalFormatting>
  <conditionalFormatting sqref="FC46:FH46">
    <cfRule type="cellIs" dxfId="6226" priority="5886" operator="equal">
      <formula>"Catastrófico"</formula>
    </cfRule>
    <cfRule type="cellIs" dxfId="6225" priority="5887" operator="equal">
      <formula>"Mayor"</formula>
    </cfRule>
    <cfRule type="cellIs" dxfId="6224" priority="5888" operator="equal">
      <formula>"Moderado"</formula>
    </cfRule>
    <cfRule type="cellIs" dxfId="6223" priority="5889" operator="equal">
      <formula>"Menor"</formula>
    </cfRule>
    <cfRule type="cellIs" dxfId="6222" priority="5890" operator="equal">
      <formula>"Leve"</formula>
    </cfRule>
  </conditionalFormatting>
  <conditionalFormatting sqref="FJ125:FJ128">
    <cfRule type="cellIs" dxfId="6221" priority="6171" operator="equal">
      <formula>"Catastrófico"</formula>
    </cfRule>
    <cfRule type="cellIs" dxfId="6220" priority="6172" operator="equal">
      <formula>"Mayor"</formula>
    </cfRule>
    <cfRule type="cellIs" dxfId="6219" priority="6173" operator="equal">
      <formula>"Moderado"</formula>
    </cfRule>
    <cfRule type="cellIs" dxfId="6218" priority="6174" operator="equal">
      <formula>"Menor"</formula>
    </cfRule>
    <cfRule type="cellIs" dxfId="6217" priority="6175" operator="equal">
      <formula>"Leve"</formula>
    </cfRule>
  </conditionalFormatting>
  <conditionalFormatting sqref="FJ130:FK130">
    <cfRule type="cellIs" dxfId="6216" priority="6166" operator="equal">
      <formula>"Catastrófico"</formula>
    </cfRule>
    <cfRule type="cellIs" dxfId="6215" priority="6167" operator="equal">
      <formula>"Mayor"</formula>
    </cfRule>
    <cfRule type="cellIs" dxfId="6214" priority="6168" operator="equal">
      <formula>"Moderado"</formula>
    </cfRule>
    <cfRule type="cellIs" dxfId="6213" priority="6169" operator="equal">
      <formula>"Menor"</formula>
    </cfRule>
    <cfRule type="cellIs" dxfId="6212" priority="6170" operator="equal">
      <formula>"Leve"</formula>
    </cfRule>
  </conditionalFormatting>
  <conditionalFormatting sqref="BX130:BY130">
    <cfRule type="cellIs" dxfId="6211" priority="6666" operator="equal">
      <formula>"Catastrófico"</formula>
    </cfRule>
    <cfRule type="cellIs" dxfId="6210" priority="6667" operator="equal">
      <formula>"Mayor"</formula>
    </cfRule>
    <cfRule type="cellIs" dxfId="6209" priority="6668" operator="equal">
      <formula>"Moderado"</formula>
    </cfRule>
    <cfRule type="cellIs" dxfId="6208" priority="6669" operator="equal">
      <formula>"Menor"</formula>
    </cfRule>
    <cfRule type="cellIs" dxfId="6207" priority="6670" operator="equal">
      <formula>"Leve"</formula>
    </cfRule>
  </conditionalFormatting>
  <conditionalFormatting sqref="BZ130:CE130">
    <cfRule type="cellIs" dxfId="6206" priority="6661" operator="equal">
      <formula>"Catastrófico"</formula>
    </cfRule>
    <cfRule type="cellIs" dxfId="6205" priority="6662" operator="equal">
      <formula>"Mayor"</formula>
    </cfRule>
    <cfRule type="cellIs" dxfId="6204" priority="6663" operator="equal">
      <formula>"Moderado"</formula>
    </cfRule>
    <cfRule type="cellIs" dxfId="6203" priority="6664" operator="equal">
      <formula>"Menor"</formula>
    </cfRule>
    <cfRule type="cellIs" dxfId="6202" priority="6665" operator="equal">
      <formula>"Leve"</formula>
    </cfRule>
  </conditionalFormatting>
  <conditionalFormatting sqref="BZ130:CE130">
    <cfRule type="cellIs" dxfId="6201" priority="6656" operator="equal">
      <formula>"Catastrófico"</formula>
    </cfRule>
    <cfRule type="cellIs" dxfId="6200" priority="6657" operator="equal">
      <formula>"Mayor"</formula>
    </cfRule>
    <cfRule type="cellIs" dxfId="6199" priority="6658" operator="equal">
      <formula>"Moderado"</formula>
    </cfRule>
    <cfRule type="cellIs" dxfId="6198" priority="6659" operator="equal">
      <formula>"Menor"</formula>
    </cfRule>
    <cfRule type="cellIs" dxfId="6197" priority="6660" operator="equal">
      <formula>"Leve"</formula>
    </cfRule>
  </conditionalFormatting>
  <conditionalFormatting sqref="FJ196:FR196">
    <cfRule type="cellIs" dxfId="6196" priority="6146" operator="equal">
      <formula>"Catastrófico"</formula>
    </cfRule>
    <cfRule type="cellIs" dxfId="6195" priority="6147" operator="equal">
      <formula>"Mayor"</formula>
    </cfRule>
    <cfRule type="cellIs" dxfId="6194" priority="6148" operator="equal">
      <formula>"Moderado"</formula>
    </cfRule>
    <cfRule type="cellIs" dxfId="6193" priority="6149" operator="equal">
      <formula>"Menor"</formula>
    </cfRule>
    <cfRule type="cellIs" dxfId="6192" priority="6150" operator="equal">
      <formula>"Leve"</formula>
    </cfRule>
  </conditionalFormatting>
  <conditionalFormatting sqref="FJ202:FR202">
    <cfRule type="cellIs" dxfId="6191" priority="6141" operator="equal">
      <formula>"Catastrófico"</formula>
    </cfRule>
    <cfRule type="cellIs" dxfId="6190" priority="6142" operator="equal">
      <formula>"Mayor"</formula>
    </cfRule>
    <cfRule type="cellIs" dxfId="6189" priority="6143" operator="equal">
      <formula>"Moderado"</formula>
    </cfRule>
    <cfRule type="cellIs" dxfId="6188" priority="6144" operator="equal">
      <formula>"Menor"</formula>
    </cfRule>
    <cfRule type="cellIs" dxfId="6187" priority="6145" operator="equal">
      <formula>"Leve"</formula>
    </cfRule>
  </conditionalFormatting>
  <conditionalFormatting sqref="FA208:FH208">
    <cfRule type="cellIs" dxfId="6186" priority="5631" operator="equal">
      <formula>"Catastrófico"</formula>
    </cfRule>
    <cfRule type="cellIs" dxfId="6185" priority="5632" operator="equal">
      <formula>"Mayor"</formula>
    </cfRule>
    <cfRule type="cellIs" dxfId="6184" priority="5633" operator="equal">
      <formula>"Moderado"</formula>
    </cfRule>
    <cfRule type="cellIs" dxfId="6183" priority="5634" operator="equal">
      <formula>"Menor"</formula>
    </cfRule>
    <cfRule type="cellIs" dxfId="6182" priority="5635" operator="equal">
      <formula>"Leve"</formula>
    </cfRule>
  </conditionalFormatting>
  <conditionalFormatting sqref="FA82">
    <cfRule type="cellIs" dxfId="6181" priority="5841" operator="equal">
      <formula>"Catastrófico"</formula>
    </cfRule>
    <cfRule type="cellIs" dxfId="6180" priority="5842" operator="equal">
      <formula>"Mayor"</formula>
    </cfRule>
    <cfRule type="cellIs" dxfId="6179" priority="5843" operator="equal">
      <formula>"Moderado"</formula>
    </cfRule>
    <cfRule type="cellIs" dxfId="6178" priority="5844" operator="equal">
      <formula>"Menor"</formula>
    </cfRule>
    <cfRule type="cellIs" dxfId="6177" priority="5845" operator="equal">
      <formula>"Leve"</formula>
    </cfRule>
  </conditionalFormatting>
  <conditionalFormatting sqref="FJ28:FR28">
    <cfRule type="cellIs" dxfId="6176" priority="6126" operator="equal">
      <formula>"Catastrófico"</formula>
    </cfRule>
    <cfRule type="cellIs" dxfId="6175" priority="6127" operator="equal">
      <formula>"Mayor"</formula>
    </cfRule>
    <cfRule type="cellIs" dxfId="6174" priority="6128" operator="equal">
      <formula>"Moderado"</formula>
    </cfRule>
    <cfRule type="cellIs" dxfId="6173" priority="6129" operator="equal">
      <formula>"Menor"</formula>
    </cfRule>
    <cfRule type="cellIs" dxfId="6172" priority="6130" operator="equal">
      <formula>"Leve"</formula>
    </cfRule>
  </conditionalFormatting>
  <conditionalFormatting sqref="FJ35:FL35">
    <cfRule type="cellIs" dxfId="6171" priority="6121" operator="equal">
      <formula>"Catastrófico"</formula>
    </cfRule>
    <cfRule type="cellIs" dxfId="6170" priority="6122" operator="equal">
      <formula>"Mayor"</formula>
    </cfRule>
    <cfRule type="cellIs" dxfId="6169" priority="6123" operator="equal">
      <formula>"Moderado"</formula>
    </cfRule>
    <cfRule type="cellIs" dxfId="6168" priority="6124" operator="equal">
      <formula>"Menor"</formula>
    </cfRule>
    <cfRule type="cellIs" dxfId="6167" priority="6125" operator="equal">
      <formula>"Leve"</formula>
    </cfRule>
  </conditionalFormatting>
  <conditionalFormatting sqref="FM35:FR35">
    <cfRule type="cellIs" dxfId="6166" priority="6116" operator="equal">
      <formula>"Catastrófico"</formula>
    </cfRule>
    <cfRule type="cellIs" dxfId="6165" priority="6117" operator="equal">
      <formula>"Mayor"</formula>
    </cfRule>
    <cfRule type="cellIs" dxfId="6164" priority="6118" operator="equal">
      <formula>"Moderado"</formula>
    </cfRule>
    <cfRule type="cellIs" dxfId="6163" priority="6119" operator="equal">
      <formula>"Menor"</formula>
    </cfRule>
    <cfRule type="cellIs" dxfId="6162" priority="6120" operator="equal">
      <formula>"Leve"</formula>
    </cfRule>
  </conditionalFormatting>
  <conditionalFormatting sqref="FB83">
    <cfRule type="cellIs" dxfId="6161" priority="5821" operator="equal">
      <formula>"Catastrófico"</formula>
    </cfRule>
    <cfRule type="cellIs" dxfId="6160" priority="5822" operator="equal">
      <formula>"Mayor"</formula>
    </cfRule>
    <cfRule type="cellIs" dxfId="6159" priority="5823" operator="equal">
      <formula>"Moderado"</formula>
    </cfRule>
    <cfRule type="cellIs" dxfId="6158" priority="5824" operator="equal">
      <formula>"Menor"</formula>
    </cfRule>
    <cfRule type="cellIs" dxfId="6157" priority="5825" operator="equal">
      <formula>"Leve"</formula>
    </cfRule>
  </conditionalFormatting>
  <conditionalFormatting sqref="FJ40:FR40">
    <cfRule type="cellIs" dxfId="6156" priority="6106" operator="equal">
      <formula>"Catastrófico"</formula>
    </cfRule>
    <cfRule type="cellIs" dxfId="6155" priority="6107" operator="equal">
      <formula>"Mayor"</formula>
    </cfRule>
    <cfRule type="cellIs" dxfId="6154" priority="6108" operator="equal">
      <formula>"Moderado"</formula>
    </cfRule>
    <cfRule type="cellIs" dxfId="6153" priority="6109" operator="equal">
      <formula>"Menor"</formula>
    </cfRule>
    <cfRule type="cellIs" dxfId="6152" priority="6110" operator="equal">
      <formula>"Leve"</formula>
    </cfRule>
  </conditionalFormatting>
  <conditionalFormatting sqref="CG172:CN172 CG131:CN137 CG196:CN196 CG12:CN15 CG90:CN93 CG95:CN99 CG103:CN105 CG186:CN190 CG47:CN51 CG53:CN57 CG36:CN40 CG43:CN45 CG18:CN34 CG88:CN88 CG142:CN142 CG148:CN148 CG154:CN155 CG59:CN69 CG202:CN202 CG208:CN208 CG214:CN255">
    <cfRule type="cellIs" dxfId="6151" priority="7611" operator="equal">
      <formula>"Catastrófico"</formula>
    </cfRule>
    <cfRule type="cellIs" dxfId="6150" priority="7612" operator="equal">
      <formula>"Mayor"</formula>
    </cfRule>
    <cfRule type="cellIs" dxfId="6149" priority="7613" operator="equal">
      <formula>"Moderado"</formula>
    </cfRule>
    <cfRule type="cellIs" dxfId="6148" priority="7614" operator="equal">
      <formula>"Menor"</formula>
    </cfRule>
    <cfRule type="cellIs" dxfId="6147" priority="7615" operator="equal">
      <formula>"Leve"</formula>
    </cfRule>
  </conditionalFormatting>
  <conditionalFormatting sqref="CO10 CO16 CO22 CO40 CO64 CO70 CO76 CO82 CO88 CO94 CO100 CO106 CO112 CO118 CO124 CO130 CO136 CO142 CO148 CO154 CO160 CO166 CO172 CO178 CO184 CO190 CO196 CO202 CO208 CO214 CO220">
    <cfRule type="cellIs" dxfId="6146" priority="8111" operator="equal">
      <formula>"Catastrófico"</formula>
    </cfRule>
    <cfRule type="cellIs" dxfId="6145" priority="8112" operator="equal">
      <formula>"Mayor"</formula>
    </cfRule>
    <cfRule type="cellIs" dxfId="6144" priority="8113" operator="equal">
      <formula>"Moderado"</formula>
    </cfRule>
    <cfRule type="cellIs" dxfId="6143" priority="8114" operator="equal">
      <formula>"Menor"</formula>
    </cfRule>
    <cfRule type="cellIs" dxfId="6142" priority="8115" operator="equal">
      <formula>"Leve"</formula>
    </cfRule>
  </conditionalFormatting>
  <conditionalFormatting sqref="CF46 CF52 CF58">
    <cfRule type="cellIs" dxfId="6141" priority="7601" operator="equal">
      <formula>"Catastrófico"</formula>
    </cfRule>
    <cfRule type="cellIs" dxfId="6140" priority="7602" operator="equal">
      <formula>"Mayor"</formula>
    </cfRule>
    <cfRule type="cellIs" dxfId="6139" priority="7603" operator="equal">
      <formula>"Moderado"</formula>
    </cfRule>
    <cfRule type="cellIs" dxfId="6138" priority="7604" operator="equal">
      <formula>"Menor"</formula>
    </cfRule>
    <cfRule type="cellIs" dxfId="6137" priority="7605" operator="equal">
      <formula>"Leve"</formula>
    </cfRule>
  </conditionalFormatting>
  <conditionalFormatting sqref="CO226">
    <cfRule type="cellIs" dxfId="6136" priority="8101" operator="equal">
      <formula>"Catastrófico"</formula>
    </cfRule>
    <cfRule type="cellIs" dxfId="6135" priority="8102" operator="equal">
      <formula>"Mayor"</formula>
    </cfRule>
    <cfRule type="cellIs" dxfId="6134" priority="8103" operator="equal">
      <formula>"Moderado"</formula>
    </cfRule>
    <cfRule type="cellIs" dxfId="6133" priority="8104" operator="equal">
      <formula>"Menor"</formula>
    </cfRule>
    <cfRule type="cellIs" dxfId="6132" priority="8105" operator="equal">
      <formula>"Leve"</formula>
    </cfRule>
  </conditionalFormatting>
  <conditionalFormatting sqref="CO232">
    <cfRule type="cellIs" dxfId="6131" priority="8096" operator="equal">
      <formula>"Catastrófico"</formula>
    </cfRule>
    <cfRule type="cellIs" dxfId="6130" priority="8097" operator="equal">
      <formula>"Mayor"</formula>
    </cfRule>
    <cfRule type="cellIs" dxfId="6129" priority="8098" operator="equal">
      <formula>"Moderado"</formula>
    </cfRule>
    <cfRule type="cellIs" dxfId="6128" priority="8099" operator="equal">
      <formula>"Menor"</formula>
    </cfRule>
    <cfRule type="cellIs" dxfId="6127" priority="8100" operator="equal">
      <formula>"Leve"</formula>
    </cfRule>
  </conditionalFormatting>
  <conditionalFormatting sqref="CF244">
    <cfRule type="cellIs" dxfId="6126" priority="7581" operator="equal">
      <formula>"Catastrófico"</formula>
    </cfRule>
    <cfRule type="cellIs" dxfId="6125" priority="7582" operator="equal">
      <formula>"Mayor"</formula>
    </cfRule>
    <cfRule type="cellIs" dxfId="6124" priority="7583" operator="equal">
      <formula>"Moderado"</formula>
    </cfRule>
    <cfRule type="cellIs" dxfId="6123" priority="7584" operator="equal">
      <formula>"Menor"</formula>
    </cfRule>
    <cfRule type="cellIs" dxfId="6122" priority="7585" operator="equal">
      <formula>"Leve"</formula>
    </cfRule>
  </conditionalFormatting>
  <conditionalFormatting sqref="BW250">
    <cfRule type="cellIs" dxfId="6121" priority="7071" operator="equal">
      <formula>"Catastrófico"</formula>
    </cfRule>
    <cfRule type="cellIs" dxfId="6120" priority="7072" operator="equal">
      <formula>"Mayor"</formula>
    </cfRule>
    <cfRule type="cellIs" dxfId="6119" priority="7073" operator="equal">
      <formula>"Moderado"</formula>
    </cfRule>
    <cfRule type="cellIs" dxfId="6118" priority="7074" operator="equal">
      <formula>"Menor"</formula>
    </cfRule>
    <cfRule type="cellIs" dxfId="6117" priority="7075" operator="equal">
      <formula>"Leve"</formula>
    </cfRule>
  </conditionalFormatting>
  <conditionalFormatting sqref="BW28">
    <cfRule type="cellIs" dxfId="6116" priority="7066" operator="equal">
      <formula>"Catastrófico"</formula>
    </cfRule>
    <cfRule type="cellIs" dxfId="6115" priority="7067" operator="equal">
      <formula>"Mayor"</formula>
    </cfRule>
    <cfRule type="cellIs" dxfId="6114" priority="7068" operator="equal">
      <formula>"Moderado"</formula>
    </cfRule>
    <cfRule type="cellIs" dxfId="6113" priority="7069" operator="equal">
      <formula>"Menor"</formula>
    </cfRule>
    <cfRule type="cellIs" dxfId="6112" priority="7070" operator="equal">
      <formula>"Leve"</formula>
    </cfRule>
  </conditionalFormatting>
  <conditionalFormatting sqref="BW34">
    <cfRule type="cellIs" dxfId="6111" priority="7061" operator="equal">
      <formula>"Catastrófico"</formula>
    </cfRule>
    <cfRule type="cellIs" dxfId="6110" priority="7062" operator="equal">
      <formula>"Mayor"</formula>
    </cfRule>
    <cfRule type="cellIs" dxfId="6109" priority="7063" operator="equal">
      <formula>"Moderado"</formula>
    </cfRule>
    <cfRule type="cellIs" dxfId="6108" priority="7064" operator="equal">
      <formula>"Menor"</formula>
    </cfRule>
    <cfRule type="cellIs" dxfId="6107" priority="7065" operator="equal">
      <formula>"Leve"</formula>
    </cfRule>
  </conditionalFormatting>
  <conditionalFormatting sqref="CG89:CH89">
    <cfRule type="cellIs" dxfId="6106" priority="7531" operator="equal">
      <formula>"Catastrófico"</formula>
    </cfRule>
    <cfRule type="cellIs" dxfId="6105" priority="7532" operator="equal">
      <formula>"Mayor"</formula>
    </cfRule>
    <cfRule type="cellIs" dxfId="6104" priority="7533" operator="equal">
      <formula>"Moderado"</formula>
    </cfRule>
    <cfRule type="cellIs" dxfId="6103" priority="7534" operator="equal">
      <formula>"Menor"</formula>
    </cfRule>
    <cfRule type="cellIs" dxfId="6102" priority="7535" operator="equal">
      <formula>"Leve"</formula>
    </cfRule>
  </conditionalFormatting>
  <conditionalFormatting sqref="CI89">
    <cfRule type="cellIs" dxfId="6101" priority="7526" operator="equal">
      <formula>"Catastrófico"</formula>
    </cfRule>
    <cfRule type="cellIs" dxfId="6100" priority="7527" operator="equal">
      <formula>"Mayor"</formula>
    </cfRule>
    <cfRule type="cellIs" dxfId="6099" priority="7528" operator="equal">
      <formula>"Moderado"</formula>
    </cfRule>
    <cfRule type="cellIs" dxfId="6098" priority="7529" operator="equal">
      <formula>"Menor"</formula>
    </cfRule>
    <cfRule type="cellIs" dxfId="6097" priority="7530" operator="equal">
      <formula>"Leve"</formula>
    </cfRule>
  </conditionalFormatting>
  <conditionalFormatting sqref="CQ102:CW102 CQ100:CR101">
    <cfRule type="cellIs" dxfId="6096" priority="8011" operator="equal">
      <formula>"Catastrófico"</formula>
    </cfRule>
    <cfRule type="cellIs" dxfId="6095" priority="8012" operator="equal">
      <formula>"Mayor"</formula>
    </cfRule>
    <cfRule type="cellIs" dxfId="6094" priority="8013" operator="equal">
      <formula>"Moderado"</formula>
    </cfRule>
    <cfRule type="cellIs" dxfId="6093" priority="8014" operator="equal">
      <formula>"Menor"</formula>
    </cfRule>
    <cfRule type="cellIs" dxfId="6092" priority="8015" operator="equal">
      <formula>"Leve"</formula>
    </cfRule>
  </conditionalFormatting>
  <conditionalFormatting sqref="CQ101:CR101 CP102:CW102 CP100:CR100">
    <cfRule type="cellIs" dxfId="6091" priority="8006" operator="equal">
      <formula>"Catastrófico"</formula>
    </cfRule>
    <cfRule type="cellIs" dxfId="6090" priority="8007" operator="equal">
      <formula>"Mayor"</formula>
    </cfRule>
    <cfRule type="cellIs" dxfId="6089" priority="8008" operator="equal">
      <formula>"Moderado"</formula>
    </cfRule>
    <cfRule type="cellIs" dxfId="6088" priority="8009" operator="equal">
      <formula>"Menor"</formula>
    </cfRule>
    <cfRule type="cellIs" dxfId="6087" priority="8010" operator="equal">
      <formula>"Leve"</formula>
    </cfRule>
  </conditionalFormatting>
  <conditionalFormatting sqref="BX94:CE94">
    <cfRule type="cellIs" dxfId="6086" priority="7056" operator="equal">
      <formula>"Catastrófico"</formula>
    </cfRule>
    <cfRule type="cellIs" dxfId="6085" priority="7057" operator="equal">
      <formula>"Mayor"</formula>
    </cfRule>
    <cfRule type="cellIs" dxfId="6084" priority="7058" operator="equal">
      <formula>"Moderado"</formula>
    </cfRule>
    <cfRule type="cellIs" dxfId="6083" priority="7059" operator="equal">
      <formula>"Menor"</formula>
    </cfRule>
    <cfRule type="cellIs" dxfId="6082" priority="7060" operator="equal">
      <formula>"Leve"</formula>
    </cfRule>
  </conditionalFormatting>
  <conditionalFormatting sqref="BX94:CE94">
    <cfRule type="cellIs" dxfId="6081" priority="7051" operator="equal">
      <formula>"Catastrófico"</formula>
    </cfRule>
    <cfRule type="cellIs" dxfId="6080" priority="7052" operator="equal">
      <formula>"Mayor"</formula>
    </cfRule>
    <cfRule type="cellIs" dxfId="6079" priority="7053" operator="equal">
      <formula>"Moderado"</formula>
    </cfRule>
    <cfRule type="cellIs" dxfId="6078" priority="7054" operator="equal">
      <formula>"Menor"</formula>
    </cfRule>
    <cfRule type="cellIs" dxfId="6077" priority="7055" operator="equal">
      <formula>"Leve"</formula>
    </cfRule>
  </conditionalFormatting>
  <conditionalFormatting sqref="CG185:CN185">
    <cfRule type="cellIs" dxfId="6076" priority="7441" operator="equal">
      <formula>"Catastrófico"</formula>
    </cfRule>
    <cfRule type="cellIs" dxfId="6075" priority="7442" operator="equal">
      <formula>"Mayor"</formula>
    </cfRule>
    <cfRule type="cellIs" dxfId="6074" priority="7443" operator="equal">
      <formula>"Moderado"</formula>
    </cfRule>
    <cfRule type="cellIs" dxfId="6073" priority="7444" operator="equal">
      <formula>"Menor"</formula>
    </cfRule>
    <cfRule type="cellIs" dxfId="6072" priority="7445" operator="equal">
      <formula>"Leve"</formula>
    </cfRule>
  </conditionalFormatting>
  <conditionalFormatting sqref="BX106:CE111">
    <cfRule type="cellIs" dxfId="6071" priority="6931" operator="equal">
      <formula>"Catastrófico"</formula>
    </cfRule>
    <cfRule type="cellIs" dxfId="6070" priority="6932" operator="equal">
      <formula>"Mayor"</formula>
    </cfRule>
    <cfRule type="cellIs" dxfId="6069" priority="6933" operator="equal">
      <formula>"Moderado"</formula>
    </cfRule>
    <cfRule type="cellIs" dxfId="6068" priority="6934" operator="equal">
      <formula>"Menor"</formula>
    </cfRule>
    <cfRule type="cellIs" dxfId="6067" priority="6935" operator="equal">
      <formula>"Leve"</formula>
    </cfRule>
  </conditionalFormatting>
  <conditionalFormatting sqref="BX203:CE207">
    <cfRule type="cellIs" dxfId="6066" priority="7036" operator="equal">
      <formula>"Catastrófico"</formula>
    </cfRule>
    <cfRule type="cellIs" dxfId="6065" priority="7037" operator="equal">
      <formula>"Mayor"</formula>
    </cfRule>
    <cfRule type="cellIs" dxfId="6064" priority="7038" operator="equal">
      <formula>"Moderado"</formula>
    </cfRule>
    <cfRule type="cellIs" dxfId="6063" priority="7039" operator="equal">
      <formula>"Menor"</formula>
    </cfRule>
    <cfRule type="cellIs" dxfId="6062" priority="7040" operator="equal">
      <formula>"Leve"</formula>
    </cfRule>
  </conditionalFormatting>
  <conditionalFormatting sqref="BX46:BY46">
    <cfRule type="cellIs" dxfId="6061" priority="6911" operator="equal">
      <formula>"Catastrófico"</formula>
    </cfRule>
    <cfRule type="cellIs" dxfId="6060" priority="6912" operator="equal">
      <formula>"Mayor"</formula>
    </cfRule>
    <cfRule type="cellIs" dxfId="6059" priority="6913" operator="equal">
      <formula>"Moderado"</formula>
    </cfRule>
    <cfRule type="cellIs" dxfId="6058" priority="6914" operator="equal">
      <formula>"Menor"</formula>
    </cfRule>
    <cfRule type="cellIs" dxfId="6057" priority="6915" operator="equal">
      <formula>"Leve"</formula>
    </cfRule>
  </conditionalFormatting>
  <conditionalFormatting sqref="BX209:CE213">
    <cfRule type="cellIs" dxfId="6056" priority="7031" operator="equal">
      <formula>"Catastrófico"</formula>
    </cfRule>
    <cfRule type="cellIs" dxfId="6055" priority="7032" operator="equal">
      <formula>"Mayor"</formula>
    </cfRule>
    <cfRule type="cellIs" dxfId="6054" priority="7033" operator="equal">
      <formula>"Moderado"</formula>
    </cfRule>
    <cfRule type="cellIs" dxfId="6053" priority="7034" operator="equal">
      <formula>"Menor"</formula>
    </cfRule>
    <cfRule type="cellIs" dxfId="6052" priority="7035" operator="equal">
      <formula>"Leve"</formula>
    </cfRule>
  </conditionalFormatting>
  <conditionalFormatting sqref="BZ46:CE46">
    <cfRule type="cellIs" dxfId="6051" priority="6901" operator="equal">
      <formula>"Catastrófico"</formula>
    </cfRule>
    <cfRule type="cellIs" dxfId="6050" priority="6902" operator="equal">
      <formula>"Mayor"</formula>
    </cfRule>
    <cfRule type="cellIs" dxfId="6049" priority="6903" operator="equal">
      <formula>"Moderado"</formula>
    </cfRule>
    <cfRule type="cellIs" dxfId="6048" priority="6904" operator="equal">
      <formula>"Menor"</formula>
    </cfRule>
    <cfRule type="cellIs" dxfId="6047" priority="6905" operator="equal">
      <formula>"Leve"</formula>
    </cfRule>
  </conditionalFormatting>
  <conditionalFormatting sqref="BX52:BY52">
    <cfRule type="cellIs" dxfId="6046" priority="6891" operator="equal">
      <formula>"Catastrófico"</formula>
    </cfRule>
    <cfRule type="cellIs" dxfId="6045" priority="6892" operator="equal">
      <formula>"Mayor"</formula>
    </cfRule>
    <cfRule type="cellIs" dxfId="6044" priority="6893" operator="equal">
      <formula>"Moderado"</formula>
    </cfRule>
    <cfRule type="cellIs" dxfId="6043" priority="6894" operator="equal">
      <formula>"Menor"</formula>
    </cfRule>
    <cfRule type="cellIs" dxfId="6042" priority="6895" operator="equal">
      <formula>"Leve"</formula>
    </cfRule>
  </conditionalFormatting>
  <conditionalFormatting sqref="BX52:BY52">
    <cfRule type="cellIs" dxfId="6041" priority="6886" operator="equal">
      <formula>"Catastrófico"</formula>
    </cfRule>
    <cfRule type="cellIs" dxfId="6040" priority="6887" operator="equal">
      <formula>"Mayor"</formula>
    </cfRule>
    <cfRule type="cellIs" dxfId="6039" priority="6888" operator="equal">
      <formula>"Moderado"</formula>
    </cfRule>
    <cfRule type="cellIs" dxfId="6038" priority="6889" operator="equal">
      <formula>"Menor"</formula>
    </cfRule>
    <cfRule type="cellIs" dxfId="6037" priority="6890" operator="equal">
      <formula>"Leve"</formula>
    </cfRule>
  </conditionalFormatting>
  <conditionalFormatting sqref="CG58:CH58">
    <cfRule type="cellIs" dxfId="6036" priority="7376" operator="equal">
      <formula>"Catastrófico"</formula>
    </cfRule>
    <cfRule type="cellIs" dxfId="6035" priority="7377" operator="equal">
      <formula>"Mayor"</formula>
    </cfRule>
    <cfRule type="cellIs" dxfId="6034" priority="7378" operator="equal">
      <formula>"Moderado"</formula>
    </cfRule>
    <cfRule type="cellIs" dxfId="6033" priority="7379" operator="equal">
      <formula>"Menor"</formula>
    </cfRule>
    <cfRule type="cellIs" dxfId="6032" priority="7380" operator="equal">
      <formula>"Leve"</formula>
    </cfRule>
  </conditionalFormatting>
  <conditionalFormatting sqref="CG58:CH58">
    <cfRule type="cellIs" dxfId="6031" priority="7371" operator="equal">
      <formula>"Catastrófico"</formula>
    </cfRule>
    <cfRule type="cellIs" dxfId="6030" priority="7372" operator="equal">
      <formula>"Mayor"</formula>
    </cfRule>
    <cfRule type="cellIs" dxfId="6029" priority="7373" operator="equal">
      <formula>"Moderado"</formula>
    </cfRule>
    <cfRule type="cellIs" dxfId="6028" priority="7374" operator="equal">
      <formula>"Menor"</formula>
    </cfRule>
    <cfRule type="cellIs" dxfId="6027" priority="7375" operator="equal">
      <formula>"Leve"</formula>
    </cfRule>
  </conditionalFormatting>
  <conditionalFormatting sqref="CP82">
    <cfRule type="cellIs" dxfId="6026" priority="7861" operator="equal">
      <formula>"Catastrófico"</formula>
    </cfRule>
    <cfRule type="cellIs" dxfId="6025" priority="7862" operator="equal">
      <formula>"Mayor"</formula>
    </cfRule>
    <cfRule type="cellIs" dxfId="6024" priority="7863" operator="equal">
      <formula>"Moderado"</formula>
    </cfRule>
    <cfRule type="cellIs" dxfId="6023" priority="7864" operator="equal">
      <formula>"Menor"</formula>
    </cfRule>
    <cfRule type="cellIs" dxfId="6022" priority="7865" operator="equal">
      <formula>"Leve"</formula>
    </cfRule>
  </conditionalFormatting>
  <conditionalFormatting sqref="CR82">
    <cfRule type="cellIs" dxfId="6021" priority="7856" operator="equal">
      <formula>"Catastrófico"</formula>
    </cfRule>
    <cfRule type="cellIs" dxfId="6020" priority="7857" operator="equal">
      <formula>"Mayor"</formula>
    </cfRule>
    <cfRule type="cellIs" dxfId="6019" priority="7858" operator="equal">
      <formula>"Moderado"</formula>
    </cfRule>
    <cfRule type="cellIs" dxfId="6018" priority="7859" operator="equal">
      <formula>"Menor"</formula>
    </cfRule>
    <cfRule type="cellIs" dxfId="6017" priority="7860" operator="equal">
      <formula>"Leve"</formula>
    </cfRule>
  </conditionalFormatting>
  <conditionalFormatting sqref="CH82">
    <cfRule type="cellIs" dxfId="6016" priority="7346" operator="equal">
      <formula>"Catastrófico"</formula>
    </cfRule>
    <cfRule type="cellIs" dxfId="6015" priority="7347" operator="equal">
      <formula>"Mayor"</formula>
    </cfRule>
    <cfRule type="cellIs" dxfId="6014" priority="7348" operator="equal">
      <formula>"Moderado"</formula>
    </cfRule>
    <cfRule type="cellIs" dxfId="6013" priority="7349" operator="equal">
      <formula>"Menor"</formula>
    </cfRule>
    <cfRule type="cellIs" dxfId="6012" priority="7350" operator="equal">
      <formula>"Leve"</formula>
    </cfRule>
  </conditionalFormatting>
  <conditionalFormatting sqref="CJ82:CN82">
    <cfRule type="cellIs" dxfId="6011" priority="7341" operator="equal">
      <formula>"Catastrófico"</formula>
    </cfRule>
    <cfRule type="cellIs" dxfId="6010" priority="7342" operator="equal">
      <formula>"Mayor"</formula>
    </cfRule>
    <cfRule type="cellIs" dxfId="6009" priority="7343" operator="equal">
      <formula>"Moderado"</formula>
    </cfRule>
    <cfRule type="cellIs" dxfId="6008" priority="7344" operator="equal">
      <formula>"Menor"</formula>
    </cfRule>
    <cfRule type="cellIs" dxfId="6007" priority="7345" operator="equal">
      <formula>"Leve"</formula>
    </cfRule>
  </conditionalFormatting>
  <conditionalFormatting sqref="CH83">
    <cfRule type="cellIs" dxfId="6006" priority="7336" operator="equal">
      <formula>"Catastrófico"</formula>
    </cfRule>
    <cfRule type="cellIs" dxfId="6005" priority="7337" operator="equal">
      <formula>"Mayor"</formula>
    </cfRule>
    <cfRule type="cellIs" dxfId="6004" priority="7338" operator="equal">
      <formula>"Moderado"</formula>
    </cfRule>
    <cfRule type="cellIs" dxfId="6003" priority="7339" operator="equal">
      <formula>"Menor"</formula>
    </cfRule>
    <cfRule type="cellIs" dxfId="6002" priority="7340" operator="equal">
      <formula>"Leve"</formula>
    </cfRule>
  </conditionalFormatting>
  <conditionalFormatting sqref="CR83">
    <cfRule type="cellIs" dxfId="6001" priority="7826" operator="equal">
      <formula>"Catastrófico"</formula>
    </cfRule>
    <cfRule type="cellIs" dxfId="6000" priority="7827" operator="equal">
      <formula>"Mayor"</formula>
    </cfRule>
    <cfRule type="cellIs" dxfId="5999" priority="7828" operator="equal">
      <formula>"Moderado"</formula>
    </cfRule>
    <cfRule type="cellIs" dxfId="5998" priority="7829" operator="equal">
      <formula>"Menor"</formula>
    </cfRule>
    <cfRule type="cellIs" dxfId="5997" priority="7830" operator="equal">
      <formula>"Leve"</formula>
    </cfRule>
  </conditionalFormatting>
  <conditionalFormatting sqref="FJ112:FR112">
    <cfRule type="cellIs" dxfId="5996" priority="6471" operator="equal">
      <formula>"Catastrófico"</formula>
    </cfRule>
    <cfRule type="cellIs" dxfId="5995" priority="6472" operator="equal">
      <formula>"Mayor"</formula>
    </cfRule>
    <cfRule type="cellIs" dxfId="5994" priority="6473" operator="equal">
      <formula>"Moderado"</formula>
    </cfRule>
    <cfRule type="cellIs" dxfId="5993" priority="6474" operator="equal">
      <formula>"Menor"</formula>
    </cfRule>
    <cfRule type="cellIs" dxfId="5992" priority="6475" operator="equal">
      <formula>"Leve"</formula>
    </cfRule>
  </conditionalFormatting>
  <conditionalFormatting sqref="FJ112:FR112">
    <cfRule type="cellIs" dxfId="5991" priority="6466" operator="equal">
      <formula>"Catastrófico"</formula>
    </cfRule>
    <cfRule type="cellIs" dxfId="5990" priority="6467" operator="equal">
      <formula>"Mayor"</formula>
    </cfRule>
    <cfRule type="cellIs" dxfId="5989" priority="6468" operator="equal">
      <formula>"Moderado"</formula>
    </cfRule>
    <cfRule type="cellIs" dxfId="5988" priority="6469" operator="equal">
      <formula>"Menor"</formula>
    </cfRule>
    <cfRule type="cellIs" dxfId="5987" priority="6470" operator="equal">
      <formula>"Leve"</formula>
    </cfRule>
  </conditionalFormatting>
  <conditionalFormatting sqref="FJ167:FR167">
    <cfRule type="cellIs" dxfId="5986" priority="6451" operator="equal">
      <formula>"Catastrófico"</formula>
    </cfRule>
    <cfRule type="cellIs" dxfId="5985" priority="6452" operator="equal">
      <formula>"Mayor"</formula>
    </cfRule>
    <cfRule type="cellIs" dxfId="5984" priority="6453" operator="equal">
      <formula>"Moderado"</formula>
    </cfRule>
    <cfRule type="cellIs" dxfId="5983" priority="6454" operator="equal">
      <formula>"Menor"</formula>
    </cfRule>
    <cfRule type="cellIs" dxfId="5982" priority="6455" operator="equal">
      <formula>"Leve"</formula>
    </cfRule>
  </conditionalFormatting>
  <conditionalFormatting sqref="BX167:CE167">
    <cfRule type="cellIs" dxfId="5981" priority="6951" operator="equal">
      <formula>"Catastrófico"</formula>
    </cfRule>
    <cfRule type="cellIs" dxfId="5980" priority="6952" operator="equal">
      <formula>"Mayor"</formula>
    </cfRule>
    <cfRule type="cellIs" dxfId="5979" priority="6953" operator="equal">
      <formula>"Moderado"</formula>
    </cfRule>
    <cfRule type="cellIs" dxfId="5978" priority="6954" operator="equal">
      <formula>"Menor"</formula>
    </cfRule>
    <cfRule type="cellIs" dxfId="5977" priority="6955" operator="equal">
      <formula>"Leve"</formula>
    </cfRule>
  </conditionalFormatting>
  <conditionalFormatting sqref="CG166:CN166">
    <cfRule type="cellIs" dxfId="5976" priority="7451" operator="equal">
      <formula>"Catastrófico"</formula>
    </cfRule>
    <cfRule type="cellIs" dxfId="5975" priority="7452" operator="equal">
      <formula>"Mayor"</formula>
    </cfRule>
    <cfRule type="cellIs" dxfId="5974" priority="7453" operator="equal">
      <formula>"Moderado"</formula>
    </cfRule>
    <cfRule type="cellIs" dxfId="5973" priority="7454" operator="equal">
      <formula>"Menor"</formula>
    </cfRule>
    <cfRule type="cellIs" dxfId="5972" priority="7455" operator="equal">
      <formula>"Leve"</formula>
    </cfRule>
  </conditionalFormatting>
  <conditionalFormatting sqref="CG184:CN185">
    <cfRule type="cellIs" dxfId="5971" priority="7446" operator="equal">
      <formula>"Catastrófico"</formula>
    </cfRule>
    <cfRule type="cellIs" dxfId="5970" priority="7447" operator="equal">
      <formula>"Mayor"</formula>
    </cfRule>
    <cfRule type="cellIs" dxfId="5969" priority="7448" operator="equal">
      <formula>"Moderado"</formula>
    </cfRule>
    <cfRule type="cellIs" dxfId="5968" priority="7449" operator="equal">
      <formula>"Menor"</formula>
    </cfRule>
    <cfRule type="cellIs" dxfId="5967" priority="7450" operator="equal">
      <formula>"Leve"</formula>
    </cfRule>
  </conditionalFormatting>
  <conditionalFormatting sqref="BX106:CE111">
    <cfRule type="cellIs" dxfId="5966" priority="6926" operator="equal">
      <formula>"Catastrófico"</formula>
    </cfRule>
    <cfRule type="cellIs" dxfId="5965" priority="6927" operator="equal">
      <formula>"Mayor"</formula>
    </cfRule>
    <cfRule type="cellIs" dxfId="5964" priority="6928" operator="equal">
      <formula>"Moderado"</formula>
    </cfRule>
    <cfRule type="cellIs" dxfId="5963" priority="6929" operator="equal">
      <formula>"Menor"</formula>
    </cfRule>
    <cfRule type="cellIs" dxfId="5962" priority="6930" operator="equal">
      <formula>"Leve"</formula>
    </cfRule>
  </conditionalFormatting>
  <conditionalFormatting sqref="CG178:CN183">
    <cfRule type="cellIs" dxfId="5961" priority="7426" operator="equal">
      <formula>"Catastrófico"</formula>
    </cfRule>
    <cfRule type="cellIs" dxfId="5960" priority="7427" operator="equal">
      <formula>"Mayor"</formula>
    </cfRule>
    <cfRule type="cellIs" dxfId="5959" priority="7428" operator="equal">
      <formula>"Moderado"</formula>
    </cfRule>
    <cfRule type="cellIs" dxfId="5958" priority="7429" operator="equal">
      <formula>"Menor"</formula>
    </cfRule>
    <cfRule type="cellIs" dxfId="5957" priority="7430" operator="equal">
      <formula>"Leve"</formula>
    </cfRule>
  </conditionalFormatting>
  <conditionalFormatting sqref="CG178:CN183">
    <cfRule type="cellIs" dxfId="5956" priority="7421" operator="equal">
      <formula>"Catastrófico"</formula>
    </cfRule>
    <cfRule type="cellIs" dxfId="5955" priority="7422" operator="equal">
      <formula>"Mayor"</formula>
    </cfRule>
    <cfRule type="cellIs" dxfId="5954" priority="7423" operator="equal">
      <formula>"Moderado"</formula>
    </cfRule>
    <cfRule type="cellIs" dxfId="5953" priority="7424" operator="equal">
      <formula>"Menor"</formula>
    </cfRule>
    <cfRule type="cellIs" dxfId="5952" priority="7425" operator="equal">
      <formula>"Leve"</formula>
    </cfRule>
  </conditionalFormatting>
  <conditionalFormatting sqref="FJ118:FR119">
    <cfRule type="cellIs" dxfId="5951" priority="6296" operator="equal">
      <formula>"Catastrófico"</formula>
    </cfRule>
    <cfRule type="cellIs" dxfId="5950" priority="6297" operator="equal">
      <formula>"Mayor"</formula>
    </cfRule>
    <cfRule type="cellIs" dxfId="5949" priority="6298" operator="equal">
      <formula>"Moderado"</formula>
    </cfRule>
    <cfRule type="cellIs" dxfId="5948" priority="6299" operator="equal">
      <formula>"Menor"</formula>
    </cfRule>
    <cfRule type="cellIs" dxfId="5947" priority="6300" operator="equal">
      <formula>"Leve"</formula>
    </cfRule>
  </conditionalFormatting>
  <conditionalFormatting sqref="BX46:BY46">
    <cfRule type="cellIs" dxfId="5946" priority="6906" operator="equal">
      <formula>"Catastrófico"</formula>
    </cfRule>
    <cfRule type="cellIs" dxfId="5945" priority="6907" operator="equal">
      <formula>"Mayor"</formula>
    </cfRule>
    <cfRule type="cellIs" dxfId="5944" priority="6908" operator="equal">
      <formula>"Moderado"</formula>
    </cfRule>
    <cfRule type="cellIs" dxfId="5943" priority="6909" operator="equal">
      <formula>"Menor"</formula>
    </cfRule>
    <cfRule type="cellIs" dxfId="5942" priority="6910" operator="equal">
      <formula>"Leve"</formula>
    </cfRule>
  </conditionalFormatting>
  <conditionalFormatting sqref="BZ46:CE46">
    <cfRule type="cellIs" dxfId="5941" priority="6896" operator="equal">
      <formula>"Catastrófico"</formula>
    </cfRule>
    <cfRule type="cellIs" dxfId="5940" priority="6897" operator="equal">
      <formula>"Mayor"</formula>
    </cfRule>
    <cfRule type="cellIs" dxfId="5939" priority="6898" operator="equal">
      <formula>"Moderado"</formula>
    </cfRule>
    <cfRule type="cellIs" dxfId="5938" priority="6899" operator="equal">
      <formula>"Menor"</formula>
    </cfRule>
    <cfRule type="cellIs" dxfId="5937" priority="6900" operator="equal">
      <formula>"Leve"</formula>
    </cfRule>
  </conditionalFormatting>
  <conditionalFormatting sqref="FL52:FR52">
    <cfRule type="cellIs" dxfId="5936" priority="6376" operator="equal">
      <formula>"Catastrófico"</formula>
    </cfRule>
    <cfRule type="cellIs" dxfId="5935" priority="6377" operator="equal">
      <formula>"Mayor"</formula>
    </cfRule>
    <cfRule type="cellIs" dxfId="5934" priority="6378" operator="equal">
      <formula>"Moderado"</formula>
    </cfRule>
    <cfRule type="cellIs" dxfId="5933" priority="6379" operator="equal">
      <formula>"Menor"</formula>
    </cfRule>
    <cfRule type="cellIs" dxfId="5932" priority="6380" operator="equal">
      <formula>"Leve"</formula>
    </cfRule>
  </conditionalFormatting>
  <conditionalFormatting sqref="BZ52:CE52">
    <cfRule type="cellIs" dxfId="5931" priority="6876" operator="equal">
      <formula>"Catastrófico"</formula>
    </cfRule>
    <cfRule type="cellIs" dxfId="5930" priority="6877" operator="equal">
      <formula>"Mayor"</formula>
    </cfRule>
    <cfRule type="cellIs" dxfId="5929" priority="6878" operator="equal">
      <formula>"Moderado"</formula>
    </cfRule>
    <cfRule type="cellIs" dxfId="5928" priority="6879" operator="equal">
      <formula>"Menor"</formula>
    </cfRule>
    <cfRule type="cellIs" dxfId="5927" priority="6880" operator="equal">
      <formula>"Leve"</formula>
    </cfRule>
  </conditionalFormatting>
  <conditionalFormatting sqref="BZ58:CE58">
    <cfRule type="cellIs" dxfId="5926" priority="6861" operator="equal">
      <formula>"Catastrófico"</formula>
    </cfRule>
    <cfRule type="cellIs" dxfId="5925" priority="6862" operator="equal">
      <formula>"Mayor"</formula>
    </cfRule>
    <cfRule type="cellIs" dxfId="5924" priority="6863" operator="equal">
      <formula>"Moderado"</formula>
    </cfRule>
    <cfRule type="cellIs" dxfId="5923" priority="6864" operator="equal">
      <formula>"Menor"</formula>
    </cfRule>
    <cfRule type="cellIs" dxfId="5922" priority="6865" operator="equal">
      <formula>"Leve"</formula>
    </cfRule>
  </conditionalFormatting>
  <conditionalFormatting sqref="CI58:CN58">
    <cfRule type="cellIs" dxfId="5921" priority="7361" operator="equal">
      <formula>"Catastrófico"</formula>
    </cfRule>
    <cfRule type="cellIs" dxfId="5920" priority="7362" operator="equal">
      <formula>"Mayor"</formula>
    </cfRule>
    <cfRule type="cellIs" dxfId="5919" priority="7363" operator="equal">
      <formula>"Moderado"</formula>
    </cfRule>
    <cfRule type="cellIs" dxfId="5918" priority="7364" operator="equal">
      <formula>"Menor"</formula>
    </cfRule>
    <cfRule type="cellIs" dxfId="5917" priority="7365" operator="equal">
      <formula>"Leve"</formula>
    </cfRule>
  </conditionalFormatting>
  <conditionalFormatting sqref="CA83:CE83">
    <cfRule type="cellIs" dxfId="5916" priority="6826" operator="equal">
      <formula>"Catastrófico"</formula>
    </cfRule>
    <cfRule type="cellIs" dxfId="5915" priority="6827" operator="equal">
      <formula>"Mayor"</formula>
    </cfRule>
    <cfRule type="cellIs" dxfId="5914" priority="6828" operator="equal">
      <formula>"Moderado"</formula>
    </cfRule>
    <cfRule type="cellIs" dxfId="5913" priority="6829" operator="equal">
      <formula>"Menor"</formula>
    </cfRule>
    <cfRule type="cellIs" dxfId="5912" priority="6830" operator="equal">
      <formula>"Leve"</formula>
    </cfRule>
  </conditionalFormatting>
  <conditionalFormatting sqref="BX83">
    <cfRule type="cellIs" dxfId="5911" priority="6821" operator="equal">
      <formula>"Catastrófico"</formula>
    </cfRule>
    <cfRule type="cellIs" dxfId="5910" priority="6822" operator="equal">
      <formula>"Mayor"</formula>
    </cfRule>
    <cfRule type="cellIs" dxfId="5909" priority="6823" operator="equal">
      <formula>"Moderado"</formula>
    </cfRule>
    <cfRule type="cellIs" dxfId="5908" priority="6824" operator="equal">
      <formula>"Menor"</formula>
    </cfRule>
    <cfRule type="cellIs" dxfId="5907" priority="6825" operator="equal">
      <formula>"Leve"</formula>
    </cfRule>
  </conditionalFormatting>
  <conditionalFormatting sqref="CG143:CN144">
    <cfRule type="cellIs" dxfId="5906" priority="7316" operator="equal">
      <formula>"Catastrófico"</formula>
    </cfRule>
    <cfRule type="cellIs" dxfId="5905" priority="7317" operator="equal">
      <formula>"Mayor"</formula>
    </cfRule>
    <cfRule type="cellIs" dxfId="5904" priority="7318" operator="equal">
      <formula>"Moderado"</formula>
    </cfRule>
    <cfRule type="cellIs" dxfId="5903" priority="7319" operator="equal">
      <formula>"Menor"</formula>
    </cfRule>
    <cfRule type="cellIs" dxfId="5902" priority="7320" operator="equal">
      <formula>"Leve"</formula>
    </cfRule>
  </conditionalFormatting>
  <conditionalFormatting sqref="CG118:CN119">
    <cfRule type="cellIs" dxfId="5901" priority="7311" operator="equal">
      <formula>"Catastrófico"</formula>
    </cfRule>
    <cfRule type="cellIs" dxfId="5900" priority="7312" operator="equal">
      <formula>"Mayor"</formula>
    </cfRule>
    <cfRule type="cellIs" dxfId="5899" priority="7313" operator="equal">
      <formula>"Moderado"</formula>
    </cfRule>
    <cfRule type="cellIs" dxfId="5898" priority="7314" operator="equal">
      <formula>"Menor"</formula>
    </cfRule>
    <cfRule type="cellIs" dxfId="5897" priority="7315" operator="equal">
      <formula>"Leve"</formula>
    </cfRule>
  </conditionalFormatting>
  <conditionalFormatting sqref="CQ10">
    <cfRule type="cellIs" dxfId="5896" priority="7776" operator="equal">
      <formula>"Catastrófico"</formula>
    </cfRule>
    <cfRule type="cellIs" dxfId="5895" priority="7777" operator="equal">
      <formula>"Mayor"</formula>
    </cfRule>
    <cfRule type="cellIs" dxfId="5894" priority="7778" operator="equal">
      <formula>"Moderado"</formula>
    </cfRule>
    <cfRule type="cellIs" dxfId="5893" priority="7779" operator="equal">
      <formula>"Menor"</formula>
    </cfRule>
    <cfRule type="cellIs" dxfId="5892" priority="7780" operator="equal">
      <formula>"Leve"</formula>
    </cfRule>
  </conditionalFormatting>
  <conditionalFormatting sqref="BX10:BY10">
    <cfRule type="cellIs" dxfId="5891" priority="6761" operator="equal">
      <formula>"Catastrófico"</formula>
    </cfRule>
    <cfRule type="cellIs" dxfId="5890" priority="6762" operator="equal">
      <formula>"Mayor"</formula>
    </cfRule>
    <cfRule type="cellIs" dxfId="5889" priority="6763" operator="equal">
      <formula>"Moderado"</formula>
    </cfRule>
    <cfRule type="cellIs" dxfId="5888" priority="6764" operator="equal">
      <formula>"Menor"</formula>
    </cfRule>
    <cfRule type="cellIs" dxfId="5887" priority="6765" operator="equal">
      <formula>"Leve"</formula>
    </cfRule>
  </conditionalFormatting>
  <conditionalFormatting sqref="CI11:CN11">
    <cfRule type="cellIs" dxfId="5886" priority="7261" operator="equal">
      <formula>"Catastrófico"</formula>
    </cfRule>
    <cfRule type="cellIs" dxfId="5885" priority="7262" operator="equal">
      <formula>"Mayor"</formula>
    </cfRule>
    <cfRule type="cellIs" dxfId="5884" priority="7263" operator="equal">
      <formula>"Moderado"</formula>
    </cfRule>
    <cfRule type="cellIs" dxfId="5883" priority="7264" operator="equal">
      <formula>"Menor"</formula>
    </cfRule>
    <cfRule type="cellIs" dxfId="5882" priority="7265" operator="equal">
      <formula>"Leve"</formula>
    </cfRule>
  </conditionalFormatting>
  <conditionalFormatting sqref="BZ11:CE11">
    <cfRule type="cellIs" dxfId="5881" priority="6751" operator="equal">
      <formula>"Catastrófico"</formula>
    </cfRule>
    <cfRule type="cellIs" dxfId="5880" priority="6752" operator="equal">
      <formula>"Mayor"</formula>
    </cfRule>
    <cfRule type="cellIs" dxfId="5879" priority="6753" operator="equal">
      <formula>"Moderado"</formula>
    </cfRule>
    <cfRule type="cellIs" dxfId="5878" priority="6754" operator="equal">
      <formula>"Menor"</formula>
    </cfRule>
    <cfRule type="cellIs" dxfId="5877" priority="6755" operator="equal">
      <formula>"Leve"</formula>
    </cfRule>
  </conditionalFormatting>
  <conditionalFormatting sqref="CI10:CN10">
    <cfRule type="cellIs" dxfId="5876" priority="7251" operator="equal">
      <formula>"Catastrófico"</formula>
    </cfRule>
    <cfRule type="cellIs" dxfId="5875" priority="7252" operator="equal">
      <formula>"Mayor"</formula>
    </cfRule>
    <cfRule type="cellIs" dxfId="5874" priority="7253" operator="equal">
      <formula>"Moderado"</formula>
    </cfRule>
    <cfRule type="cellIs" dxfId="5873" priority="7254" operator="equal">
      <formula>"Menor"</formula>
    </cfRule>
    <cfRule type="cellIs" dxfId="5872" priority="7255" operator="equal">
      <formula>"Leve"</formula>
    </cfRule>
  </conditionalFormatting>
  <conditionalFormatting sqref="FL10:FR10">
    <cfRule type="cellIs" dxfId="5871" priority="6236" operator="equal">
      <formula>"Catastrófico"</formula>
    </cfRule>
    <cfRule type="cellIs" dxfId="5870" priority="6237" operator="equal">
      <formula>"Mayor"</formula>
    </cfRule>
    <cfRule type="cellIs" dxfId="5869" priority="6238" operator="equal">
      <formula>"Moderado"</formula>
    </cfRule>
    <cfRule type="cellIs" dxfId="5868" priority="6239" operator="equal">
      <formula>"Menor"</formula>
    </cfRule>
    <cfRule type="cellIs" dxfId="5867" priority="6240" operator="equal">
      <formula>"Leve"</formula>
    </cfRule>
  </conditionalFormatting>
  <conditionalFormatting sqref="CG11:CH11">
    <cfRule type="cellIs" dxfId="5866" priority="7241" operator="equal">
      <formula>"Catastrófico"</formula>
    </cfRule>
    <cfRule type="cellIs" dxfId="5865" priority="7242" operator="equal">
      <formula>"Mayor"</formula>
    </cfRule>
    <cfRule type="cellIs" dxfId="5864" priority="7243" operator="equal">
      <formula>"Moderado"</formula>
    </cfRule>
    <cfRule type="cellIs" dxfId="5863" priority="7244" operator="equal">
      <formula>"Menor"</formula>
    </cfRule>
    <cfRule type="cellIs" dxfId="5862" priority="7245" operator="equal">
      <formula>"Leve"</formula>
    </cfRule>
  </conditionalFormatting>
  <conditionalFormatting sqref="CG11:CH11">
    <cfRule type="cellIs" dxfId="5861" priority="7236" operator="equal">
      <formula>"Catastrófico"</formula>
    </cfRule>
    <cfRule type="cellIs" dxfId="5860" priority="7237" operator="equal">
      <formula>"Mayor"</formula>
    </cfRule>
    <cfRule type="cellIs" dxfId="5859" priority="7238" operator="equal">
      <formula>"Moderado"</formula>
    </cfRule>
    <cfRule type="cellIs" dxfId="5858" priority="7239" operator="equal">
      <formula>"Menor"</formula>
    </cfRule>
    <cfRule type="cellIs" dxfId="5857" priority="7240" operator="equal">
      <formula>"Leve"</formula>
    </cfRule>
  </conditionalFormatting>
  <conditionalFormatting sqref="CG16:CG17">
    <cfRule type="cellIs" dxfId="5856" priority="7231" operator="equal">
      <formula>"Catastrófico"</formula>
    </cfRule>
    <cfRule type="cellIs" dxfId="5855" priority="7232" operator="equal">
      <formula>"Mayor"</formula>
    </cfRule>
    <cfRule type="cellIs" dxfId="5854" priority="7233" operator="equal">
      <formula>"Moderado"</formula>
    </cfRule>
    <cfRule type="cellIs" dxfId="5853" priority="7234" operator="equal">
      <formula>"Menor"</formula>
    </cfRule>
    <cfRule type="cellIs" dxfId="5852" priority="7235" operator="equal">
      <formula>"Leve"</formula>
    </cfRule>
  </conditionalFormatting>
  <conditionalFormatting sqref="CH16">
    <cfRule type="cellIs" dxfId="5851" priority="7226" operator="equal">
      <formula>"Catastrófico"</formula>
    </cfRule>
    <cfRule type="cellIs" dxfId="5850" priority="7227" operator="equal">
      <formula>"Mayor"</formula>
    </cfRule>
    <cfRule type="cellIs" dxfId="5849" priority="7228" operator="equal">
      <formula>"Moderado"</formula>
    </cfRule>
    <cfRule type="cellIs" dxfId="5848" priority="7229" operator="equal">
      <formula>"Menor"</formula>
    </cfRule>
    <cfRule type="cellIs" dxfId="5847" priority="7230" operator="equal">
      <formula>"Leve"</formula>
    </cfRule>
  </conditionalFormatting>
  <conditionalFormatting sqref="BY16">
    <cfRule type="cellIs" dxfId="5846" priority="6716" operator="equal">
      <formula>"Catastrófico"</formula>
    </cfRule>
    <cfRule type="cellIs" dxfId="5845" priority="6717" operator="equal">
      <formula>"Mayor"</formula>
    </cfRule>
    <cfRule type="cellIs" dxfId="5844" priority="6718" operator="equal">
      <formula>"Moderado"</formula>
    </cfRule>
    <cfRule type="cellIs" dxfId="5843" priority="6719" operator="equal">
      <formula>"Menor"</formula>
    </cfRule>
    <cfRule type="cellIs" dxfId="5842" priority="6720" operator="equal">
      <formula>"Leve"</formula>
    </cfRule>
  </conditionalFormatting>
  <conditionalFormatting sqref="FK17">
    <cfRule type="cellIs" dxfId="5841" priority="6206" operator="equal">
      <formula>"Catastrófico"</formula>
    </cfRule>
    <cfRule type="cellIs" dxfId="5840" priority="6207" operator="equal">
      <formula>"Mayor"</formula>
    </cfRule>
    <cfRule type="cellIs" dxfId="5839" priority="6208" operator="equal">
      <formula>"Moderado"</formula>
    </cfRule>
    <cfRule type="cellIs" dxfId="5838" priority="6209" operator="equal">
      <formula>"Menor"</formula>
    </cfRule>
    <cfRule type="cellIs" dxfId="5837" priority="6210" operator="equal">
      <formula>"Leve"</formula>
    </cfRule>
  </conditionalFormatting>
  <conditionalFormatting sqref="FK17">
    <cfRule type="cellIs" dxfId="5836" priority="6201" operator="equal">
      <formula>"Catastrófico"</formula>
    </cfRule>
    <cfRule type="cellIs" dxfId="5835" priority="6202" operator="equal">
      <formula>"Mayor"</formula>
    </cfRule>
    <cfRule type="cellIs" dxfId="5834" priority="6203" operator="equal">
      <formula>"Moderado"</formula>
    </cfRule>
    <cfRule type="cellIs" dxfId="5833" priority="6204" operator="equal">
      <formula>"Menor"</formula>
    </cfRule>
    <cfRule type="cellIs" dxfId="5832" priority="6205" operator="equal">
      <formula>"Leve"</formula>
    </cfRule>
  </conditionalFormatting>
  <conditionalFormatting sqref="FA178:FH183">
    <cfRule type="cellIs" dxfId="5831" priority="5906" operator="equal">
      <formula>"Catastrófico"</formula>
    </cfRule>
    <cfRule type="cellIs" dxfId="5830" priority="5907" operator="equal">
      <formula>"Mayor"</formula>
    </cfRule>
    <cfRule type="cellIs" dxfId="5829" priority="5908" operator="equal">
      <formula>"Moderado"</formula>
    </cfRule>
    <cfRule type="cellIs" dxfId="5828" priority="5909" operator="equal">
      <formula>"Menor"</formula>
    </cfRule>
    <cfRule type="cellIs" dxfId="5827" priority="5910" operator="equal">
      <formula>"Leve"</formula>
    </cfRule>
  </conditionalFormatting>
  <conditionalFormatting sqref="FL16:FR17">
    <cfRule type="cellIs" dxfId="5826" priority="6191" operator="equal">
      <formula>"Catastrófico"</formula>
    </cfRule>
    <cfRule type="cellIs" dxfId="5825" priority="6192" operator="equal">
      <formula>"Mayor"</formula>
    </cfRule>
    <cfRule type="cellIs" dxfId="5824" priority="6193" operator="equal">
      <formula>"Moderado"</formula>
    </cfRule>
    <cfRule type="cellIs" dxfId="5823" priority="6194" operator="equal">
      <formula>"Menor"</formula>
    </cfRule>
    <cfRule type="cellIs" dxfId="5822" priority="6195" operator="equal">
      <formula>"Leve"</formula>
    </cfRule>
  </conditionalFormatting>
  <conditionalFormatting sqref="BY124:CE124 BY129:CE129 BY125:BY128 CA125:CE128">
    <cfRule type="cellIs" dxfId="5821" priority="6691" operator="equal">
      <formula>"Catastrófico"</formula>
    </cfRule>
    <cfRule type="cellIs" dxfId="5820" priority="6692" operator="equal">
      <formula>"Mayor"</formula>
    </cfRule>
    <cfRule type="cellIs" dxfId="5819" priority="6693" operator="equal">
      <formula>"Moderado"</formula>
    </cfRule>
    <cfRule type="cellIs" dxfId="5818" priority="6694" operator="equal">
      <formula>"Menor"</formula>
    </cfRule>
    <cfRule type="cellIs" dxfId="5817" priority="6695" operator="equal">
      <formula>"Leve"</formula>
    </cfRule>
  </conditionalFormatting>
  <conditionalFormatting sqref="BX41:CE42">
    <cfRule type="cellIs" dxfId="5816" priority="6606" operator="equal">
      <formula>"Catastrófico"</formula>
    </cfRule>
    <cfRule type="cellIs" dxfId="5815" priority="6607" operator="equal">
      <formula>"Mayor"</formula>
    </cfRule>
    <cfRule type="cellIs" dxfId="5814" priority="6608" operator="equal">
      <formula>"Moderado"</formula>
    </cfRule>
    <cfRule type="cellIs" dxfId="5813" priority="6609" operator="equal">
      <formula>"Menor"</formula>
    </cfRule>
    <cfRule type="cellIs" dxfId="5812" priority="6610" operator="equal">
      <formula>"Leve"</formula>
    </cfRule>
  </conditionalFormatting>
  <conditionalFormatting sqref="FC89">
    <cfRule type="cellIs" dxfId="5811" priority="6006" operator="equal">
      <formula>"Catastrófico"</formula>
    </cfRule>
    <cfRule type="cellIs" dxfId="5810" priority="6007" operator="equal">
      <formula>"Mayor"</formula>
    </cfRule>
    <cfRule type="cellIs" dxfId="5809" priority="6008" operator="equal">
      <formula>"Moderado"</formula>
    </cfRule>
    <cfRule type="cellIs" dxfId="5808" priority="6009" operator="equal">
      <formula>"Menor"</formula>
    </cfRule>
    <cfRule type="cellIs" dxfId="5807" priority="6010" operator="equal">
      <formula>"Leve"</formula>
    </cfRule>
  </conditionalFormatting>
  <conditionalFormatting sqref="FD89:FH89">
    <cfRule type="cellIs" dxfId="5806" priority="6001" operator="equal">
      <formula>"Catastrófico"</formula>
    </cfRule>
    <cfRule type="cellIs" dxfId="5805" priority="6002" operator="equal">
      <formula>"Mayor"</formula>
    </cfRule>
    <cfRule type="cellIs" dxfId="5804" priority="6003" operator="equal">
      <formula>"Moderado"</formula>
    </cfRule>
    <cfRule type="cellIs" dxfId="5803" priority="6004" operator="equal">
      <formula>"Menor"</formula>
    </cfRule>
    <cfRule type="cellIs" dxfId="5802" priority="6005" operator="equal">
      <formula>"Leve"</formula>
    </cfRule>
  </conditionalFormatting>
  <conditionalFormatting sqref="FM89:FR89">
    <cfRule type="cellIs" dxfId="5801" priority="6501" operator="equal">
      <formula>"Catastrófico"</formula>
    </cfRule>
    <cfRule type="cellIs" dxfId="5800" priority="6502" operator="equal">
      <formula>"Mayor"</formula>
    </cfRule>
    <cfRule type="cellIs" dxfId="5799" priority="6503" operator="equal">
      <formula>"Moderado"</formula>
    </cfRule>
    <cfRule type="cellIs" dxfId="5798" priority="6504" operator="equal">
      <formula>"Menor"</formula>
    </cfRule>
    <cfRule type="cellIs" dxfId="5797" priority="6505" operator="equal">
      <formula>"Leve"</formula>
    </cfRule>
  </conditionalFormatting>
  <conditionalFormatting sqref="FJ101">
    <cfRule type="cellIs" dxfId="5796" priority="6486" operator="equal">
      <formula>"Catastrófico"</formula>
    </cfRule>
    <cfRule type="cellIs" dxfId="5795" priority="6487" operator="equal">
      <formula>"Mayor"</formula>
    </cfRule>
    <cfRule type="cellIs" dxfId="5794" priority="6488" operator="equal">
      <formula>"Moderado"</formula>
    </cfRule>
    <cfRule type="cellIs" dxfId="5793" priority="6489" operator="equal">
      <formula>"Menor"</formula>
    </cfRule>
    <cfRule type="cellIs" dxfId="5792" priority="6490" operator="equal">
      <formula>"Leve"</formula>
    </cfRule>
  </conditionalFormatting>
  <conditionalFormatting sqref="FA162:FH165 FA168:FH171 FA113:FH117 FA173:FH177 FA145:FH147 FA120:FH123 FA138:FH141 FA149:FH153 FA156:FH159">
    <cfRule type="cellIs" dxfId="5791" priority="5976" operator="equal">
      <formula>"Catastrófico"</formula>
    </cfRule>
    <cfRule type="cellIs" dxfId="5790" priority="5977" operator="equal">
      <formula>"Mayor"</formula>
    </cfRule>
    <cfRule type="cellIs" dxfId="5789" priority="5978" operator="equal">
      <formula>"Moderado"</formula>
    </cfRule>
    <cfRule type="cellIs" dxfId="5788" priority="5979" operator="equal">
      <formula>"Menor"</formula>
    </cfRule>
    <cfRule type="cellIs" dxfId="5787" priority="5980" operator="equal">
      <formula>"Leve"</formula>
    </cfRule>
  </conditionalFormatting>
  <conditionalFormatting sqref="FA162:FH165 FA168:FH171 FA113:FH117 FA173:FH177 FA145:FH147 FA120:FH123 FA138:FH141 FA149:FH153 FA156:FH159">
    <cfRule type="cellIs" dxfId="5786" priority="5971" operator="equal">
      <formula>"Catastrófico"</formula>
    </cfRule>
    <cfRule type="cellIs" dxfId="5785" priority="5972" operator="equal">
      <formula>"Mayor"</formula>
    </cfRule>
    <cfRule type="cellIs" dxfId="5784" priority="5973" operator="equal">
      <formula>"Moderado"</formula>
    </cfRule>
    <cfRule type="cellIs" dxfId="5783" priority="5974" operator="equal">
      <formula>"Menor"</formula>
    </cfRule>
    <cfRule type="cellIs" dxfId="5782" priority="5975" operator="equal">
      <formula>"Leve"</formula>
    </cfRule>
  </conditionalFormatting>
  <conditionalFormatting sqref="FA160:FH160">
    <cfRule type="cellIs" dxfId="5781" priority="5956" operator="equal">
      <formula>"Catastrófico"</formula>
    </cfRule>
    <cfRule type="cellIs" dxfId="5780" priority="5957" operator="equal">
      <formula>"Mayor"</formula>
    </cfRule>
    <cfRule type="cellIs" dxfId="5779" priority="5958" operator="equal">
      <formula>"Moderado"</formula>
    </cfRule>
    <cfRule type="cellIs" dxfId="5778" priority="5959" operator="equal">
      <formula>"Menor"</formula>
    </cfRule>
    <cfRule type="cellIs" dxfId="5777" priority="5960" operator="equal">
      <formula>"Leve"</formula>
    </cfRule>
  </conditionalFormatting>
  <conditionalFormatting sqref="FA161:FH161">
    <cfRule type="cellIs" dxfId="5776" priority="5951" operator="equal">
      <formula>"Catastrófico"</formula>
    </cfRule>
    <cfRule type="cellIs" dxfId="5775" priority="5952" operator="equal">
      <formula>"Mayor"</formula>
    </cfRule>
    <cfRule type="cellIs" dxfId="5774" priority="5953" operator="equal">
      <formula>"Moderado"</formula>
    </cfRule>
    <cfRule type="cellIs" dxfId="5773" priority="5954" operator="equal">
      <formula>"Menor"</formula>
    </cfRule>
    <cfRule type="cellIs" dxfId="5772" priority="5955" operator="equal">
      <formula>"Leve"</formula>
    </cfRule>
  </conditionalFormatting>
  <conditionalFormatting sqref="FJ191:FR195">
    <cfRule type="cellIs" dxfId="5771" priority="6541" operator="equal">
      <formula>"Catastrófico"</formula>
    </cfRule>
    <cfRule type="cellIs" dxfId="5770" priority="6542" operator="equal">
      <formula>"Mayor"</formula>
    </cfRule>
    <cfRule type="cellIs" dxfId="5769" priority="6543" operator="equal">
      <formula>"Moderado"</formula>
    </cfRule>
    <cfRule type="cellIs" dxfId="5768" priority="6544" operator="equal">
      <formula>"Menor"</formula>
    </cfRule>
    <cfRule type="cellIs" dxfId="5767" priority="6545" operator="equal">
      <formula>"Leve"</formula>
    </cfRule>
  </conditionalFormatting>
  <conditionalFormatting sqref="FJ197:FR201">
    <cfRule type="cellIs" dxfId="5766" priority="6536" operator="equal">
      <formula>"Catastrófico"</formula>
    </cfRule>
    <cfRule type="cellIs" dxfId="5765" priority="6537" operator="equal">
      <formula>"Mayor"</formula>
    </cfRule>
    <cfRule type="cellIs" dxfId="5764" priority="6538" operator="equal">
      <formula>"Moderado"</formula>
    </cfRule>
    <cfRule type="cellIs" dxfId="5763" priority="6539" operator="equal">
      <formula>"Menor"</formula>
    </cfRule>
    <cfRule type="cellIs" dxfId="5762" priority="6540" operator="equal">
      <formula>"Leve"</formula>
    </cfRule>
  </conditionalFormatting>
  <conditionalFormatting sqref="FA52:FB52">
    <cfRule type="cellIs" dxfId="5761" priority="5876" operator="equal">
      <formula>"Catastrófico"</formula>
    </cfRule>
    <cfRule type="cellIs" dxfId="5760" priority="5877" operator="equal">
      <formula>"Mayor"</formula>
    </cfRule>
    <cfRule type="cellIs" dxfId="5759" priority="5878" operator="equal">
      <formula>"Moderado"</formula>
    </cfRule>
    <cfRule type="cellIs" dxfId="5758" priority="5879" operator="equal">
      <formula>"Menor"</formula>
    </cfRule>
    <cfRule type="cellIs" dxfId="5757" priority="5880" operator="equal">
      <formula>"Leve"</formula>
    </cfRule>
  </conditionalFormatting>
  <conditionalFormatting sqref="FJ130:FK130">
    <cfRule type="cellIs" dxfId="5756" priority="6161" operator="equal">
      <formula>"Catastrófico"</formula>
    </cfRule>
    <cfRule type="cellIs" dxfId="5755" priority="6162" operator="equal">
      <formula>"Mayor"</formula>
    </cfRule>
    <cfRule type="cellIs" dxfId="5754" priority="6163" operator="equal">
      <formula>"Moderado"</formula>
    </cfRule>
    <cfRule type="cellIs" dxfId="5753" priority="6164" operator="equal">
      <formula>"Menor"</formula>
    </cfRule>
    <cfRule type="cellIs" dxfId="5752" priority="6165" operator="equal">
      <formula>"Leve"</formula>
    </cfRule>
  </conditionalFormatting>
  <conditionalFormatting sqref="FL130:FR130">
    <cfRule type="cellIs" dxfId="5751" priority="6156" operator="equal">
      <formula>"Catastrófico"</formula>
    </cfRule>
    <cfRule type="cellIs" dxfId="5750" priority="6157" operator="equal">
      <formula>"Mayor"</formula>
    </cfRule>
    <cfRule type="cellIs" dxfId="5749" priority="6158" operator="equal">
      <formula>"Moderado"</formula>
    </cfRule>
    <cfRule type="cellIs" dxfId="5748" priority="6159" operator="equal">
      <formula>"Menor"</formula>
    </cfRule>
    <cfRule type="cellIs" dxfId="5747" priority="6160" operator="equal">
      <formula>"Leve"</formula>
    </cfRule>
  </conditionalFormatting>
  <conditionalFormatting sqref="FL130:FR130">
    <cfRule type="cellIs" dxfId="5746" priority="6151" operator="equal">
      <formula>"Catastrófico"</formula>
    </cfRule>
    <cfRule type="cellIs" dxfId="5745" priority="6152" operator="equal">
      <formula>"Mayor"</formula>
    </cfRule>
    <cfRule type="cellIs" dxfId="5744" priority="6153" operator="equal">
      <formula>"Moderado"</formula>
    </cfRule>
    <cfRule type="cellIs" dxfId="5743" priority="6154" operator="equal">
      <formula>"Menor"</formula>
    </cfRule>
    <cfRule type="cellIs" dxfId="5742" priority="6155" operator="equal">
      <formula>"Leve"</formula>
    </cfRule>
  </conditionalFormatting>
  <conditionalFormatting sqref="FA58:FB58">
    <cfRule type="cellIs" dxfId="5741" priority="5856" operator="equal">
      <formula>"Catastrófico"</formula>
    </cfRule>
    <cfRule type="cellIs" dxfId="5740" priority="5857" operator="equal">
      <formula>"Mayor"</formula>
    </cfRule>
    <cfRule type="cellIs" dxfId="5739" priority="5858" operator="equal">
      <formula>"Moderado"</formula>
    </cfRule>
    <cfRule type="cellIs" dxfId="5738" priority="5859" operator="equal">
      <formula>"Menor"</formula>
    </cfRule>
    <cfRule type="cellIs" dxfId="5737" priority="5860" operator="equal">
      <formula>"Leve"</formula>
    </cfRule>
  </conditionalFormatting>
  <conditionalFormatting sqref="FC82">
    <cfRule type="cellIs" dxfId="5736" priority="5836" operator="equal">
      <formula>"Catastrófico"</formula>
    </cfRule>
    <cfRule type="cellIs" dxfId="5735" priority="5837" operator="equal">
      <formula>"Mayor"</formula>
    </cfRule>
    <cfRule type="cellIs" dxfId="5734" priority="5838" operator="equal">
      <formula>"Moderado"</formula>
    </cfRule>
    <cfRule type="cellIs" dxfId="5733" priority="5839" operator="equal">
      <formula>"Menor"</formula>
    </cfRule>
    <cfRule type="cellIs" dxfId="5732" priority="5840" operator="equal">
      <formula>"Leve"</formula>
    </cfRule>
  </conditionalFormatting>
  <conditionalFormatting sqref="FC46:FH46">
    <cfRule type="cellIs" dxfId="5731" priority="5891" operator="equal">
      <formula>"Catastrófico"</formula>
    </cfRule>
    <cfRule type="cellIs" dxfId="5730" priority="5892" operator="equal">
      <formula>"Mayor"</formula>
    </cfRule>
    <cfRule type="cellIs" dxfId="5729" priority="5893" operator="equal">
      <formula>"Moderado"</formula>
    </cfRule>
    <cfRule type="cellIs" dxfId="5728" priority="5894" operator="equal">
      <formula>"Menor"</formula>
    </cfRule>
    <cfRule type="cellIs" dxfId="5727" priority="5895" operator="equal">
      <formula>"Leve"</formula>
    </cfRule>
  </conditionalFormatting>
  <conditionalFormatting sqref="FA125:FA128">
    <cfRule type="cellIs" dxfId="5726" priority="5671" operator="equal">
      <formula>"Catastrófico"</formula>
    </cfRule>
    <cfRule type="cellIs" dxfId="5725" priority="5672" operator="equal">
      <formula>"Mayor"</formula>
    </cfRule>
    <cfRule type="cellIs" dxfId="5724" priority="5673" operator="equal">
      <formula>"Moderado"</formula>
    </cfRule>
    <cfRule type="cellIs" dxfId="5723" priority="5674" operator="equal">
      <formula>"Menor"</formula>
    </cfRule>
    <cfRule type="cellIs" dxfId="5722" priority="5675" operator="equal">
      <formula>"Leve"</formula>
    </cfRule>
  </conditionalFormatting>
  <conditionalFormatting sqref="FA52:FB52">
    <cfRule type="cellIs" dxfId="5721" priority="5881" operator="equal">
      <formula>"Catastrófico"</formula>
    </cfRule>
    <cfRule type="cellIs" dxfId="5720" priority="5882" operator="equal">
      <formula>"Mayor"</formula>
    </cfRule>
    <cfRule type="cellIs" dxfId="5719" priority="5883" operator="equal">
      <formula>"Moderado"</formula>
    </cfRule>
    <cfRule type="cellIs" dxfId="5718" priority="5884" operator="equal">
      <formula>"Menor"</formula>
    </cfRule>
    <cfRule type="cellIs" dxfId="5717" priority="5885" operator="equal">
      <formula>"Leve"</formula>
    </cfRule>
  </conditionalFormatting>
  <conditionalFormatting sqref="FC58:FH58">
    <cfRule type="cellIs" dxfId="5716" priority="5851" operator="equal">
      <formula>"Catastrófico"</formula>
    </cfRule>
    <cfRule type="cellIs" dxfId="5715" priority="5852" operator="equal">
      <formula>"Mayor"</formula>
    </cfRule>
    <cfRule type="cellIs" dxfId="5714" priority="5853" operator="equal">
      <formula>"Moderado"</formula>
    </cfRule>
    <cfRule type="cellIs" dxfId="5713" priority="5854" operator="equal">
      <formula>"Menor"</formula>
    </cfRule>
    <cfRule type="cellIs" dxfId="5712" priority="5855" operator="equal">
      <formula>"Leve"</formula>
    </cfRule>
  </conditionalFormatting>
  <conditionalFormatting sqref="ER208:EY208">
    <cfRule type="cellIs" dxfId="5711" priority="5126" operator="equal">
      <formula>"Catastrófico"</formula>
    </cfRule>
    <cfRule type="cellIs" dxfId="5710" priority="5127" operator="equal">
      <formula>"Mayor"</formula>
    </cfRule>
    <cfRule type="cellIs" dxfId="5709" priority="5128" operator="equal">
      <formula>"Moderado"</formula>
    </cfRule>
    <cfRule type="cellIs" dxfId="5708" priority="5129" operator="equal">
      <formula>"Menor"</formula>
    </cfRule>
    <cfRule type="cellIs" dxfId="5707" priority="5130" operator="equal">
      <formula>"Leve"</formula>
    </cfRule>
  </conditionalFormatting>
  <conditionalFormatting sqref="FA214:FH214">
    <cfRule type="cellIs" dxfId="5706" priority="5626" operator="equal">
      <formula>"Catastrófico"</formula>
    </cfRule>
    <cfRule type="cellIs" dxfId="5705" priority="5627" operator="equal">
      <formula>"Mayor"</formula>
    </cfRule>
    <cfRule type="cellIs" dxfId="5704" priority="5628" operator="equal">
      <formula>"Moderado"</formula>
    </cfRule>
    <cfRule type="cellIs" dxfId="5703" priority="5629" operator="equal">
      <formula>"Menor"</formula>
    </cfRule>
    <cfRule type="cellIs" dxfId="5702" priority="5630" operator="equal">
      <formula>"Leve"</formula>
    </cfRule>
  </conditionalFormatting>
  <conditionalFormatting sqref="FB82">
    <cfRule type="cellIs" dxfId="5701" priority="5831" operator="equal">
      <formula>"Catastrófico"</formula>
    </cfRule>
    <cfRule type="cellIs" dxfId="5700" priority="5832" operator="equal">
      <formula>"Mayor"</formula>
    </cfRule>
    <cfRule type="cellIs" dxfId="5699" priority="5833" operator="equal">
      <formula>"Moderado"</formula>
    </cfRule>
    <cfRule type="cellIs" dxfId="5698" priority="5834" operator="equal">
      <formula>"Menor"</formula>
    </cfRule>
    <cfRule type="cellIs" dxfId="5697" priority="5835" operator="equal">
      <formula>"Leve"</formula>
    </cfRule>
  </conditionalFormatting>
  <conditionalFormatting sqref="FD82:FH82">
    <cfRule type="cellIs" dxfId="5696" priority="5826" operator="equal">
      <formula>"Catastrófico"</formula>
    </cfRule>
    <cfRule type="cellIs" dxfId="5695" priority="5827" operator="equal">
      <formula>"Mayor"</formula>
    </cfRule>
    <cfRule type="cellIs" dxfId="5694" priority="5828" operator="equal">
      <formula>"Moderado"</formula>
    </cfRule>
    <cfRule type="cellIs" dxfId="5693" priority="5829" operator="equal">
      <formula>"Menor"</formula>
    </cfRule>
    <cfRule type="cellIs" dxfId="5692" priority="5830" operator="equal">
      <formula>"Leve"</formula>
    </cfRule>
  </conditionalFormatting>
  <conditionalFormatting sqref="FD35:FH35">
    <cfRule type="cellIs" dxfId="5691" priority="5606" operator="equal">
      <formula>"Catastrófico"</formula>
    </cfRule>
    <cfRule type="cellIs" dxfId="5690" priority="5607" operator="equal">
      <formula>"Mayor"</formula>
    </cfRule>
    <cfRule type="cellIs" dxfId="5689" priority="5608" operator="equal">
      <formula>"Moderado"</formula>
    </cfRule>
    <cfRule type="cellIs" dxfId="5688" priority="5609" operator="equal">
      <formula>"Menor"</formula>
    </cfRule>
    <cfRule type="cellIs" dxfId="5687" priority="5610" operator="equal">
      <formula>"Leve"</formula>
    </cfRule>
  </conditionalFormatting>
  <conditionalFormatting sqref="FD83:FH83">
    <cfRule type="cellIs" dxfId="5686" priority="5816" operator="equal">
      <formula>"Catastrófico"</formula>
    </cfRule>
    <cfRule type="cellIs" dxfId="5685" priority="5817" operator="equal">
      <formula>"Mayor"</formula>
    </cfRule>
    <cfRule type="cellIs" dxfId="5684" priority="5818" operator="equal">
      <formula>"Moderado"</formula>
    </cfRule>
    <cfRule type="cellIs" dxfId="5683" priority="5819" operator="equal">
      <formula>"Menor"</formula>
    </cfRule>
    <cfRule type="cellIs" dxfId="5682" priority="5820" operator="equal">
      <formula>"Leve"</formula>
    </cfRule>
  </conditionalFormatting>
  <conditionalFormatting sqref="BX172:CE172 BX131:CE137 BX196:CE196 BX12:CE15 BX90:CE93 BX95:CE99 BX103:CE105 BX186:CE190 BX47:CE51 BX53:CE57 BX36:CE40 BX43:CE45 BX18:CE34 BX88:CE88 BX142:CE142 BX148:CE148 BX154:CE155 BX59:CE69 BX202:CE202 BX208:CE208 BX214:CE255">
    <cfRule type="cellIs" dxfId="5681" priority="7106" operator="equal">
      <formula>"Catastrófico"</formula>
    </cfRule>
    <cfRule type="cellIs" dxfId="5680" priority="7107" operator="equal">
      <formula>"Mayor"</formula>
    </cfRule>
    <cfRule type="cellIs" dxfId="5679" priority="7108" operator="equal">
      <formula>"Moderado"</formula>
    </cfRule>
    <cfRule type="cellIs" dxfId="5678" priority="7109" operator="equal">
      <formula>"Menor"</formula>
    </cfRule>
    <cfRule type="cellIs" dxfId="5677" priority="7110" operator="equal">
      <formula>"Leve"</formula>
    </cfRule>
  </conditionalFormatting>
  <conditionalFormatting sqref="CF10 CF16 CF22 CF40 CF64 CF70 CF76 CF82 CF88 CF94 CF100 CF106 CF112 CF118 CF124 CF130 CF136 CF142 CF148 CF154 CF160 CF166 CF172 CF178 CF184 CF190 CF196 CF202 CF208 CF214 CF220">
    <cfRule type="cellIs" dxfId="5676" priority="7606" operator="equal">
      <formula>"Catastrófico"</formula>
    </cfRule>
    <cfRule type="cellIs" dxfId="5675" priority="7607" operator="equal">
      <formula>"Mayor"</formula>
    </cfRule>
    <cfRule type="cellIs" dxfId="5674" priority="7608" operator="equal">
      <formula>"Moderado"</formula>
    </cfRule>
    <cfRule type="cellIs" dxfId="5673" priority="7609" operator="equal">
      <formula>"Menor"</formula>
    </cfRule>
    <cfRule type="cellIs" dxfId="5672" priority="7610" operator="equal">
      <formula>"Leve"</formula>
    </cfRule>
  </conditionalFormatting>
  <conditionalFormatting sqref="BW46 BW52 BW58">
    <cfRule type="cellIs" dxfId="5671" priority="7096" operator="equal">
      <formula>"Catastrófico"</formula>
    </cfRule>
    <cfRule type="cellIs" dxfId="5670" priority="7097" operator="equal">
      <formula>"Mayor"</formula>
    </cfRule>
    <cfRule type="cellIs" dxfId="5669" priority="7098" operator="equal">
      <formula>"Moderado"</formula>
    </cfRule>
    <cfRule type="cellIs" dxfId="5668" priority="7099" operator="equal">
      <formula>"Menor"</formula>
    </cfRule>
    <cfRule type="cellIs" dxfId="5667" priority="7100" operator="equal">
      <formula>"Leve"</formula>
    </cfRule>
  </conditionalFormatting>
  <conditionalFormatting sqref="CF226">
    <cfRule type="cellIs" dxfId="5666" priority="7596" operator="equal">
      <formula>"Catastrófico"</formula>
    </cfRule>
    <cfRule type="cellIs" dxfId="5665" priority="7597" operator="equal">
      <formula>"Mayor"</formula>
    </cfRule>
    <cfRule type="cellIs" dxfId="5664" priority="7598" operator="equal">
      <formula>"Moderado"</formula>
    </cfRule>
    <cfRule type="cellIs" dxfId="5663" priority="7599" operator="equal">
      <formula>"Menor"</formula>
    </cfRule>
    <cfRule type="cellIs" dxfId="5662" priority="7600" operator="equal">
      <formula>"Leve"</formula>
    </cfRule>
  </conditionalFormatting>
  <conditionalFormatting sqref="CF232">
    <cfRule type="cellIs" dxfId="5661" priority="7591" operator="equal">
      <formula>"Catastrófico"</formula>
    </cfRule>
    <cfRule type="cellIs" dxfId="5660" priority="7592" operator="equal">
      <formula>"Mayor"</formula>
    </cfRule>
    <cfRule type="cellIs" dxfId="5659" priority="7593" operator="equal">
      <formula>"Moderado"</formula>
    </cfRule>
    <cfRule type="cellIs" dxfId="5658" priority="7594" operator="equal">
      <formula>"Menor"</formula>
    </cfRule>
    <cfRule type="cellIs" dxfId="5657" priority="7595" operator="equal">
      <formula>"Leve"</formula>
    </cfRule>
  </conditionalFormatting>
  <conditionalFormatting sqref="BW244">
    <cfRule type="cellIs" dxfId="5656" priority="7076" operator="equal">
      <formula>"Catastrófico"</formula>
    </cfRule>
    <cfRule type="cellIs" dxfId="5655" priority="7077" operator="equal">
      <formula>"Mayor"</formula>
    </cfRule>
    <cfRule type="cellIs" dxfId="5654" priority="7078" operator="equal">
      <formula>"Moderado"</formula>
    </cfRule>
    <cfRule type="cellIs" dxfId="5653" priority="7079" operator="equal">
      <formula>"Menor"</formula>
    </cfRule>
    <cfRule type="cellIs" dxfId="5652" priority="7080" operator="equal">
      <formula>"Leve"</formula>
    </cfRule>
  </conditionalFormatting>
  <conditionalFormatting sqref="FI250">
    <cfRule type="cellIs" dxfId="5651" priority="6566" operator="equal">
      <formula>"Catastrófico"</formula>
    </cfRule>
    <cfRule type="cellIs" dxfId="5650" priority="6567" operator="equal">
      <formula>"Mayor"</formula>
    </cfRule>
    <cfRule type="cellIs" dxfId="5649" priority="6568" operator="equal">
      <formula>"Moderado"</formula>
    </cfRule>
    <cfRule type="cellIs" dxfId="5648" priority="6569" operator="equal">
      <formula>"Menor"</formula>
    </cfRule>
    <cfRule type="cellIs" dxfId="5647" priority="6570" operator="equal">
      <formula>"Leve"</formula>
    </cfRule>
  </conditionalFormatting>
  <conditionalFormatting sqref="FI28">
    <cfRule type="cellIs" dxfId="5646" priority="6561" operator="equal">
      <formula>"Catastrófico"</formula>
    </cfRule>
    <cfRule type="cellIs" dxfId="5645" priority="6562" operator="equal">
      <formula>"Mayor"</formula>
    </cfRule>
    <cfRule type="cellIs" dxfId="5644" priority="6563" operator="equal">
      <formula>"Moderado"</formula>
    </cfRule>
    <cfRule type="cellIs" dxfId="5643" priority="6564" operator="equal">
      <formula>"Menor"</formula>
    </cfRule>
    <cfRule type="cellIs" dxfId="5642" priority="6565" operator="equal">
      <formula>"Leve"</formula>
    </cfRule>
  </conditionalFormatting>
  <conditionalFormatting sqref="FI34">
    <cfRule type="cellIs" dxfId="5641" priority="6556" operator="equal">
      <formula>"Catastrófico"</formula>
    </cfRule>
    <cfRule type="cellIs" dxfId="5640" priority="6557" operator="equal">
      <formula>"Mayor"</formula>
    </cfRule>
    <cfRule type="cellIs" dxfId="5639" priority="6558" operator="equal">
      <formula>"Moderado"</formula>
    </cfRule>
    <cfRule type="cellIs" dxfId="5638" priority="6559" operator="equal">
      <formula>"Menor"</formula>
    </cfRule>
    <cfRule type="cellIs" dxfId="5637" priority="6560" operator="equal">
      <formula>"Leve"</formula>
    </cfRule>
  </conditionalFormatting>
  <conditionalFormatting sqref="BX89:BY89">
    <cfRule type="cellIs" dxfId="5636" priority="7026" operator="equal">
      <formula>"Catastrófico"</formula>
    </cfRule>
    <cfRule type="cellIs" dxfId="5635" priority="7027" operator="equal">
      <formula>"Mayor"</formula>
    </cfRule>
    <cfRule type="cellIs" dxfId="5634" priority="7028" operator="equal">
      <formula>"Moderado"</formula>
    </cfRule>
    <cfRule type="cellIs" dxfId="5633" priority="7029" operator="equal">
      <formula>"Menor"</formula>
    </cfRule>
    <cfRule type="cellIs" dxfId="5632" priority="7030" operator="equal">
      <formula>"Leve"</formula>
    </cfRule>
  </conditionalFormatting>
  <conditionalFormatting sqref="BZ89">
    <cfRule type="cellIs" dxfId="5631" priority="7021" operator="equal">
      <formula>"Catastrófico"</formula>
    </cfRule>
    <cfRule type="cellIs" dxfId="5630" priority="7022" operator="equal">
      <formula>"Mayor"</formula>
    </cfRule>
    <cfRule type="cellIs" dxfId="5629" priority="7023" operator="equal">
      <formula>"Moderado"</formula>
    </cfRule>
    <cfRule type="cellIs" dxfId="5628" priority="7024" operator="equal">
      <formula>"Menor"</formula>
    </cfRule>
    <cfRule type="cellIs" dxfId="5627" priority="7025" operator="equal">
      <formula>"Leve"</formula>
    </cfRule>
  </conditionalFormatting>
  <conditionalFormatting sqref="CH102:CN102 CH100:CI101">
    <cfRule type="cellIs" dxfId="5626" priority="7506" operator="equal">
      <formula>"Catastrófico"</formula>
    </cfRule>
    <cfRule type="cellIs" dxfId="5625" priority="7507" operator="equal">
      <formula>"Mayor"</formula>
    </cfRule>
    <cfRule type="cellIs" dxfId="5624" priority="7508" operator="equal">
      <formula>"Moderado"</formula>
    </cfRule>
    <cfRule type="cellIs" dxfId="5623" priority="7509" operator="equal">
      <formula>"Menor"</formula>
    </cfRule>
    <cfRule type="cellIs" dxfId="5622" priority="7510" operator="equal">
      <formula>"Leve"</formula>
    </cfRule>
  </conditionalFormatting>
  <conditionalFormatting sqref="CH101:CI101 CG102:CN102 CG100:CI100">
    <cfRule type="cellIs" dxfId="5621" priority="7501" operator="equal">
      <formula>"Catastrófico"</formula>
    </cfRule>
    <cfRule type="cellIs" dxfId="5620" priority="7502" operator="equal">
      <formula>"Mayor"</formula>
    </cfRule>
    <cfRule type="cellIs" dxfId="5619" priority="7503" operator="equal">
      <formula>"Moderado"</formula>
    </cfRule>
    <cfRule type="cellIs" dxfId="5618" priority="7504" operator="equal">
      <formula>"Menor"</formula>
    </cfRule>
    <cfRule type="cellIs" dxfId="5617" priority="7505" operator="equal">
      <formula>"Leve"</formula>
    </cfRule>
  </conditionalFormatting>
  <conditionalFormatting sqref="FJ94:FR94">
    <cfRule type="cellIs" dxfId="5616" priority="6551" operator="equal">
      <formula>"Catastrófico"</formula>
    </cfRule>
    <cfRule type="cellIs" dxfId="5615" priority="6552" operator="equal">
      <formula>"Mayor"</formula>
    </cfRule>
    <cfRule type="cellIs" dxfId="5614" priority="6553" operator="equal">
      <formula>"Moderado"</formula>
    </cfRule>
    <cfRule type="cellIs" dxfId="5613" priority="6554" operator="equal">
      <formula>"Menor"</formula>
    </cfRule>
    <cfRule type="cellIs" dxfId="5612" priority="6555" operator="equal">
      <formula>"Leve"</formula>
    </cfRule>
  </conditionalFormatting>
  <conditionalFormatting sqref="FJ94:FR94">
    <cfRule type="cellIs" dxfId="5611" priority="6546" operator="equal">
      <formula>"Catastrófico"</formula>
    </cfRule>
    <cfRule type="cellIs" dxfId="5610" priority="6547" operator="equal">
      <formula>"Mayor"</formula>
    </cfRule>
    <cfRule type="cellIs" dxfId="5609" priority="6548" operator="equal">
      <formula>"Moderado"</formula>
    </cfRule>
    <cfRule type="cellIs" dxfId="5608" priority="6549" operator="equal">
      <formula>"Menor"</formula>
    </cfRule>
    <cfRule type="cellIs" dxfId="5607" priority="6550" operator="equal">
      <formula>"Leve"</formula>
    </cfRule>
  </conditionalFormatting>
  <conditionalFormatting sqref="BX185:CE185">
    <cfRule type="cellIs" dxfId="5606" priority="6936" operator="equal">
      <formula>"Catastrófico"</formula>
    </cfRule>
    <cfRule type="cellIs" dxfId="5605" priority="6937" operator="equal">
      <formula>"Mayor"</formula>
    </cfRule>
    <cfRule type="cellIs" dxfId="5604" priority="6938" operator="equal">
      <formula>"Moderado"</formula>
    </cfRule>
    <cfRule type="cellIs" dxfId="5603" priority="6939" operator="equal">
      <formula>"Menor"</formula>
    </cfRule>
    <cfRule type="cellIs" dxfId="5602" priority="6940" operator="equal">
      <formula>"Leve"</formula>
    </cfRule>
  </conditionalFormatting>
  <conditionalFormatting sqref="FJ106:FR111">
    <cfRule type="cellIs" dxfId="5601" priority="6426" operator="equal">
      <formula>"Catastrófico"</formula>
    </cfRule>
    <cfRule type="cellIs" dxfId="5600" priority="6427" operator="equal">
      <formula>"Mayor"</formula>
    </cfRule>
    <cfRule type="cellIs" dxfId="5599" priority="6428" operator="equal">
      <formula>"Moderado"</formula>
    </cfRule>
    <cfRule type="cellIs" dxfId="5598" priority="6429" operator="equal">
      <formula>"Menor"</formula>
    </cfRule>
    <cfRule type="cellIs" dxfId="5597" priority="6430" operator="equal">
      <formula>"Leve"</formula>
    </cfRule>
  </conditionalFormatting>
  <conditionalFormatting sqref="FJ203:FR207">
    <cfRule type="cellIs" dxfId="5596" priority="6531" operator="equal">
      <formula>"Catastrófico"</formula>
    </cfRule>
    <cfRule type="cellIs" dxfId="5595" priority="6532" operator="equal">
      <formula>"Mayor"</formula>
    </cfRule>
    <cfRule type="cellIs" dxfId="5594" priority="6533" operator="equal">
      <formula>"Moderado"</formula>
    </cfRule>
    <cfRule type="cellIs" dxfId="5593" priority="6534" operator="equal">
      <formula>"Menor"</formula>
    </cfRule>
    <cfRule type="cellIs" dxfId="5592" priority="6535" operator="equal">
      <formula>"Leve"</formula>
    </cfRule>
  </conditionalFormatting>
  <conditionalFormatting sqref="FJ46:FK46">
    <cfRule type="cellIs" dxfId="5591" priority="6406" operator="equal">
      <formula>"Catastrófico"</formula>
    </cfRule>
    <cfRule type="cellIs" dxfId="5590" priority="6407" operator="equal">
      <formula>"Mayor"</formula>
    </cfRule>
    <cfRule type="cellIs" dxfId="5589" priority="6408" operator="equal">
      <formula>"Moderado"</formula>
    </cfRule>
    <cfRule type="cellIs" dxfId="5588" priority="6409" operator="equal">
      <formula>"Menor"</formula>
    </cfRule>
    <cfRule type="cellIs" dxfId="5587" priority="6410" operator="equal">
      <formula>"Leve"</formula>
    </cfRule>
  </conditionalFormatting>
  <conditionalFormatting sqref="FJ209:FR213">
    <cfRule type="cellIs" dxfId="5586" priority="6526" operator="equal">
      <formula>"Catastrófico"</formula>
    </cfRule>
    <cfRule type="cellIs" dxfId="5585" priority="6527" operator="equal">
      <formula>"Mayor"</formula>
    </cfRule>
    <cfRule type="cellIs" dxfId="5584" priority="6528" operator="equal">
      <formula>"Moderado"</formula>
    </cfRule>
    <cfRule type="cellIs" dxfId="5583" priority="6529" operator="equal">
      <formula>"Menor"</formula>
    </cfRule>
    <cfRule type="cellIs" dxfId="5582" priority="6530" operator="equal">
      <formula>"Leve"</formula>
    </cfRule>
  </conditionalFormatting>
  <conditionalFormatting sqref="FL46:FR46">
    <cfRule type="cellIs" dxfId="5581" priority="6396" operator="equal">
      <formula>"Catastrófico"</formula>
    </cfRule>
    <cfRule type="cellIs" dxfId="5580" priority="6397" operator="equal">
      <formula>"Mayor"</formula>
    </cfRule>
    <cfRule type="cellIs" dxfId="5579" priority="6398" operator="equal">
      <formula>"Moderado"</formula>
    </cfRule>
    <cfRule type="cellIs" dxfId="5578" priority="6399" operator="equal">
      <formula>"Menor"</formula>
    </cfRule>
    <cfRule type="cellIs" dxfId="5577" priority="6400" operator="equal">
      <formula>"Leve"</formula>
    </cfRule>
  </conditionalFormatting>
  <conditionalFormatting sqref="FJ52:FK52">
    <cfRule type="cellIs" dxfId="5576" priority="6386" operator="equal">
      <formula>"Catastrófico"</formula>
    </cfRule>
    <cfRule type="cellIs" dxfId="5575" priority="6387" operator="equal">
      <formula>"Mayor"</formula>
    </cfRule>
    <cfRule type="cellIs" dxfId="5574" priority="6388" operator="equal">
      <formula>"Moderado"</formula>
    </cfRule>
    <cfRule type="cellIs" dxfId="5573" priority="6389" operator="equal">
      <formula>"Menor"</formula>
    </cfRule>
    <cfRule type="cellIs" dxfId="5572" priority="6390" operator="equal">
      <formula>"Leve"</formula>
    </cfRule>
  </conditionalFormatting>
  <conditionalFormatting sqref="FJ52:FK52">
    <cfRule type="cellIs" dxfId="5571" priority="6381" operator="equal">
      <formula>"Catastrófico"</formula>
    </cfRule>
    <cfRule type="cellIs" dxfId="5570" priority="6382" operator="equal">
      <formula>"Mayor"</formula>
    </cfRule>
    <cfRule type="cellIs" dxfId="5569" priority="6383" operator="equal">
      <formula>"Moderado"</formula>
    </cfRule>
    <cfRule type="cellIs" dxfId="5568" priority="6384" operator="equal">
      <formula>"Menor"</formula>
    </cfRule>
    <cfRule type="cellIs" dxfId="5567" priority="6385" operator="equal">
      <formula>"Leve"</formula>
    </cfRule>
  </conditionalFormatting>
  <conditionalFormatting sqref="BX58:BY58">
    <cfRule type="cellIs" dxfId="5566" priority="6871" operator="equal">
      <formula>"Catastrófico"</formula>
    </cfRule>
    <cfRule type="cellIs" dxfId="5565" priority="6872" operator="equal">
      <formula>"Mayor"</formula>
    </cfRule>
    <cfRule type="cellIs" dxfId="5564" priority="6873" operator="equal">
      <formula>"Moderado"</formula>
    </cfRule>
    <cfRule type="cellIs" dxfId="5563" priority="6874" operator="equal">
      <formula>"Menor"</formula>
    </cfRule>
    <cfRule type="cellIs" dxfId="5562" priority="6875" operator="equal">
      <formula>"Leve"</formula>
    </cfRule>
  </conditionalFormatting>
  <conditionalFormatting sqref="BX58:BY58">
    <cfRule type="cellIs" dxfId="5561" priority="6866" operator="equal">
      <formula>"Catastrófico"</formula>
    </cfRule>
    <cfRule type="cellIs" dxfId="5560" priority="6867" operator="equal">
      <formula>"Mayor"</formula>
    </cfRule>
    <cfRule type="cellIs" dxfId="5559" priority="6868" operator="equal">
      <formula>"Moderado"</formula>
    </cfRule>
    <cfRule type="cellIs" dxfId="5558" priority="6869" operator="equal">
      <formula>"Menor"</formula>
    </cfRule>
    <cfRule type="cellIs" dxfId="5557" priority="6870" operator="equal">
      <formula>"Leve"</formula>
    </cfRule>
  </conditionalFormatting>
  <conditionalFormatting sqref="CG82">
    <cfRule type="cellIs" dxfId="5556" priority="7356" operator="equal">
      <formula>"Catastrófico"</formula>
    </cfRule>
    <cfRule type="cellIs" dxfId="5555" priority="7357" operator="equal">
      <formula>"Mayor"</formula>
    </cfRule>
    <cfRule type="cellIs" dxfId="5554" priority="7358" operator="equal">
      <formula>"Moderado"</formula>
    </cfRule>
    <cfRule type="cellIs" dxfId="5553" priority="7359" operator="equal">
      <formula>"Menor"</formula>
    </cfRule>
    <cfRule type="cellIs" dxfId="5552" priority="7360" operator="equal">
      <formula>"Leve"</formula>
    </cfRule>
  </conditionalFormatting>
  <conditionalFormatting sqref="CI82">
    <cfRule type="cellIs" dxfId="5551" priority="7351" operator="equal">
      <formula>"Catastrófico"</formula>
    </cfRule>
    <cfRule type="cellIs" dxfId="5550" priority="7352" operator="equal">
      <formula>"Mayor"</formula>
    </cfRule>
    <cfRule type="cellIs" dxfId="5549" priority="7353" operator="equal">
      <formula>"Moderado"</formula>
    </cfRule>
    <cfRule type="cellIs" dxfId="5548" priority="7354" operator="equal">
      <formula>"Menor"</formula>
    </cfRule>
    <cfRule type="cellIs" dxfId="5547" priority="7355" operator="equal">
      <formula>"Leve"</formula>
    </cfRule>
  </conditionalFormatting>
  <conditionalFormatting sqref="BY82">
    <cfRule type="cellIs" dxfId="5546" priority="6841" operator="equal">
      <formula>"Catastrófico"</formula>
    </cfRule>
    <cfRule type="cellIs" dxfId="5545" priority="6842" operator="equal">
      <formula>"Mayor"</formula>
    </cfRule>
    <cfRule type="cellIs" dxfId="5544" priority="6843" operator="equal">
      <formula>"Moderado"</formula>
    </cfRule>
    <cfRule type="cellIs" dxfId="5543" priority="6844" operator="equal">
      <formula>"Menor"</formula>
    </cfRule>
    <cfRule type="cellIs" dxfId="5542" priority="6845" operator="equal">
      <formula>"Leve"</formula>
    </cfRule>
  </conditionalFormatting>
  <conditionalFormatting sqref="CA82:CE82">
    <cfRule type="cellIs" dxfId="5541" priority="6836" operator="equal">
      <formula>"Catastrófico"</formula>
    </cfRule>
    <cfRule type="cellIs" dxfId="5540" priority="6837" operator="equal">
      <formula>"Mayor"</formula>
    </cfRule>
    <cfRule type="cellIs" dxfId="5539" priority="6838" operator="equal">
      <formula>"Moderado"</formula>
    </cfRule>
    <cfRule type="cellIs" dxfId="5538" priority="6839" operator="equal">
      <formula>"Menor"</formula>
    </cfRule>
    <cfRule type="cellIs" dxfId="5537" priority="6840" operator="equal">
      <formula>"Leve"</formula>
    </cfRule>
  </conditionalFormatting>
  <conditionalFormatting sqref="BY83">
    <cfRule type="cellIs" dxfId="5536" priority="6831" operator="equal">
      <formula>"Catastrófico"</formula>
    </cfRule>
    <cfRule type="cellIs" dxfId="5535" priority="6832" operator="equal">
      <formula>"Mayor"</formula>
    </cfRule>
    <cfRule type="cellIs" dxfId="5534" priority="6833" operator="equal">
      <formula>"Moderado"</formula>
    </cfRule>
    <cfRule type="cellIs" dxfId="5533" priority="6834" operator="equal">
      <formula>"Menor"</formula>
    </cfRule>
    <cfRule type="cellIs" dxfId="5532" priority="6835" operator="equal">
      <formula>"Leve"</formula>
    </cfRule>
  </conditionalFormatting>
  <conditionalFormatting sqref="FI232">
    <cfRule type="cellIs" dxfId="5531" priority="6581" operator="equal">
      <formula>"Catastrófico"</formula>
    </cfRule>
    <cfRule type="cellIs" dxfId="5530" priority="6582" operator="equal">
      <formula>"Mayor"</formula>
    </cfRule>
    <cfRule type="cellIs" dxfId="5529" priority="6583" operator="equal">
      <formula>"Moderado"</formula>
    </cfRule>
    <cfRule type="cellIs" dxfId="5528" priority="6584" operator="equal">
      <formula>"Menor"</formula>
    </cfRule>
    <cfRule type="cellIs" dxfId="5527" priority="6585" operator="equal">
      <formula>"Leve"</formula>
    </cfRule>
  </conditionalFormatting>
  <conditionalFormatting sqref="FA112:FH112">
    <cfRule type="cellIs" dxfId="5526" priority="5966" operator="equal">
      <formula>"Catastrófico"</formula>
    </cfRule>
    <cfRule type="cellIs" dxfId="5525" priority="5967" operator="equal">
      <formula>"Mayor"</formula>
    </cfRule>
    <cfRule type="cellIs" dxfId="5524" priority="5968" operator="equal">
      <formula>"Moderado"</formula>
    </cfRule>
    <cfRule type="cellIs" dxfId="5523" priority="5969" operator="equal">
      <formula>"Menor"</formula>
    </cfRule>
    <cfRule type="cellIs" dxfId="5522" priority="5970" operator="equal">
      <formula>"Leve"</formula>
    </cfRule>
  </conditionalFormatting>
  <conditionalFormatting sqref="FA112:FH112">
    <cfRule type="cellIs" dxfId="5521" priority="5961" operator="equal">
      <formula>"Catastrófico"</formula>
    </cfRule>
    <cfRule type="cellIs" dxfId="5520" priority="5962" operator="equal">
      <formula>"Mayor"</formula>
    </cfRule>
    <cfRule type="cellIs" dxfId="5519" priority="5963" operator="equal">
      <formula>"Moderado"</formula>
    </cfRule>
    <cfRule type="cellIs" dxfId="5518" priority="5964" operator="equal">
      <formula>"Menor"</formula>
    </cfRule>
    <cfRule type="cellIs" dxfId="5517" priority="5965" operator="equal">
      <formula>"Leve"</formula>
    </cfRule>
  </conditionalFormatting>
  <conditionalFormatting sqref="FA167:FH167">
    <cfRule type="cellIs" dxfId="5516" priority="5946" operator="equal">
      <formula>"Catastrófico"</formula>
    </cfRule>
    <cfRule type="cellIs" dxfId="5515" priority="5947" operator="equal">
      <formula>"Mayor"</formula>
    </cfRule>
    <cfRule type="cellIs" dxfId="5514" priority="5948" operator="equal">
      <formula>"Moderado"</formula>
    </cfRule>
    <cfRule type="cellIs" dxfId="5513" priority="5949" operator="equal">
      <formula>"Menor"</formula>
    </cfRule>
    <cfRule type="cellIs" dxfId="5512" priority="5950" operator="equal">
      <formula>"Leve"</formula>
    </cfRule>
  </conditionalFormatting>
  <conditionalFormatting sqref="FJ167:FR167">
    <cfRule type="cellIs" dxfId="5511" priority="6446" operator="equal">
      <formula>"Catastrófico"</formula>
    </cfRule>
    <cfRule type="cellIs" dxfId="5510" priority="6447" operator="equal">
      <formula>"Mayor"</formula>
    </cfRule>
    <cfRule type="cellIs" dxfId="5509" priority="6448" operator="equal">
      <formula>"Moderado"</formula>
    </cfRule>
    <cfRule type="cellIs" dxfId="5508" priority="6449" operator="equal">
      <formula>"Menor"</formula>
    </cfRule>
    <cfRule type="cellIs" dxfId="5507" priority="6450" operator="equal">
      <formula>"Leve"</formula>
    </cfRule>
  </conditionalFormatting>
  <conditionalFormatting sqref="BX166:CE166">
    <cfRule type="cellIs" dxfId="5506" priority="6946" operator="equal">
      <formula>"Catastrófico"</formula>
    </cfRule>
    <cfRule type="cellIs" dxfId="5505" priority="6947" operator="equal">
      <formula>"Mayor"</formula>
    </cfRule>
    <cfRule type="cellIs" dxfId="5504" priority="6948" operator="equal">
      <formula>"Moderado"</formula>
    </cfRule>
    <cfRule type="cellIs" dxfId="5503" priority="6949" operator="equal">
      <formula>"Menor"</formula>
    </cfRule>
    <cfRule type="cellIs" dxfId="5502" priority="6950" operator="equal">
      <formula>"Leve"</formula>
    </cfRule>
  </conditionalFormatting>
  <conditionalFormatting sqref="BX184:CE185">
    <cfRule type="cellIs" dxfId="5501" priority="6941" operator="equal">
      <formula>"Catastrófico"</formula>
    </cfRule>
    <cfRule type="cellIs" dxfId="5500" priority="6942" operator="equal">
      <formula>"Mayor"</formula>
    </cfRule>
    <cfRule type="cellIs" dxfId="5499" priority="6943" operator="equal">
      <formula>"Moderado"</formula>
    </cfRule>
    <cfRule type="cellIs" dxfId="5498" priority="6944" operator="equal">
      <formula>"Menor"</formula>
    </cfRule>
    <cfRule type="cellIs" dxfId="5497" priority="6945" operator="equal">
      <formula>"Leve"</formula>
    </cfRule>
  </conditionalFormatting>
  <conditionalFormatting sqref="FJ106:FR111">
    <cfRule type="cellIs" dxfId="5496" priority="6421" operator="equal">
      <formula>"Catastrófico"</formula>
    </cfRule>
    <cfRule type="cellIs" dxfId="5495" priority="6422" operator="equal">
      <formula>"Mayor"</formula>
    </cfRule>
    <cfRule type="cellIs" dxfId="5494" priority="6423" operator="equal">
      <formula>"Moderado"</formula>
    </cfRule>
    <cfRule type="cellIs" dxfId="5493" priority="6424" operator="equal">
      <formula>"Menor"</formula>
    </cfRule>
    <cfRule type="cellIs" dxfId="5492" priority="6425" operator="equal">
      <formula>"Leve"</formula>
    </cfRule>
  </conditionalFormatting>
  <conditionalFormatting sqref="BX178:CE183">
    <cfRule type="cellIs" dxfId="5491" priority="6921" operator="equal">
      <formula>"Catastrófico"</formula>
    </cfRule>
    <cfRule type="cellIs" dxfId="5490" priority="6922" operator="equal">
      <formula>"Mayor"</formula>
    </cfRule>
    <cfRule type="cellIs" dxfId="5489" priority="6923" operator="equal">
      <formula>"Moderado"</formula>
    </cfRule>
    <cfRule type="cellIs" dxfId="5488" priority="6924" operator="equal">
      <formula>"Menor"</formula>
    </cfRule>
    <cfRule type="cellIs" dxfId="5487" priority="6925" operator="equal">
      <formula>"Leve"</formula>
    </cfRule>
  </conditionalFormatting>
  <conditionalFormatting sqref="BX178:CE183">
    <cfRule type="cellIs" dxfId="5486" priority="6916" operator="equal">
      <formula>"Catastrófico"</formula>
    </cfRule>
    <cfRule type="cellIs" dxfId="5485" priority="6917" operator="equal">
      <formula>"Mayor"</formula>
    </cfRule>
    <cfRule type="cellIs" dxfId="5484" priority="6918" operator="equal">
      <formula>"Moderado"</formula>
    </cfRule>
    <cfRule type="cellIs" dxfId="5483" priority="6919" operator="equal">
      <formula>"Menor"</formula>
    </cfRule>
    <cfRule type="cellIs" dxfId="5482" priority="6920" operator="equal">
      <formula>"Leve"</formula>
    </cfRule>
  </conditionalFormatting>
  <conditionalFormatting sqref="FA118:FH119">
    <cfRule type="cellIs" dxfId="5481" priority="5791" operator="equal">
      <formula>"Catastrófico"</formula>
    </cfRule>
    <cfRule type="cellIs" dxfId="5480" priority="5792" operator="equal">
      <formula>"Mayor"</formula>
    </cfRule>
    <cfRule type="cellIs" dxfId="5479" priority="5793" operator="equal">
      <formula>"Moderado"</formula>
    </cfRule>
    <cfRule type="cellIs" dxfId="5478" priority="5794" operator="equal">
      <formula>"Menor"</formula>
    </cfRule>
    <cfRule type="cellIs" dxfId="5477" priority="5795" operator="equal">
      <formula>"Leve"</formula>
    </cfRule>
  </conditionalFormatting>
  <conditionalFormatting sqref="FJ46:FK46">
    <cfRule type="cellIs" dxfId="5476" priority="6401" operator="equal">
      <formula>"Catastrófico"</formula>
    </cfRule>
    <cfRule type="cellIs" dxfId="5475" priority="6402" operator="equal">
      <formula>"Mayor"</formula>
    </cfRule>
    <cfRule type="cellIs" dxfId="5474" priority="6403" operator="equal">
      <formula>"Moderado"</formula>
    </cfRule>
    <cfRule type="cellIs" dxfId="5473" priority="6404" operator="equal">
      <formula>"Menor"</formula>
    </cfRule>
    <cfRule type="cellIs" dxfId="5472" priority="6405" operator="equal">
      <formula>"Leve"</formula>
    </cfRule>
  </conditionalFormatting>
  <conditionalFormatting sqref="FL46:FR46">
    <cfRule type="cellIs" dxfId="5471" priority="6391" operator="equal">
      <formula>"Catastrófico"</formula>
    </cfRule>
    <cfRule type="cellIs" dxfId="5470" priority="6392" operator="equal">
      <formula>"Mayor"</formula>
    </cfRule>
    <cfRule type="cellIs" dxfId="5469" priority="6393" operator="equal">
      <formula>"Moderado"</formula>
    </cfRule>
    <cfRule type="cellIs" dxfId="5468" priority="6394" operator="equal">
      <formula>"Menor"</formula>
    </cfRule>
    <cfRule type="cellIs" dxfId="5467" priority="6395" operator="equal">
      <formula>"Leve"</formula>
    </cfRule>
  </conditionalFormatting>
  <conditionalFormatting sqref="FC52:FH52">
    <cfRule type="cellIs" dxfId="5466" priority="5871" operator="equal">
      <formula>"Catastrófico"</formula>
    </cfRule>
    <cfRule type="cellIs" dxfId="5465" priority="5872" operator="equal">
      <formula>"Mayor"</formula>
    </cfRule>
    <cfRule type="cellIs" dxfId="5464" priority="5873" operator="equal">
      <formula>"Moderado"</formula>
    </cfRule>
    <cfRule type="cellIs" dxfId="5463" priority="5874" operator="equal">
      <formula>"Menor"</formula>
    </cfRule>
    <cfRule type="cellIs" dxfId="5462" priority="5875" operator="equal">
      <formula>"Leve"</formula>
    </cfRule>
  </conditionalFormatting>
  <conditionalFormatting sqref="FL52:FR52">
    <cfRule type="cellIs" dxfId="5461" priority="6371" operator="equal">
      <formula>"Catastrófico"</formula>
    </cfRule>
    <cfRule type="cellIs" dxfId="5460" priority="6372" operator="equal">
      <formula>"Mayor"</formula>
    </cfRule>
    <cfRule type="cellIs" dxfId="5459" priority="6373" operator="equal">
      <formula>"Moderado"</formula>
    </cfRule>
    <cfRule type="cellIs" dxfId="5458" priority="6374" operator="equal">
      <formula>"Menor"</formula>
    </cfRule>
    <cfRule type="cellIs" dxfId="5457" priority="6375" operator="equal">
      <formula>"Leve"</formula>
    </cfRule>
  </conditionalFormatting>
  <conditionalFormatting sqref="FL58:FR58">
    <cfRule type="cellIs" dxfId="5456" priority="6356" operator="equal">
      <formula>"Catastrófico"</formula>
    </cfRule>
    <cfRule type="cellIs" dxfId="5455" priority="6357" operator="equal">
      <formula>"Mayor"</formula>
    </cfRule>
    <cfRule type="cellIs" dxfId="5454" priority="6358" operator="equal">
      <formula>"Moderado"</formula>
    </cfRule>
    <cfRule type="cellIs" dxfId="5453" priority="6359" operator="equal">
      <formula>"Menor"</formula>
    </cfRule>
    <cfRule type="cellIs" dxfId="5452" priority="6360" operator="equal">
      <formula>"Leve"</formula>
    </cfRule>
  </conditionalFormatting>
  <conditionalFormatting sqref="BZ58:CE58">
    <cfRule type="cellIs" dxfId="5451" priority="6856" operator="equal">
      <formula>"Catastrófico"</formula>
    </cfRule>
    <cfRule type="cellIs" dxfId="5450" priority="6857" operator="equal">
      <formula>"Mayor"</formula>
    </cfRule>
    <cfRule type="cellIs" dxfId="5449" priority="6858" operator="equal">
      <formula>"Moderado"</formula>
    </cfRule>
    <cfRule type="cellIs" dxfId="5448" priority="6859" operator="equal">
      <formula>"Menor"</formula>
    </cfRule>
    <cfRule type="cellIs" dxfId="5447" priority="6860" operator="equal">
      <formula>"Leve"</formula>
    </cfRule>
  </conditionalFormatting>
  <conditionalFormatting sqref="FM83:FR83">
    <cfRule type="cellIs" dxfId="5446" priority="6321" operator="equal">
      <formula>"Catastrófico"</formula>
    </cfRule>
    <cfRule type="cellIs" dxfId="5445" priority="6322" operator="equal">
      <formula>"Mayor"</formula>
    </cfRule>
    <cfRule type="cellIs" dxfId="5444" priority="6323" operator="equal">
      <formula>"Moderado"</formula>
    </cfRule>
    <cfRule type="cellIs" dxfId="5443" priority="6324" operator="equal">
      <formula>"Menor"</formula>
    </cfRule>
    <cfRule type="cellIs" dxfId="5442" priority="6325" operator="equal">
      <formula>"Leve"</formula>
    </cfRule>
  </conditionalFormatting>
  <conditionalFormatting sqref="FJ83">
    <cfRule type="cellIs" dxfId="5441" priority="6316" operator="equal">
      <formula>"Catastrófico"</formula>
    </cfRule>
    <cfRule type="cellIs" dxfId="5440" priority="6317" operator="equal">
      <formula>"Mayor"</formula>
    </cfRule>
    <cfRule type="cellIs" dxfId="5439" priority="6318" operator="equal">
      <formula>"Moderado"</formula>
    </cfRule>
    <cfRule type="cellIs" dxfId="5438" priority="6319" operator="equal">
      <formula>"Menor"</formula>
    </cfRule>
    <cfRule type="cellIs" dxfId="5437" priority="6320" operator="equal">
      <formula>"Leve"</formula>
    </cfRule>
  </conditionalFormatting>
  <conditionalFormatting sqref="BX143:CE144">
    <cfRule type="cellIs" dxfId="5436" priority="6811" operator="equal">
      <formula>"Catastrófico"</formula>
    </cfRule>
    <cfRule type="cellIs" dxfId="5435" priority="6812" operator="equal">
      <formula>"Mayor"</formula>
    </cfRule>
    <cfRule type="cellIs" dxfId="5434" priority="6813" operator="equal">
      <formula>"Moderado"</formula>
    </cfRule>
    <cfRule type="cellIs" dxfId="5433" priority="6814" operator="equal">
      <formula>"Menor"</formula>
    </cfRule>
    <cfRule type="cellIs" dxfId="5432" priority="6815" operator="equal">
      <formula>"Leve"</formula>
    </cfRule>
  </conditionalFormatting>
  <conditionalFormatting sqref="BX118:CE119">
    <cfRule type="cellIs" dxfId="5431" priority="6806" operator="equal">
      <formula>"Catastrófico"</formula>
    </cfRule>
    <cfRule type="cellIs" dxfId="5430" priority="6807" operator="equal">
      <formula>"Mayor"</formula>
    </cfRule>
    <cfRule type="cellIs" dxfId="5429" priority="6808" operator="equal">
      <formula>"Moderado"</formula>
    </cfRule>
    <cfRule type="cellIs" dxfId="5428" priority="6809" operator="equal">
      <formula>"Menor"</formula>
    </cfRule>
    <cfRule type="cellIs" dxfId="5427" priority="6810" operator="equal">
      <formula>"Leve"</formula>
    </cfRule>
  </conditionalFormatting>
  <conditionalFormatting sqref="CH10">
    <cfRule type="cellIs" dxfId="5426" priority="7271" operator="equal">
      <formula>"Catastrófico"</formula>
    </cfRule>
    <cfRule type="cellIs" dxfId="5425" priority="7272" operator="equal">
      <formula>"Mayor"</formula>
    </cfRule>
    <cfRule type="cellIs" dxfId="5424" priority="7273" operator="equal">
      <formula>"Moderado"</formula>
    </cfRule>
    <cfRule type="cellIs" dxfId="5423" priority="7274" operator="equal">
      <formula>"Menor"</formula>
    </cfRule>
    <cfRule type="cellIs" dxfId="5422" priority="7275" operator="equal">
      <formula>"Leve"</formula>
    </cfRule>
  </conditionalFormatting>
  <conditionalFormatting sqref="FJ10:FK10">
    <cfRule type="cellIs" dxfId="5421" priority="6256" operator="equal">
      <formula>"Catastrófico"</formula>
    </cfRule>
    <cfRule type="cellIs" dxfId="5420" priority="6257" operator="equal">
      <formula>"Mayor"</formula>
    </cfRule>
    <cfRule type="cellIs" dxfId="5419" priority="6258" operator="equal">
      <formula>"Moderado"</formula>
    </cfRule>
    <cfRule type="cellIs" dxfId="5418" priority="6259" operator="equal">
      <formula>"Menor"</formula>
    </cfRule>
    <cfRule type="cellIs" dxfId="5417" priority="6260" operator="equal">
      <formula>"Leve"</formula>
    </cfRule>
  </conditionalFormatting>
  <conditionalFormatting sqref="BZ11:CE11">
    <cfRule type="cellIs" dxfId="5416" priority="6756" operator="equal">
      <formula>"Catastrófico"</formula>
    </cfRule>
    <cfRule type="cellIs" dxfId="5415" priority="6757" operator="equal">
      <formula>"Mayor"</formula>
    </cfRule>
    <cfRule type="cellIs" dxfId="5414" priority="6758" operator="equal">
      <formula>"Moderado"</formula>
    </cfRule>
    <cfRule type="cellIs" dxfId="5413" priority="6759" operator="equal">
      <formula>"Menor"</formula>
    </cfRule>
    <cfRule type="cellIs" dxfId="5412" priority="6760" operator="equal">
      <formula>"Leve"</formula>
    </cfRule>
  </conditionalFormatting>
  <conditionalFormatting sqref="FL11:FR11">
    <cfRule type="cellIs" dxfId="5411" priority="6246" operator="equal">
      <formula>"Catastrófico"</formula>
    </cfRule>
    <cfRule type="cellIs" dxfId="5410" priority="6247" operator="equal">
      <formula>"Mayor"</formula>
    </cfRule>
    <cfRule type="cellIs" dxfId="5409" priority="6248" operator="equal">
      <formula>"Moderado"</formula>
    </cfRule>
    <cfRule type="cellIs" dxfId="5408" priority="6249" operator="equal">
      <formula>"Menor"</formula>
    </cfRule>
    <cfRule type="cellIs" dxfId="5407" priority="6250" operator="equal">
      <formula>"Leve"</formula>
    </cfRule>
  </conditionalFormatting>
  <conditionalFormatting sqref="BZ10:CE10">
    <cfRule type="cellIs" dxfId="5406" priority="6746" operator="equal">
      <formula>"Catastrófico"</formula>
    </cfRule>
    <cfRule type="cellIs" dxfId="5405" priority="6747" operator="equal">
      <formula>"Mayor"</formula>
    </cfRule>
    <cfRule type="cellIs" dxfId="5404" priority="6748" operator="equal">
      <formula>"Moderado"</formula>
    </cfRule>
    <cfRule type="cellIs" dxfId="5403" priority="6749" operator="equal">
      <formula>"Menor"</formula>
    </cfRule>
    <cfRule type="cellIs" dxfId="5402" priority="6750" operator="equal">
      <formula>"Leve"</formula>
    </cfRule>
  </conditionalFormatting>
  <conditionalFormatting sqref="FC10:FH10">
    <cfRule type="cellIs" dxfId="5401" priority="5731" operator="equal">
      <formula>"Catastrófico"</formula>
    </cfRule>
    <cfRule type="cellIs" dxfId="5400" priority="5732" operator="equal">
      <formula>"Mayor"</formula>
    </cfRule>
    <cfRule type="cellIs" dxfId="5399" priority="5733" operator="equal">
      <formula>"Moderado"</formula>
    </cfRule>
    <cfRule type="cellIs" dxfId="5398" priority="5734" operator="equal">
      <formula>"Menor"</formula>
    </cfRule>
    <cfRule type="cellIs" dxfId="5397" priority="5735" operator="equal">
      <formula>"Leve"</formula>
    </cfRule>
  </conditionalFormatting>
  <conditionalFormatting sqref="BX11:BY11">
    <cfRule type="cellIs" dxfId="5396" priority="6736" operator="equal">
      <formula>"Catastrófico"</formula>
    </cfRule>
    <cfRule type="cellIs" dxfId="5395" priority="6737" operator="equal">
      <formula>"Mayor"</formula>
    </cfRule>
    <cfRule type="cellIs" dxfId="5394" priority="6738" operator="equal">
      <formula>"Moderado"</formula>
    </cfRule>
    <cfRule type="cellIs" dxfId="5393" priority="6739" operator="equal">
      <formula>"Menor"</formula>
    </cfRule>
    <cfRule type="cellIs" dxfId="5392" priority="6740" operator="equal">
      <formula>"Leve"</formula>
    </cfRule>
  </conditionalFormatting>
  <conditionalFormatting sqref="BX11:BY11">
    <cfRule type="cellIs" dxfId="5391" priority="6731" operator="equal">
      <formula>"Catastrófico"</formula>
    </cfRule>
    <cfRule type="cellIs" dxfId="5390" priority="6732" operator="equal">
      <formula>"Mayor"</formula>
    </cfRule>
    <cfRule type="cellIs" dxfId="5389" priority="6733" operator="equal">
      <formula>"Moderado"</formula>
    </cfRule>
    <cfRule type="cellIs" dxfId="5388" priority="6734" operator="equal">
      <formula>"Menor"</formula>
    </cfRule>
    <cfRule type="cellIs" dxfId="5387" priority="6735" operator="equal">
      <formula>"Leve"</formula>
    </cfRule>
  </conditionalFormatting>
  <conditionalFormatting sqref="BX16:BX17">
    <cfRule type="cellIs" dxfId="5386" priority="6726" operator="equal">
      <formula>"Catastrófico"</formula>
    </cfRule>
    <cfRule type="cellIs" dxfId="5385" priority="6727" operator="equal">
      <formula>"Mayor"</formula>
    </cfRule>
    <cfRule type="cellIs" dxfId="5384" priority="6728" operator="equal">
      <formula>"Moderado"</formula>
    </cfRule>
    <cfRule type="cellIs" dxfId="5383" priority="6729" operator="equal">
      <formula>"Menor"</formula>
    </cfRule>
    <cfRule type="cellIs" dxfId="5382" priority="6730" operator="equal">
      <formula>"Leve"</formula>
    </cfRule>
  </conditionalFormatting>
  <conditionalFormatting sqref="BY16">
    <cfRule type="cellIs" dxfId="5381" priority="6721" operator="equal">
      <formula>"Catastrófico"</formula>
    </cfRule>
    <cfRule type="cellIs" dxfId="5380" priority="6722" operator="equal">
      <formula>"Mayor"</formula>
    </cfRule>
    <cfRule type="cellIs" dxfId="5379" priority="6723" operator="equal">
      <formula>"Moderado"</formula>
    </cfRule>
    <cfRule type="cellIs" dxfId="5378" priority="6724" operator="equal">
      <formula>"Menor"</formula>
    </cfRule>
    <cfRule type="cellIs" dxfId="5377" priority="6725" operator="equal">
      <formula>"Leve"</formula>
    </cfRule>
  </conditionalFormatting>
  <conditionalFormatting sqref="FK16">
    <cfRule type="cellIs" dxfId="5376" priority="6211" operator="equal">
      <formula>"Catastrófico"</formula>
    </cfRule>
    <cfRule type="cellIs" dxfId="5375" priority="6212" operator="equal">
      <formula>"Mayor"</formula>
    </cfRule>
    <cfRule type="cellIs" dxfId="5374" priority="6213" operator="equal">
      <formula>"Moderado"</formula>
    </cfRule>
    <cfRule type="cellIs" dxfId="5373" priority="6214" operator="equal">
      <formula>"Menor"</formula>
    </cfRule>
    <cfRule type="cellIs" dxfId="5372" priority="6215" operator="equal">
      <formula>"Leve"</formula>
    </cfRule>
  </conditionalFormatting>
  <conditionalFormatting sqref="FA106:FH111">
    <cfRule type="cellIs" dxfId="5371" priority="5916" operator="equal">
      <formula>"Catastrófico"</formula>
    </cfRule>
    <cfRule type="cellIs" dxfId="5370" priority="5917" operator="equal">
      <formula>"Mayor"</formula>
    </cfRule>
    <cfRule type="cellIs" dxfId="5369" priority="5918" operator="equal">
      <formula>"Moderado"</formula>
    </cfRule>
    <cfRule type="cellIs" dxfId="5368" priority="5919" operator="equal">
      <formula>"Menor"</formula>
    </cfRule>
    <cfRule type="cellIs" dxfId="5367" priority="5920" operator="equal">
      <formula>"Leve"</formula>
    </cfRule>
  </conditionalFormatting>
  <conditionalFormatting sqref="FA178:FH183">
    <cfRule type="cellIs" dxfId="5366" priority="5911" operator="equal">
      <formula>"Catastrófico"</formula>
    </cfRule>
    <cfRule type="cellIs" dxfId="5365" priority="5912" operator="equal">
      <formula>"Mayor"</formula>
    </cfRule>
    <cfRule type="cellIs" dxfId="5364" priority="5913" operator="equal">
      <formula>"Moderado"</formula>
    </cfRule>
    <cfRule type="cellIs" dxfId="5363" priority="5914" operator="equal">
      <formula>"Menor"</formula>
    </cfRule>
    <cfRule type="cellIs" dxfId="5362" priority="5915" operator="equal">
      <formula>"Leve"</formula>
    </cfRule>
  </conditionalFormatting>
  <conditionalFormatting sqref="FC16:FH17">
    <cfRule type="cellIs" dxfId="5361" priority="5691" operator="equal">
      <formula>"Catastrófico"</formula>
    </cfRule>
    <cfRule type="cellIs" dxfId="5360" priority="5692" operator="equal">
      <formula>"Mayor"</formula>
    </cfRule>
    <cfRule type="cellIs" dxfId="5359" priority="5693" operator="equal">
      <formula>"Moderado"</formula>
    </cfRule>
    <cfRule type="cellIs" dxfId="5358" priority="5694" operator="equal">
      <formula>"Menor"</formula>
    </cfRule>
    <cfRule type="cellIs" dxfId="5357" priority="5695" operator="equal">
      <formula>"Leve"</formula>
    </cfRule>
  </conditionalFormatting>
  <conditionalFormatting sqref="FA46:FB46">
    <cfRule type="cellIs" dxfId="5356" priority="5901" operator="equal">
      <formula>"Catastrófico"</formula>
    </cfRule>
    <cfRule type="cellIs" dxfId="5355" priority="5902" operator="equal">
      <formula>"Mayor"</formula>
    </cfRule>
    <cfRule type="cellIs" dxfId="5354" priority="5903" operator="equal">
      <formula>"Moderado"</formula>
    </cfRule>
    <cfRule type="cellIs" dxfId="5353" priority="5904" operator="equal">
      <formula>"Menor"</formula>
    </cfRule>
    <cfRule type="cellIs" dxfId="5352" priority="5905" operator="equal">
      <formula>"Leve"</formula>
    </cfRule>
  </conditionalFormatting>
  <conditionalFormatting sqref="FK124:FR124 FK129:FR129 FK125:FK128 FM125:FR128">
    <cfRule type="cellIs" dxfId="5351" priority="6186" operator="equal">
      <formula>"Catastrófico"</formula>
    </cfRule>
    <cfRule type="cellIs" dxfId="5350" priority="6187" operator="equal">
      <formula>"Mayor"</formula>
    </cfRule>
    <cfRule type="cellIs" dxfId="5349" priority="6188" operator="equal">
      <formula>"Moderado"</formula>
    </cfRule>
    <cfRule type="cellIs" dxfId="5348" priority="6189" operator="equal">
      <formula>"Menor"</formula>
    </cfRule>
    <cfRule type="cellIs" dxfId="5347" priority="6190" operator="equal">
      <formula>"Leve"</formula>
    </cfRule>
  </conditionalFormatting>
  <conditionalFormatting sqref="FJ41:FR42">
    <cfRule type="cellIs" dxfId="5346" priority="6101" operator="equal">
      <formula>"Catastrófico"</formula>
    </cfRule>
    <cfRule type="cellIs" dxfId="5345" priority="6102" operator="equal">
      <formula>"Mayor"</formula>
    </cfRule>
    <cfRule type="cellIs" dxfId="5344" priority="6103" operator="equal">
      <formula>"Moderado"</formula>
    </cfRule>
    <cfRule type="cellIs" dxfId="5343" priority="6104" operator="equal">
      <formula>"Menor"</formula>
    </cfRule>
    <cfRule type="cellIs" dxfId="5342" priority="6105" operator="equal">
      <formula>"Leve"</formula>
    </cfRule>
  </conditionalFormatting>
  <conditionalFormatting sqref="FA191:FH195">
    <cfRule type="cellIs" dxfId="5341" priority="6036" operator="equal">
      <formula>"Catastrófico"</formula>
    </cfRule>
    <cfRule type="cellIs" dxfId="5340" priority="6037" operator="equal">
      <formula>"Mayor"</formula>
    </cfRule>
    <cfRule type="cellIs" dxfId="5339" priority="6038" operator="equal">
      <formula>"Moderado"</formula>
    </cfRule>
    <cfRule type="cellIs" dxfId="5338" priority="6039" operator="equal">
      <formula>"Menor"</formula>
    </cfRule>
    <cfRule type="cellIs" dxfId="5337" priority="6040" operator="equal">
      <formula>"Leve"</formula>
    </cfRule>
  </conditionalFormatting>
  <conditionalFormatting sqref="FA197:FH201">
    <cfRule type="cellIs" dxfId="5336" priority="6031" operator="equal">
      <formula>"Catastrófico"</formula>
    </cfRule>
    <cfRule type="cellIs" dxfId="5335" priority="6032" operator="equal">
      <formula>"Mayor"</formula>
    </cfRule>
    <cfRule type="cellIs" dxfId="5334" priority="6033" operator="equal">
      <formula>"Moderado"</formula>
    </cfRule>
    <cfRule type="cellIs" dxfId="5333" priority="6034" operator="equal">
      <formula>"Menor"</formula>
    </cfRule>
    <cfRule type="cellIs" dxfId="5332" priority="6035" operator="equal">
      <formula>"Leve"</formula>
    </cfRule>
  </conditionalFormatting>
  <conditionalFormatting sqref="ET89">
    <cfRule type="cellIs" dxfId="5331" priority="5501" operator="equal">
      <formula>"Catastrófico"</formula>
    </cfRule>
    <cfRule type="cellIs" dxfId="5330" priority="5502" operator="equal">
      <formula>"Mayor"</formula>
    </cfRule>
    <cfRule type="cellIs" dxfId="5329" priority="5503" operator="equal">
      <formula>"Moderado"</formula>
    </cfRule>
    <cfRule type="cellIs" dxfId="5328" priority="5504" operator="equal">
      <formula>"Menor"</formula>
    </cfRule>
    <cfRule type="cellIs" dxfId="5327" priority="5505" operator="equal">
      <formula>"Leve"</formula>
    </cfRule>
  </conditionalFormatting>
  <conditionalFormatting sqref="EU89:EY89">
    <cfRule type="cellIs" dxfId="5326" priority="5496" operator="equal">
      <formula>"Catastrófico"</formula>
    </cfRule>
    <cfRule type="cellIs" dxfId="5325" priority="5497" operator="equal">
      <formula>"Mayor"</formula>
    </cfRule>
    <cfRule type="cellIs" dxfId="5324" priority="5498" operator="equal">
      <formula>"Moderado"</formula>
    </cfRule>
    <cfRule type="cellIs" dxfId="5323" priority="5499" operator="equal">
      <formula>"Menor"</formula>
    </cfRule>
    <cfRule type="cellIs" dxfId="5322" priority="5500" operator="equal">
      <formula>"Leve"</formula>
    </cfRule>
  </conditionalFormatting>
  <conditionalFormatting sqref="FD89:FH89">
    <cfRule type="cellIs" dxfId="5321" priority="5996" operator="equal">
      <formula>"Catastrófico"</formula>
    </cfRule>
    <cfRule type="cellIs" dxfId="5320" priority="5997" operator="equal">
      <formula>"Mayor"</formula>
    </cfRule>
    <cfRule type="cellIs" dxfId="5319" priority="5998" operator="equal">
      <formula>"Moderado"</formula>
    </cfRule>
    <cfRule type="cellIs" dxfId="5318" priority="5999" operator="equal">
      <formula>"Menor"</formula>
    </cfRule>
    <cfRule type="cellIs" dxfId="5317" priority="6000" operator="equal">
      <formula>"Leve"</formula>
    </cfRule>
  </conditionalFormatting>
  <conditionalFormatting sqref="FA101">
    <cfRule type="cellIs" dxfId="5316" priority="5981" operator="equal">
      <formula>"Catastrófico"</formula>
    </cfRule>
    <cfRule type="cellIs" dxfId="5315" priority="5982" operator="equal">
      <formula>"Mayor"</formula>
    </cfRule>
    <cfRule type="cellIs" dxfId="5314" priority="5983" operator="equal">
      <formula>"Moderado"</formula>
    </cfRule>
    <cfRule type="cellIs" dxfId="5313" priority="5984" operator="equal">
      <formula>"Menor"</formula>
    </cfRule>
    <cfRule type="cellIs" dxfId="5312" priority="5985" operator="equal">
      <formula>"Leve"</formula>
    </cfRule>
  </conditionalFormatting>
  <conditionalFormatting sqref="FC16:FH17">
    <cfRule type="cellIs" dxfId="5311" priority="5686" operator="equal">
      <formula>"Catastrófico"</formula>
    </cfRule>
    <cfRule type="cellIs" dxfId="5310" priority="5687" operator="equal">
      <formula>"Mayor"</formula>
    </cfRule>
    <cfRule type="cellIs" dxfId="5309" priority="5688" operator="equal">
      <formula>"Moderado"</formula>
    </cfRule>
    <cfRule type="cellIs" dxfId="5308" priority="5689" operator="equal">
      <formula>"Menor"</formula>
    </cfRule>
    <cfRule type="cellIs" dxfId="5307" priority="5690" operator="equal">
      <formula>"Leve"</formula>
    </cfRule>
  </conditionalFormatting>
  <conditionalFormatting sqref="FB124:FH124 FB129:FH129 FB125:FB128 FD125:FH128">
    <cfRule type="cellIs" dxfId="5306" priority="5681" operator="equal">
      <formula>"Catastrófico"</formula>
    </cfRule>
    <cfRule type="cellIs" dxfId="5305" priority="5682" operator="equal">
      <formula>"Mayor"</formula>
    </cfRule>
    <cfRule type="cellIs" dxfId="5304" priority="5683" operator="equal">
      <formula>"Moderado"</formula>
    </cfRule>
    <cfRule type="cellIs" dxfId="5303" priority="5684" operator="equal">
      <formula>"Menor"</formula>
    </cfRule>
    <cfRule type="cellIs" dxfId="5302" priority="5685" operator="equal">
      <formula>"Leve"</formula>
    </cfRule>
  </conditionalFormatting>
  <conditionalFormatting sqref="FA125:FA128">
    <cfRule type="cellIs" dxfId="5301" priority="5666" operator="equal">
      <formula>"Catastrófico"</formula>
    </cfRule>
    <cfRule type="cellIs" dxfId="5300" priority="5667" operator="equal">
      <formula>"Mayor"</formula>
    </cfRule>
    <cfRule type="cellIs" dxfId="5299" priority="5668" operator="equal">
      <formula>"Moderado"</formula>
    </cfRule>
    <cfRule type="cellIs" dxfId="5298" priority="5669" operator="equal">
      <formula>"Menor"</formula>
    </cfRule>
    <cfRule type="cellIs" dxfId="5297" priority="5670" operator="equal">
      <formula>"Leve"</formula>
    </cfRule>
  </conditionalFormatting>
  <conditionalFormatting sqref="FA130:FB130">
    <cfRule type="cellIs" dxfId="5296" priority="5661" operator="equal">
      <formula>"Catastrófico"</formula>
    </cfRule>
    <cfRule type="cellIs" dxfId="5295" priority="5662" operator="equal">
      <formula>"Mayor"</formula>
    </cfRule>
    <cfRule type="cellIs" dxfId="5294" priority="5663" operator="equal">
      <formula>"Moderado"</formula>
    </cfRule>
    <cfRule type="cellIs" dxfId="5293" priority="5664" operator="equal">
      <formula>"Menor"</formula>
    </cfRule>
    <cfRule type="cellIs" dxfId="5292" priority="5665" operator="equal">
      <formula>"Leve"</formula>
    </cfRule>
  </conditionalFormatting>
  <conditionalFormatting sqref="FB125:FB128 FA129:FH129 FD125:FH128 FA124:FH124">
    <cfRule type="cellIs" dxfId="5291" priority="5676" operator="equal">
      <formula>"Catastrófico"</formula>
    </cfRule>
    <cfRule type="cellIs" dxfId="5290" priority="5677" operator="equal">
      <formula>"Mayor"</formula>
    </cfRule>
    <cfRule type="cellIs" dxfId="5289" priority="5678" operator="equal">
      <formula>"Moderado"</formula>
    </cfRule>
    <cfRule type="cellIs" dxfId="5288" priority="5679" operator="equal">
      <formula>"Menor"</formula>
    </cfRule>
    <cfRule type="cellIs" dxfId="5287" priority="5680" operator="equal">
      <formula>"Leve"</formula>
    </cfRule>
  </conditionalFormatting>
  <conditionalFormatting sqref="ER125:ER128">
    <cfRule type="cellIs" dxfId="5286" priority="5166" operator="equal">
      <formula>"Catastrófico"</formula>
    </cfRule>
    <cfRule type="cellIs" dxfId="5285" priority="5167" operator="equal">
      <formula>"Mayor"</formula>
    </cfRule>
    <cfRule type="cellIs" dxfId="5284" priority="5168" operator="equal">
      <formula>"Moderado"</formula>
    </cfRule>
    <cfRule type="cellIs" dxfId="5283" priority="5169" operator="equal">
      <formula>"Menor"</formula>
    </cfRule>
    <cfRule type="cellIs" dxfId="5282" priority="5170" operator="equal">
      <formula>"Leve"</formula>
    </cfRule>
  </conditionalFormatting>
  <conditionalFormatting sqref="FA28:FH28">
    <cfRule type="cellIs" dxfId="5281" priority="5621" operator="equal">
      <formula>"Catastrófico"</formula>
    </cfRule>
    <cfRule type="cellIs" dxfId="5280" priority="5622" operator="equal">
      <formula>"Mayor"</formula>
    </cfRule>
    <cfRule type="cellIs" dxfId="5279" priority="5623" operator="equal">
      <formula>"Moderado"</formula>
    </cfRule>
    <cfRule type="cellIs" dxfId="5278" priority="5624" operator="equal">
      <formula>"Menor"</formula>
    </cfRule>
    <cfRule type="cellIs" dxfId="5277" priority="5625" operator="equal">
      <formula>"Leve"</formula>
    </cfRule>
  </conditionalFormatting>
  <conditionalFormatting sqref="FA35:FC35">
    <cfRule type="cellIs" dxfId="5276" priority="5616" operator="equal">
      <formula>"Catastrófico"</formula>
    </cfRule>
    <cfRule type="cellIs" dxfId="5275" priority="5617" operator="equal">
      <formula>"Mayor"</formula>
    </cfRule>
    <cfRule type="cellIs" dxfId="5274" priority="5618" operator="equal">
      <formula>"Moderado"</formula>
    </cfRule>
    <cfRule type="cellIs" dxfId="5273" priority="5619" operator="equal">
      <formula>"Menor"</formula>
    </cfRule>
    <cfRule type="cellIs" dxfId="5272" priority="5620" operator="equal">
      <formula>"Leve"</formula>
    </cfRule>
  </conditionalFormatting>
  <conditionalFormatting sqref="ER112:EY112">
    <cfRule type="cellIs" dxfId="5271" priority="5456" operator="equal">
      <formula>"Catastrófico"</formula>
    </cfRule>
    <cfRule type="cellIs" dxfId="5270" priority="5457" operator="equal">
      <formula>"Mayor"</formula>
    </cfRule>
    <cfRule type="cellIs" dxfId="5269" priority="5458" operator="equal">
      <formula>"Moderado"</formula>
    </cfRule>
    <cfRule type="cellIs" dxfId="5268" priority="5459" operator="equal">
      <formula>"Menor"</formula>
    </cfRule>
    <cfRule type="cellIs" dxfId="5267" priority="5460" operator="equal">
      <formula>"Leve"</formula>
    </cfRule>
  </conditionalFormatting>
  <conditionalFormatting sqref="FC52:FH52">
    <cfRule type="cellIs" dxfId="5266" priority="5866" operator="equal">
      <formula>"Catastrófico"</formula>
    </cfRule>
    <cfRule type="cellIs" dxfId="5265" priority="5867" operator="equal">
      <formula>"Mayor"</formula>
    </cfRule>
    <cfRule type="cellIs" dxfId="5264" priority="5868" operator="equal">
      <formula>"Moderado"</formula>
    </cfRule>
    <cfRule type="cellIs" dxfId="5263" priority="5869" operator="equal">
      <formula>"Menor"</formula>
    </cfRule>
    <cfRule type="cellIs" dxfId="5262" priority="5870" operator="equal">
      <formula>"Leve"</formula>
    </cfRule>
  </conditionalFormatting>
  <conditionalFormatting sqref="FA58:FB58">
    <cfRule type="cellIs" dxfId="5261" priority="5861" operator="equal">
      <formula>"Catastrófico"</formula>
    </cfRule>
    <cfRule type="cellIs" dxfId="5260" priority="5862" operator="equal">
      <formula>"Mayor"</formula>
    </cfRule>
    <cfRule type="cellIs" dxfId="5259" priority="5863" operator="equal">
      <formula>"Moderado"</formula>
    </cfRule>
    <cfRule type="cellIs" dxfId="5258" priority="5864" operator="equal">
      <formula>"Menor"</formula>
    </cfRule>
    <cfRule type="cellIs" dxfId="5257" priority="5865" operator="equal">
      <formula>"Leve"</formula>
    </cfRule>
  </conditionalFormatting>
  <conditionalFormatting sqref="FA196:FH196">
    <cfRule type="cellIs" dxfId="5256" priority="5641" operator="equal">
      <formula>"Catastrófico"</formula>
    </cfRule>
    <cfRule type="cellIs" dxfId="5255" priority="5642" operator="equal">
      <formula>"Mayor"</formula>
    </cfRule>
    <cfRule type="cellIs" dxfId="5254" priority="5643" operator="equal">
      <formula>"Moderado"</formula>
    </cfRule>
    <cfRule type="cellIs" dxfId="5253" priority="5644" operator="equal">
      <formula>"Menor"</formula>
    </cfRule>
    <cfRule type="cellIs" dxfId="5252" priority="5645" operator="equal">
      <formula>"Leve"</formula>
    </cfRule>
  </conditionalFormatting>
  <conditionalFormatting sqref="FA202:FH202">
    <cfRule type="cellIs" dxfId="5251" priority="5636" operator="equal">
      <formula>"Catastrófico"</formula>
    </cfRule>
    <cfRule type="cellIs" dxfId="5250" priority="5637" operator="equal">
      <formula>"Mayor"</formula>
    </cfRule>
    <cfRule type="cellIs" dxfId="5249" priority="5638" operator="equal">
      <formula>"Moderado"</formula>
    </cfRule>
    <cfRule type="cellIs" dxfId="5248" priority="5639" operator="equal">
      <formula>"Menor"</formula>
    </cfRule>
    <cfRule type="cellIs" dxfId="5247" priority="5640" operator="equal">
      <formula>"Leve"</formula>
    </cfRule>
  </conditionalFormatting>
  <conditionalFormatting sqref="EK58:EP58">
    <cfRule type="cellIs" dxfId="5246" priority="4836" operator="equal">
      <formula>"Catastrófico"</formula>
    </cfRule>
    <cfRule type="cellIs" dxfId="5245" priority="4837" operator="equal">
      <formula>"Mayor"</formula>
    </cfRule>
    <cfRule type="cellIs" dxfId="5244" priority="4838" operator="equal">
      <formula>"Moderado"</formula>
    </cfRule>
    <cfRule type="cellIs" dxfId="5243" priority="4839" operator="equal">
      <formula>"Menor"</formula>
    </cfRule>
    <cfRule type="cellIs" dxfId="5242" priority="4840" operator="equal">
      <formula>"Leve"</formula>
    </cfRule>
  </conditionalFormatting>
  <conditionalFormatting sqref="ER214:EY214">
    <cfRule type="cellIs" dxfId="5241" priority="5121" operator="equal">
      <formula>"Catastrófico"</formula>
    </cfRule>
    <cfRule type="cellIs" dxfId="5240" priority="5122" operator="equal">
      <formula>"Mayor"</formula>
    </cfRule>
    <cfRule type="cellIs" dxfId="5239" priority="5123" operator="equal">
      <formula>"Moderado"</formula>
    </cfRule>
    <cfRule type="cellIs" dxfId="5238" priority="5124" operator="equal">
      <formula>"Menor"</formula>
    </cfRule>
    <cfRule type="cellIs" dxfId="5237" priority="5125" operator="equal">
      <formula>"Leve"</formula>
    </cfRule>
  </conditionalFormatting>
  <conditionalFormatting sqref="ES10">
    <cfRule type="cellIs" dxfId="5236" priority="5251" operator="equal">
      <formula>"Catastrófico"</formula>
    </cfRule>
    <cfRule type="cellIs" dxfId="5235" priority="5252" operator="equal">
      <formula>"Mayor"</formula>
    </cfRule>
    <cfRule type="cellIs" dxfId="5234" priority="5253" operator="equal">
      <formula>"Moderado"</formula>
    </cfRule>
    <cfRule type="cellIs" dxfId="5233" priority="5254" operator="equal">
      <formula>"Menor"</formula>
    </cfRule>
    <cfRule type="cellIs" dxfId="5232" priority="5255" operator="equal">
      <formula>"Leve"</formula>
    </cfRule>
  </conditionalFormatting>
  <conditionalFormatting sqref="ER10:ES10">
    <cfRule type="cellIs" dxfId="5231" priority="5246" operator="equal">
      <formula>"Catastrófico"</formula>
    </cfRule>
    <cfRule type="cellIs" dxfId="5230" priority="5247" operator="equal">
      <formula>"Mayor"</formula>
    </cfRule>
    <cfRule type="cellIs" dxfId="5229" priority="5248" operator="equal">
      <formula>"Moderado"</formula>
    </cfRule>
    <cfRule type="cellIs" dxfId="5228" priority="5249" operator="equal">
      <formula>"Menor"</formula>
    </cfRule>
    <cfRule type="cellIs" dxfId="5227" priority="5250" operator="equal">
      <formula>"Leve"</formula>
    </cfRule>
  </conditionalFormatting>
  <conditionalFormatting sqref="FD35:FH35">
    <cfRule type="cellIs" dxfId="5226" priority="5611" operator="equal">
      <formula>"Catastrófico"</formula>
    </cfRule>
    <cfRule type="cellIs" dxfId="5225" priority="5612" operator="equal">
      <formula>"Mayor"</formula>
    </cfRule>
    <cfRule type="cellIs" dxfId="5224" priority="5613" operator="equal">
      <formula>"Moderado"</formula>
    </cfRule>
    <cfRule type="cellIs" dxfId="5223" priority="5614" operator="equal">
      <formula>"Menor"</formula>
    </cfRule>
    <cfRule type="cellIs" dxfId="5222" priority="5615" operator="equal">
      <formula>"Leve"</formula>
    </cfRule>
  </conditionalFormatting>
  <conditionalFormatting sqref="ES83">
    <cfRule type="cellIs" dxfId="5221" priority="5316" operator="equal">
      <formula>"Catastrófico"</formula>
    </cfRule>
    <cfRule type="cellIs" dxfId="5220" priority="5317" operator="equal">
      <formula>"Mayor"</formula>
    </cfRule>
    <cfRule type="cellIs" dxfId="5219" priority="5318" operator="equal">
      <formula>"Moderado"</formula>
    </cfRule>
    <cfRule type="cellIs" dxfId="5218" priority="5319" operator="equal">
      <formula>"Menor"</formula>
    </cfRule>
    <cfRule type="cellIs" dxfId="5217" priority="5320" operator="equal">
      <formula>"Leve"</formula>
    </cfRule>
  </conditionalFormatting>
  <conditionalFormatting sqref="FA40:FH40">
    <cfRule type="cellIs" dxfId="5216" priority="5601" operator="equal">
      <formula>"Catastrófico"</formula>
    </cfRule>
    <cfRule type="cellIs" dxfId="5215" priority="5602" operator="equal">
      <formula>"Mayor"</formula>
    </cfRule>
    <cfRule type="cellIs" dxfId="5214" priority="5603" operator="equal">
      <formula>"Moderado"</formula>
    </cfRule>
    <cfRule type="cellIs" dxfId="5213" priority="5604" operator="equal">
      <formula>"Menor"</formula>
    </cfRule>
    <cfRule type="cellIs" dxfId="5212" priority="5605" operator="equal">
      <formula>"Leve"</formula>
    </cfRule>
  </conditionalFormatting>
  <conditionalFormatting sqref="FJ172:FR172 FJ131:FR137 FJ196:FR196 FJ12:FR15 FJ90:FR93 FJ95:FR99 FJ103:FR105 FJ186:FR190 FJ47:FR51 FJ53:FR57 FJ36:FR40 FJ43:FR45 FJ18:FR34 FJ88:FR88 FJ142:FR142 FJ148:FR148 FJ154:FR155 FJ59:FR69 FJ202:FR202 FJ208:FR208 FJ214:FR255">
    <cfRule type="cellIs" dxfId="5211" priority="6601" operator="equal">
      <formula>"Catastrófico"</formula>
    </cfRule>
    <cfRule type="cellIs" dxfId="5210" priority="6602" operator="equal">
      <formula>"Mayor"</formula>
    </cfRule>
    <cfRule type="cellIs" dxfId="5209" priority="6603" operator="equal">
      <formula>"Moderado"</formula>
    </cfRule>
    <cfRule type="cellIs" dxfId="5208" priority="6604" operator="equal">
      <formula>"Menor"</formula>
    </cfRule>
    <cfRule type="cellIs" dxfId="5207" priority="6605" operator="equal">
      <formula>"Leve"</formula>
    </cfRule>
  </conditionalFormatting>
  <conditionalFormatting sqref="BW10 BW16 BW22 BW40 BW64 BW70 BW76 BW82 BW88 BW94 BW100 BW106 BW112 BW118 BW124 BW130 BW136 BW142 BW148 BW154 BW160 BW166 BW172 BW178 BW184 BW190 BW196 BW202 BW208 BW214 BW220">
    <cfRule type="cellIs" dxfId="5206" priority="7101" operator="equal">
      <formula>"Catastrófico"</formula>
    </cfRule>
    <cfRule type="cellIs" dxfId="5205" priority="7102" operator="equal">
      <formula>"Mayor"</formula>
    </cfRule>
    <cfRule type="cellIs" dxfId="5204" priority="7103" operator="equal">
      <formula>"Moderado"</formula>
    </cfRule>
    <cfRule type="cellIs" dxfId="5203" priority="7104" operator="equal">
      <formula>"Menor"</formula>
    </cfRule>
    <cfRule type="cellIs" dxfId="5202" priority="7105" operator="equal">
      <formula>"Leve"</formula>
    </cfRule>
  </conditionalFormatting>
  <conditionalFormatting sqref="FI46 FI52 FI58">
    <cfRule type="cellIs" dxfId="5201" priority="6591" operator="equal">
      <formula>"Catastrófico"</formula>
    </cfRule>
    <cfRule type="cellIs" dxfId="5200" priority="6592" operator="equal">
      <formula>"Mayor"</formula>
    </cfRule>
    <cfRule type="cellIs" dxfId="5199" priority="6593" operator="equal">
      <formula>"Moderado"</formula>
    </cfRule>
    <cfRule type="cellIs" dxfId="5198" priority="6594" operator="equal">
      <formula>"Menor"</formula>
    </cfRule>
    <cfRule type="cellIs" dxfId="5197" priority="6595" operator="equal">
      <formula>"Leve"</formula>
    </cfRule>
  </conditionalFormatting>
  <conditionalFormatting sqref="BW226">
    <cfRule type="cellIs" dxfId="5196" priority="7091" operator="equal">
      <formula>"Catastrófico"</formula>
    </cfRule>
    <cfRule type="cellIs" dxfId="5195" priority="7092" operator="equal">
      <formula>"Mayor"</formula>
    </cfRule>
    <cfRule type="cellIs" dxfId="5194" priority="7093" operator="equal">
      <formula>"Moderado"</formula>
    </cfRule>
    <cfRule type="cellIs" dxfId="5193" priority="7094" operator="equal">
      <formula>"Menor"</formula>
    </cfRule>
    <cfRule type="cellIs" dxfId="5192" priority="7095" operator="equal">
      <formula>"Leve"</formula>
    </cfRule>
  </conditionalFormatting>
  <conditionalFormatting sqref="BW232">
    <cfRule type="cellIs" dxfId="5191" priority="7086" operator="equal">
      <formula>"Catastrófico"</formula>
    </cfRule>
    <cfRule type="cellIs" dxfId="5190" priority="7087" operator="equal">
      <formula>"Mayor"</formula>
    </cfRule>
    <cfRule type="cellIs" dxfId="5189" priority="7088" operator="equal">
      <formula>"Moderado"</formula>
    </cfRule>
    <cfRule type="cellIs" dxfId="5188" priority="7089" operator="equal">
      <formula>"Menor"</formula>
    </cfRule>
    <cfRule type="cellIs" dxfId="5187" priority="7090" operator="equal">
      <formula>"Leve"</formula>
    </cfRule>
  </conditionalFormatting>
  <conditionalFormatting sqref="FI244">
    <cfRule type="cellIs" dxfId="5186" priority="6571" operator="equal">
      <formula>"Catastrófico"</formula>
    </cfRule>
    <cfRule type="cellIs" dxfId="5185" priority="6572" operator="equal">
      <formula>"Mayor"</formula>
    </cfRule>
    <cfRule type="cellIs" dxfId="5184" priority="6573" operator="equal">
      <formula>"Moderado"</formula>
    </cfRule>
    <cfRule type="cellIs" dxfId="5183" priority="6574" operator="equal">
      <formula>"Menor"</formula>
    </cfRule>
    <cfRule type="cellIs" dxfId="5182" priority="6575" operator="equal">
      <formula>"Leve"</formula>
    </cfRule>
  </conditionalFormatting>
  <conditionalFormatting sqref="EZ250">
    <cfRule type="cellIs" dxfId="5181" priority="6061" operator="equal">
      <formula>"Catastrófico"</formula>
    </cfRule>
    <cfRule type="cellIs" dxfId="5180" priority="6062" operator="equal">
      <formula>"Mayor"</formula>
    </cfRule>
    <cfRule type="cellIs" dxfId="5179" priority="6063" operator="equal">
      <formula>"Moderado"</formula>
    </cfRule>
    <cfRule type="cellIs" dxfId="5178" priority="6064" operator="equal">
      <formula>"Menor"</formula>
    </cfRule>
    <cfRule type="cellIs" dxfId="5177" priority="6065" operator="equal">
      <formula>"Leve"</formula>
    </cfRule>
  </conditionalFormatting>
  <conditionalFormatting sqref="EZ28">
    <cfRule type="cellIs" dxfId="5176" priority="6056" operator="equal">
      <formula>"Catastrófico"</formula>
    </cfRule>
    <cfRule type="cellIs" dxfId="5175" priority="6057" operator="equal">
      <formula>"Mayor"</formula>
    </cfRule>
    <cfRule type="cellIs" dxfId="5174" priority="6058" operator="equal">
      <formula>"Moderado"</formula>
    </cfRule>
    <cfRule type="cellIs" dxfId="5173" priority="6059" operator="equal">
      <formula>"Menor"</formula>
    </cfRule>
    <cfRule type="cellIs" dxfId="5172" priority="6060" operator="equal">
      <formula>"Leve"</formula>
    </cfRule>
  </conditionalFormatting>
  <conditionalFormatting sqref="EZ34">
    <cfRule type="cellIs" dxfId="5171" priority="6051" operator="equal">
      <formula>"Catastrófico"</formula>
    </cfRule>
    <cfRule type="cellIs" dxfId="5170" priority="6052" operator="equal">
      <formula>"Mayor"</formula>
    </cfRule>
    <cfRule type="cellIs" dxfId="5169" priority="6053" operator="equal">
      <formula>"Moderado"</formula>
    </cfRule>
    <cfRule type="cellIs" dxfId="5168" priority="6054" operator="equal">
      <formula>"Menor"</formula>
    </cfRule>
    <cfRule type="cellIs" dxfId="5167" priority="6055" operator="equal">
      <formula>"Leve"</formula>
    </cfRule>
  </conditionalFormatting>
  <conditionalFormatting sqref="FJ89:FK89">
    <cfRule type="cellIs" dxfId="5166" priority="6521" operator="equal">
      <formula>"Catastrófico"</formula>
    </cfRule>
    <cfRule type="cellIs" dxfId="5165" priority="6522" operator="equal">
      <formula>"Mayor"</formula>
    </cfRule>
    <cfRule type="cellIs" dxfId="5164" priority="6523" operator="equal">
      <formula>"Moderado"</formula>
    </cfRule>
    <cfRule type="cellIs" dxfId="5163" priority="6524" operator="equal">
      <formula>"Menor"</formula>
    </cfRule>
    <cfRule type="cellIs" dxfId="5162" priority="6525" operator="equal">
      <formula>"Leve"</formula>
    </cfRule>
  </conditionalFormatting>
  <conditionalFormatting sqref="FL89">
    <cfRule type="cellIs" dxfId="5161" priority="6516" operator="equal">
      <formula>"Catastrófico"</formula>
    </cfRule>
    <cfRule type="cellIs" dxfId="5160" priority="6517" operator="equal">
      <formula>"Mayor"</formula>
    </cfRule>
    <cfRule type="cellIs" dxfId="5159" priority="6518" operator="equal">
      <formula>"Moderado"</formula>
    </cfRule>
    <cfRule type="cellIs" dxfId="5158" priority="6519" operator="equal">
      <formula>"Menor"</formula>
    </cfRule>
    <cfRule type="cellIs" dxfId="5157" priority="6520" operator="equal">
      <formula>"Leve"</formula>
    </cfRule>
  </conditionalFormatting>
  <conditionalFormatting sqref="BY102:CE102 BY100:BZ101">
    <cfRule type="cellIs" dxfId="5156" priority="7001" operator="equal">
      <formula>"Catastrófico"</formula>
    </cfRule>
    <cfRule type="cellIs" dxfId="5155" priority="7002" operator="equal">
      <formula>"Mayor"</formula>
    </cfRule>
    <cfRule type="cellIs" dxfId="5154" priority="7003" operator="equal">
      <formula>"Moderado"</formula>
    </cfRule>
    <cfRule type="cellIs" dxfId="5153" priority="7004" operator="equal">
      <formula>"Menor"</formula>
    </cfRule>
    <cfRule type="cellIs" dxfId="5152" priority="7005" operator="equal">
      <formula>"Leve"</formula>
    </cfRule>
  </conditionalFormatting>
  <conditionalFormatting sqref="BY101:BZ101 BX102:CE102 BX100:BZ100">
    <cfRule type="cellIs" dxfId="5151" priority="6996" operator="equal">
      <formula>"Catastrófico"</formula>
    </cfRule>
    <cfRule type="cellIs" dxfId="5150" priority="6997" operator="equal">
      <formula>"Mayor"</formula>
    </cfRule>
    <cfRule type="cellIs" dxfId="5149" priority="6998" operator="equal">
      <formula>"Moderado"</formula>
    </cfRule>
    <cfRule type="cellIs" dxfId="5148" priority="6999" operator="equal">
      <formula>"Menor"</formula>
    </cfRule>
    <cfRule type="cellIs" dxfId="5147" priority="7000" operator="equal">
      <formula>"Leve"</formula>
    </cfRule>
  </conditionalFormatting>
  <conditionalFormatting sqref="FA94:FH94">
    <cfRule type="cellIs" dxfId="5146" priority="6046" operator="equal">
      <formula>"Catastrófico"</formula>
    </cfRule>
    <cfRule type="cellIs" dxfId="5145" priority="6047" operator="equal">
      <formula>"Mayor"</formula>
    </cfRule>
    <cfRule type="cellIs" dxfId="5144" priority="6048" operator="equal">
      <formula>"Moderado"</formula>
    </cfRule>
    <cfRule type="cellIs" dxfId="5143" priority="6049" operator="equal">
      <formula>"Menor"</formula>
    </cfRule>
    <cfRule type="cellIs" dxfId="5142" priority="6050" operator="equal">
      <formula>"Leve"</formula>
    </cfRule>
  </conditionalFormatting>
  <conditionalFormatting sqref="FA94:FH94">
    <cfRule type="cellIs" dxfId="5141" priority="6041" operator="equal">
      <formula>"Catastrófico"</formula>
    </cfRule>
    <cfRule type="cellIs" dxfId="5140" priority="6042" operator="equal">
      <formula>"Mayor"</formula>
    </cfRule>
    <cfRule type="cellIs" dxfId="5139" priority="6043" operator="equal">
      <formula>"Moderado"</formula>
    </cfRule>
    <cfRule type="cellIs" dxfId="5138" priority="6044" operator="equal">
      <formula>"Menor"</formula>
    </cfRule>
    <cfRule type="cellIs" dxfId="5137" priority="6045" operator="equal">
      <formula>"Leve"</formula>
    </cfRule>
  </conditionalFormatting>
  <conditionalFormatting sqref="FJ185:FR185">
    <cfRule type="cellIs" dxfId="5136" priority="6431" operator="equal">
      <formula>"Catastrófico"</formula>
    </cfRule>
    <cfRule type="cellIs" dxfId="5135" priority="6432" operator="equal">
      <formula>"Mayor"</formula>
    </cfRule>
    <cfRule type="cellIs" dxfId="5134" priority="6433" operator="equal">
      <formula>"Moderado"</formula>
    </cfRule>
    <cfRule type="cellIs" dxfId="5133" priority="6434" operator="equal">
      <formula>"Menor"</formula>
    </cfRule>
    <cfRule type="cellIs" dxfId="5132" priority="6435" operator="equal">
      <formula>"Leve"</formula>
    </cfRule>
  </conditionalFormatting>
  <conditionalFormatting sqref="FA106:FH111">
    <cfRule type="cellIs" dxfId="5131" priority="5921" operator="equal">
      <formula>"Catastrófico"</formula>
    </cfRule>
    <cfRule type="cellIs" dxfId="5130" priority="5922" operator="equal">
      <formula>"Mayor"</formula>
    </cfRule>
    <cfRule type="cellIs" dxfId="5129" priority="5923" operator="equal">
      <formula>"Moderado"</formula>
    </cfRule>
    <cfRule type="cellIs" dxfId="5128" priority="5924" operator="equal">
      <formula>"Menor"</formula>
    </cfRule>
    <cfRule type="cellIs" dxfId="5127" priority="5925" operator="equal">
      <formula>"Leve"</formula>
    </cfRule>
  </conditionalFormatting>
  <conditionalFormatting sqref="FA203:FH207">
    <cfRule type="cellIs" dxfId="5126" priority="6026" operator="equal">
      <formula>"Catastrófico"</formula>
    </cfRule>
    <cfRule type="cellIs" dxfId="5125" priority="6027" operator="equal">
      <formula>"Mayor"</formula>
    </cfRule>
    <cfRule type="cellIs" dxfId="5124" priority="6028" operator="equal">
      <formula>"Moderado"</formula>
    </cfRule>
    <cfRule type="cellIs" dxfId="5123" priority="6029" operator="equal">
      <formula>"Menor"</formula>
    </cfRule>
    <cfRule type="cellIs" dxfId="5122" priority="6030" operator="equal">
      <formula>"Leve"</formula>
    </cfRule>
  </conditionalFormatting>
  <conditionalFormatting sqref="ES102:EY102 ES100:ET101">
    <cfRule type="cellIs" dxfId="5121" priority="5486" operator="equal">
      <formula>"Catastrófico"</formula>
    </cfRule>
    <cfRule type="cellIs" dxfId="5120" priority="5487" operator="equal">
      <formula>"Mayor"</formula>
    </cfRule>
    <cfRule type="cellIs" dxfId="5119" priority="5488" operator="equal">
      <formula>"Moderado"</formula>
    </cfRule>
    <cfRule type="cellIs" dxfId="5118" priority="5489" operator="equal">
      <formula>"Menor"</formula>
    </cfRule>
    <cfRule type="cellIs" dxfId="5117" priority="5490" operator="equal">
      <formula>"Leve"</formula>
    </cfRule>
  </conditionalFormatting>
  <conditionalFormatting sqref="FA209:FH213">
    <cfRule type="cellIs" dxfId="5116" priority="6021" operator="equal">
      <formula>"Catastrófico"</formula>
    </cfRule>
    <cfRule type="cellIs" dxfId="5115" priority="6022" operator="equal">
      <formula>"Mayor"</formula>
    </cfRule>
    <cfRule type="cellIs" dxfId="5114" priority="6023" operator="equal">
      <formula>"Moderado"</formula>
    </cfRule>
    <cfRule type="cellIs" dxfId="5113" priority="6024" operator="equal">
      <formula>"Menor"</formula>
    </cfRule>
    <cfRule type="cellIs" dxfId="5112" priority="6025" operator="equal">
      <formula>"Leve"</formula>
    </cfRule>
  </conditionalFormatting>
  <conditionalFormatting sqref="ER101">
    <cfRule type="cellIs" dxfId="5111" priority="5476" operator="equal">
      <formula>"Catastrófico"</formula>
    </cfRule>
    <cfRule type="cellIs" dxfId="5110" priority="5477" operator="equal">
      <formula>"Mayor"</formula>
    </cfRule>
    <cfRule type="cellIs" dxfId="5109" priority="5478" operator="equal">
      <formula>"Moderado"</formula>
    </cfRule>
    <cfRule type="cellIs" dxfId="5108" priority="5479" operator="equal">
      <formula>"Menor"</formula>
    </cfRule>
    <cfRule type="cellIs" dxfId="5107" priority="5480" operator="equal">
      <formula>"Leve"</formula>
    </cfRule>
  </conditionalFormatting>
  <conditionalFormatting sqref="ER162:EY165 ER168:EY171 ER113:EY117 ER173:EY177 ER145:EY147 ER120:EY123 ER138:EY141 ER149:EY153 ER156:EY159">
    <cfRule type="cellIs" dxfId="5106" priority="5466" operator="equal">
      <formula>"Catastrófico"</formula>
    </cfRule>
    <cfRule type="cellIs" dxfId="5105" priority="5467" operator="equal">
      <formula>"Mayor"</formula>
    </cfRule>
    <cfRule type="cellIs" dxfId="5104" priority="5468" operator="equal">
      <formula>"Moderado"</formula>
    </cfRule>
    <cfRule type="cellIs" dxfId="5103" priority="5469" operator="equal">
      <formula>"Menor"</formula>
    </cfRule>
    <cfRule type="cellIs" dxfId="5102" priority="5470" operator="equal">
      <formula>"Leve"</formula>
    </cfRule>
  </conditionalFormatting>
  <conditionalFormatting sqref="ER112:EY112">
    <cfRule type="cellIs" dxfId="5101" priority="5461" operator="equal">
      <formula>"Catastrófico"</formula>
    </cfRule>
    <cfRule type="cellIs" dxfId="5100" priority="5462" operator="equal">
      <formula>"Mayor"</formula>
    </cfRule>
    <cfRule type="cellIs" dxfId="5099" priority="5463" operator="equal">
      <formula>"Moderado"</formula>
    </cfRule>
    <cfRule type="cellIs" dxfId="5098" priority="5464" operator="equal">
      <formula>"Menor"</formula>
    </cfRule>
    <cfRule type="cellIs" dxfId="5097" priority="5465" operator="equal">
      <formula>"Leve"</formula>
    </cfRule>
  </conditionalFormatting>
  <conditionalFormatting sqref="FJ58:FK58">
    <cfRule type="cellIs" dxfId="5096" priority="6366" operator="equal">
      <formula>"Catastrófico"</formula>
    </cfRule>
    <cfRule type="cellIs" dxfId="5095" priority="6367" operator="equal">
      <formula>"Mayor"</formula>
    </cfRule>
    <cfRule type="cellIs" dxfId="5094" priority="6368" operator="equal">
      <formula>"Moderado"</formula>
    </cfRule>
    <cfRule type="cellIs" dxfId="5093" priority="6369" operator="equal">
      <formula>"Menor"</formula>
    </cfRule>
    <cfRule type="cellIs" dxfId="5092" priority="6370" operator="equal">
      <formula>"Leve"</formula>
    </cfRule>
  </conditionalFormatting>
  <conditionalFormatting sqref="FJ58:FK58">
    <cfRule type="cellIs" dxfId="5091" priority="6361" operator="equal">
      <formula>"Catastrófico"</formula>
    </cfRule>
    <cfRule type="cellIs" dxfId="5090" priority="6362" operator="equal">
      <formula>"Mayor"</formula>
    </cfRule>
    <cfRule type="cellIs" dxfId="5089" priority="6363" operator="equal">
      <formula>"Moderado"</formula>
    </cfRule>
    <cfRule type="cellIs" dxfId="5088" priority="6364" operator="equal">
      <formula>"Menor"</formula>
    </cfRule>
    <cfRule type="cellIs" dxfId="5087" priority="6365" operator="equal">
      <formula>"Leve"</formula>
    </cfRule>
  </conditionalFormatting>
  <conditionalFormatting sqref="BX82">
    <cfRule type="cellIs" dxfId="5086" priority="6851" operator="equal">
      <formula>"Catastrófico"</formula>
    </cfRule>
    <cfRule type="cellIs" dxfId="5085" priority="6852" operator="equal">
      <formula>"Mayor"</formula>
    </cfRule>
    <cfRule type="cellIs" dxfId="5084" priority="6853" operator="equal">
      <formula>"Moderado"</formula>
    </cfRule>
    <cfRule type="cellIs" dxfId="5083" priority="6854" operator="equal">
      <formula>"Menor"</formula>
    </cfRule>
    <cfRule type="cellIs" dxfId="5082" priority="6855" operator="equal">
      <formula>"Leve"</formula>
    </cfRule>
  </conditionalFormatting>
  <conditionalFormatting sqref="BZ82">
    <cfRule type="cellIs" dxfId="5081" priority="6846" operator="equal">
      <formula>"Catastrófico"</formula>
    </cfRule>
    <cfRule type="cellIs" dxfId="5080" priority="6847" operator="equal">
      <formula>"Mayor"</formula>
    </cfRule>
    <cfRule type="cellIs" dxfId="5079" priority="6848" operator="equal">
      <formula>"Moderado"</formula>
    </cfRule>
    <cfRule type="cellIs" dxfId="5078" priority="6849" operator="equal">
      <formula>"Menor"</formula>
    </cfRule>
    <cfRule type="cellIs" dxfId="5077" priority="6850" operator="equal">
      <formula>"Leve"</formula>
    </cfRule>
  </conditionalFormatting>
  <conditionalFormatting sqref="FK82">
    <cfRule type="cellIs" dxfId="5076" priority="6336" operator="equal">
      <formula>"Catastrófico"</formula>
    </cfRule>
    <cfRule type="cellIs" dxfId="5075" priority="6337" operator="equal">
      <formula>"Mayor"</formula>
    </cfRule>
    <cfRule type="cellIs" dxfId="5074" priority="6338" operator="equal">
      <formula>"Moderado"</formula>
    </cfRule>
    <cfRule type="cellIs" dxfId="5073" priority="6339" operator="equal">
      <formula>"Menor"</formula>
    </cfRule>
    <cfRule type="cellIs" dxfId="5072" priority="6340" operator="equal">
      <formula>"Leve"</formula>
    </cfRule>
  </conditionalFormatting>
  <conditionalFormatting sqref="FM82:FR82">
    <cfRule type="cellIs" dxfId="5071" priority="6331" operator="equal">
      <formula>"Catastrófico"</formula>
    </cfRule>
    <cfRule type="cellIs" dxfId="5070" priority="6332" operator="equal">
      <formula>"Mayor"</formula>
    </cfRule>
    <cfRule type="cellIs" dxfId="5069" priority="6333" operator="equal">
      <formula>"Moderado"</formula>
    </cfRule>
    <cfRule type="cellIs" dxfId="5068" priority="6334" operator="equal">
      <formula>"Menor"</formula>
    </cfRule>
    <cfRule type="cellIs" dxfId="5067" priority="6335" operator="equal">
      <formula>"Leve"</formula>
    </cfRule>
  </conditionalFormatting>
  <conditionalFormatting sqref="FK83">
    <cfRule type="cellIs" dxfId="5066" priority="6326" operator="equal">
      <formula>"Catastrófico"</formula>
    </cfRule>
    <cfRule type="cellIs" dxfId="5065" priority="6327" operator="equal">
      <formula>"Mayor"</formula>
    </cfRule>
    <cfRule type="cellIs" dxfId="5064" priority="6328" operator="equal">
      <formula>"Moderado"</formula>
    </cfRule>
    <cfRule type="cellIs" dxfId="5063" priority="6329" operator="equal">
      <formula>"Menor"</formula>
    </cfRule>
    <cfRule type="cellIs" dxfId="5062" priority="6330" operator="equal">
      <formula>"Leve"</formula>
    </cfRule>
  </conditionalFormatting>
  <conditionalFormatting sqref="BZ83">
    <cfRule type="cellIs" dxfId="5061" priority="6816" operator="equal">
      <formula>"Catastrófico"</formula>
    </cfRule>
    <cfRule type="cellIs" dxfId="5060" priority="6817" operator="equal">
      <formula>"Mayor"</formula>
    </cfRule>
    <cfRule type="cellIs" dxfId="5059" priority="6818" operator="equal">
      <formula>"Moderado"</formula>
    </cfRule>
    <cfRule type="cellIs" dxfId="5058" priority="6819" operator="equal">
      <formula>"Menor"</formula>
    </cfRule>
    <cfRule type="cellIs" dxfId="5057" priority="6820" operator="equal">
      <formula>"Leve"</formula>
    </cfRule>
  </conditionalFormatting>
  <conditionalFormatting sqref="FA130:FB130">
    <cfRule type="cellIs" dxfId="5056" priority="5656" operator="equal">
      <formula>"Catastrófico"</formula>
    </cfRule>
    <cfRule type="cellIs" dxfId="5055" priority="5657" operator="equal">
      <formula>"Mayor"</formula>
    </cfRule>
    <cfRule type="cellIs" dxfId="5054" priority="5658" operator="equal">
      <formula>"Moderado"</formula>
    </cfRule>
    <cfRule type="cellIs" dxfId="5053" priority="5659" operator="equal">
      <formula>"Menor"</formula>
    </cfRule>
    <cfRule type="cellIs" dxfId="5052" priority="5660" operator="equal">
      <formula>"Leve"</formula>
    </cfRule>
  </conditionalFormatting>
  <conditionalFormatting sqref="FA167:FH167">
    <cfRule type="cellIs" dxfId="5051" priority="5941" operator="equal">
      <formula>"Catastrófico"</formula>
    </cfRule>
    <cfRule type="cellIs" dxfId="5050" priority="5942" operator="equal">
      <formula>"Mayor"</formula>
    </cfRule>
    <cfRule type="cellIs" dxfId="5049" priority="5943" operator="equal">
      <formula>"Moderado"</formula>
    </cfRule>
    <cfRule type="cellIs" dxfId="5048" priority="5944" operator="equal">
      <formula>"Menor"</formula>
    </cfRule>
    <cfRule type="cellIs" dxfId="5047" priority="5945" operator="equal">
      <formula>"Leve"</formula>
    </cfRule>
  </conditionalFormatting>
  <conditionalFormatting sqref="FJ166:FR166">
    <cfRule type="cellIs" dxfId="5046" priority="6441" operator="equal">
      <formula>"Catastrófico"</formula>
    </cfRule>
    <cfRule type="cellIs" dxfId="5045" priority="6442" operator="equal">
      <formula>"Mayor"</formula>
    </cfRule>
    <cfRule type="cellIs" dxfId="5044" priority="6443" operator="equal">
      <formula>"Moderado"</formula>
    </cfRule>
    <cfRule type="cellIs" dxfId="5043" priority="6444" operator="equal">
      <formula>"Menor"</formula>
    </cfRule>
    <cfRule type="cellIs" dxfId="5042" priority="6445" operator="equal">
      <formula>"Leve"</formula>
    </cfRule>
  </conditionalFormatting>
  <conditionalFormatting sqref="FJ184:FR185">
    <cfRule type="cellIs" dxfId="5041" priority="6436" operator="equal">
      <formula>"Catastrófico"</formula>
    </cfRule>
    <cfRule type="cellIs" dxfId="5040" priority="6437" operator="equal">
      <formula>"Mayor"</formula>
    </cfRule>
    <cfRule type="cellIs" dxfId="5039" priority="6438" operator="equal">
      <formula>"Moderado"</formula>
    </cfRule>
    <cfRule type="cellIs" dxfId="5038" priority="6439" operator="equal">
      <formula>"Menor"</formula>
    </cfRule>
    <cfRule type="cellIs" dxfId="5037" priority="6440" operator="equal">
      <formula>"Leve"</formula>
    </cfRule>
  </conditionalFormatting>
  <conditionalFormatting sqref="ER202:EY202">
    <cfRule type="cellIs" dxfId="5036" priority="5131" operator="equal">
      <formula>"Catastrófico"</formula>
    </cfRule>
    <cfRule type="cellIs" dxfId="5035" priority="5132" operator="equal">
      <formula>"Mayor"</formula>
    </cfRule>
    <cfRule type="cellIs" dxfId="5034" priority="5133" operator="equal">
      <formula>"Moderado"</formula>
    </cfRule>
    <cfRule type="cellIs" dxfId="5033" priority="5134" operator="equal">
      <formula>"Menor"</formula>
    </cfRule>
    <cfRule type="cellIs" dxfId="5032" priority="5135" operator="equal">
      <formula>"Leve"</formula>
    </cfRule>
  </conditionalFormatting>
  <conditionalFormatting sqref="FJ178:FR183">
    <cfRule type="cellIs" dxfId="5031" priority="6416" operator="equal">
      <formula>"Catastrófico"</formula>
    </cfRule>
    <cfRule type="cellIs" dxfId="5030" priority="6417" operator="equal">
      <formula>"Mayor"</formula>
    </cfRule>
    <cfRule type="cellIs" dxfId="5029" priority="6418" operator="equal">
      <formula>"Moderado"</formula>
    </cfRule>
    <cfRule type="cellIs" dxfId="5028" priority="6419" operator="equal">
      <formula>"Menor"</formula>
    </cfRule>
    <cfRule type="cellIs" dxfId="5027" priority="6420" operator="equal">
      <formula>"Leve"</formula>
    </cfRule>
  </conditionalFormatting>
  <conditionalFormatting sqref="FJ178:FR183">
    <cfRule type="cellIs" dxfId="5026" priority="6411" operator="equal">
      <formula>"Catastrófico"</formula>
    </cfRule>
    <cfRule type="cellIs" dxfId="5025" priority="6412" operator="equal">
      <formula>"Mayor"</formula>
    </cfRule>
    <cfRule type="cellIs" dxfId="5024" priority="6413" operator="equal">
      <formula>"Moderado"</formula>
    </cfRule>
    <cfRule type="cellIs" dxfId="5023" priority="6414" operator="equal">
      <formula>"Menor"</formula>
    </cfRule>
    <cfRule type="cellIs" dxfId="5022" priority="6415" operator="equal">
      <formula>"Leve"</formula>
    </cfRule>
  </conditionalFormatting>
  <conditionalFormatting sqref="EI172:EP172 EI131:EP137 EI196:EP196 EI12:EP15 EI90:EP93 EI95:EP99 EI103:EP105 EI186:EP190 EI47:EP51 EI53:EP57 EI36:EP40 EI43:EP45 EI18:EP34 EI88:EP88 EI142:EP142 EI148:EP148 EI154:EP155 EI59:EP69 EI202:EP202 EI208:EP208 EI214:EP255">
    <cfRule type="cellIs" dxfId="5021" priority="5086" operator="equal">
      <formula>"Catastrófico"</formula>
    </cfRule>
    <cfRule type="cellIs" dxfId="5020" priority="5087" operator="equal">
      <formula>"Mayor"</formula>
    </cfRule>
    <cfRule type="cellIs" dxfId="5019" priority="5088" operator="equal">
      <formula>"Moderado"</formula>
    </cfRule>
    <cfRule type="cellIs" dxfId="5018" priority="5089" operator="equal">
      <formula>"Menor"</formula>
    </cfRule>
    <cfRule type="cellIs" dxfId="5017" priority="5090" operator="equal">
      <formula>"Leve"</formula>
    </cfRule>
  </conditionalFormatting>
  <conditionalFormatting sqref="FA46:FB46">
    <cfRule type="cellIs" dxfId="5016" priority="5896" operator="equal">
      <formula>"Catastrófico"</formula>
    </cfRule>
    <cfRule type="cellIs" dxfId="5015" priority="5897" operator="equal">
      <formula>"Mayor"</formula>
    </cfRule>
    <cfRule type="cellIs" dxfId="5014" priority="5898" operator="equal">
      <formula>"Moderado"</formula>
    </cfRule>
    <cfRule type="cellIs" dxfId="5013" priority="5899" operator="equal">
      <formula>"Menor"</formula>
    </cfRule>
    <cfRule type="cellIs" dxfId="5012" priority="5900" operator="equal">
      <formula>"Leve"</formula>
    </cfRule>
  </conditionalFormatting>
  <conditionalFormatting sqref="ER162:EY165 ER168:EY171 ER113:EY117 ER173:EY177 ER145:EY147 ER120:EY123 ER138:EY141 ER149:EY153 ER156:EY159">
    <cfRule type="cellIs" dxfId="5011" priority="5471" operator="equal">
      <formula>"Catastrófico"</formula>
    </cfRule>
    <cfRule type="cellIs" dxfId="5010" priority="5472" operator="equal">
      <formula>"Mayor"</formula>
    </cfRule>
    <cfRule type="cellIs" dxfId="5009" priority="5473" operator="equal">
      <formula>"Moderado"</formula>
    </cfRule>
    <cfRule type="cellIs" dxfId="5008" priority="5474" operator="equal">
      <formula>"Menor"</formula>
    </cfRule>
    <cfRule type="cellIs" dxfId="5007" priority="5475" operator="equal">
      <formula>"Leve"</formula>
    </cfRule>
  </conditionalFormatting>
  <conditionalFormatting sqref="EQ46 EQ52 EQ58">
    <cfRule type="cellIs" dxfId="5006" priority="5581" operator="equal">
      <formula>"Catastrófico"</formula>
    </cfRule>
    <cfRule type="cellIs" dxfId="5005" priority="5582" operator="equal">
      <formula>"Mayor"</formula>
    </cfRule>
    <cfRule type="cellIs" dxfId="5004" priority="5583" operator="equal">
      <formula>"Moderado"</formula>
    </cfRule>
    <cfRule type="cellIs" dxfId="5003" priority="5584" operator="equal">
      <formula>"Menor"</formula>
    </cfRule>
    <cfRule type="cellIs" dxfId="5002" priority="5585" operator="equal">
      <formula>"Leve"</formula>
    </cfRule>
  </conditionalFormatting>
  <conditionalFormatting sqref="ER160:EY160">
    <cfRule type="cellIs" dxfId="5001" priority="5451" operator="equal">
      <formula>"Catastrófico"</formula>
    </cfRule>
    <cfRule type="cellIs" dxfId="5000" priority="5452" operator="equal">
      <formula>"Mayor"</formula>
    </cfRule>
    <cfRule type="cellIs" dxfId="4999" priority="5453" operator="equal">
      <formula>"Moderado"</formula>
    </cfRule>
    <cfRule type="cellIs" dxfId="4998" priority="5454" operator="equal">
      <formula>"Menor"</formula>
    </cfRule>
    <cfRule type="cellIs" dxfId="4997" priority="5455" operator="equal">
      <formula>"Leve"</formula>
    </cfRule>
  </conditionalFormatting>
  <conditionalFormatting sqref="FC83">
    <cfRule type="cellIs" dxfId="4996" priority="5806" operator="equal">
      <formula>"Catastrófico"</formula>
    </cfRule>
    <cfRule type="cellIs" dxfId="4995" priority="5807" operator="equal">
      <formula>"Mayor"</formula>
    </cfRule>
    <cfRule type="cellIs" dxfId="4994" priority="5808" operator="equal">
      <formula>"Moderado"</formula>
    </cfRule>
    <cfRule type="cellIs" dxfId="4993" priority="5809" operator="equal">
      <formula>"Menor"</formula>
    </cfRule>
    <cfRule type="cellIs" dxfId="4992" priority="5810" operator="equal">
      <formula>"Leve"</formula>
    </cfRule>
  </conditionalFormatting>
  <conditionalFormatting sqref="FL58:FR58">
    <cfRule type="cellIs" dxfId="4991" priority="6351" operator="equal">
      <formula>"Catastrófico"</formula>
    </cfRule>
    <cfRule type="cellIs" dxfId="4990" priority="6352" operator="equal">
      <formula>"Mayor"</formula>
    </cfRule>
    <cfRule type="cellIs" dxfId="4989" priority="6353" operator="equal">
      <formula>"Moderado"</formula>
    </cfRule>
    <cfRule type="cellIs" dxfId="4988" priority="6354" operator="equal">
      <formula>"Menor"</formula>
    </cfRule>
    <cfRule type="cellIs" dxfId="4987" priority="6355" operator="equal">
      <formula>"Leve"</formula>
    </cfRule>
  </conditionalFormatting>
  <conditionalFormatting sqref="FA83">
    <cfRule type="cellIs" dxfId="4986" priority="5811" operator="equal">
      <formula>"Catastrófico"</formula>
    </cfRule>
    <cfRule type="cellIs" dxfId="4985" priority="5812" operator="equal">
      <formula>"Mayor"</formula>
    </cfRule>
    <cfRule type="cellIs" dxfId="4984" priority="5813" operator="equal">
      <formula>"Moderado"</formula>
    </cfRule>
    <cfRule type="cellIs" dxfId="4983" priority="5814" operator="equal">
      <formula>"Menor"</formula>
    </cfRule>
    <cfRule type="cellIs" dxfId="4982" priority="5815" operator="equal">
      <formula>"Leve"</formula>
    </cfRule>
  </conditionalFormatting>
  <conditionalFormatting sqref="FJ143:FR144">
    <cfRule type="cellIs" dxfId="4981" priority="6306" operator="equal">
      <formula>"Catastrófico"</formula>
    </cfRule>
    <cfRule type="cellIs" dxfId="4980" priority="6307" operator="equal">
      <formula>"Mayor"</formula>
    </cfRule>
    <cfRule type="cellIs" dxfId="4979" priority="6308" operator="equal">
      <formula>"Moderado"</formula>
    </cfRule>
    <cfRule type="cellIs" dxfId="4978" priority="6309" operator="equal">
      <formula>"Menor"</formula>
    </cfRule>
    <cfRule type="cellIs" dxfId="4977" priority="6310" operator="equal">
      <formula>"Leve"</formula>
    </cfRule>
  </conditionalFormatting>
  <conditionalFormatting sqref="FJ118:FR119">
    <cfRule type="cellIs" dxfId="4976" priority="6301" operator="equal">
      <formula>"Catastrófico"</formula>
    </cfRule>
    <cfRule type="cellIs" dxfId="4975" priority="6302" operator="equal">
      <formula>"Mayor"</formula>
    </cfRule>
    <cfRule type="cellIs" dxfId="4974" priority="6303" operator="equal">
      <formula>"Moderado"</formula>
    </cfRule>
    <cfRule type="cellIs" dxfId="4973" priority="6304" operator="equal">
      <formula>"Menor"</formula>
    </cfRule>
    <cfRule type="cellIs" dxfId="4972" priority="6305" operator="equal">
      <formula>"Leve"</formula>
    </cfRule>
  </conditionalFormatting>
  <conditionalFormatting sqref="ER178:EY183">
    <cfRule type="cellIs" dxfId="4971" priority="5401" operator="equal">
      <formula>"Catastrófico"</formula>
    </cfRule>
    <cfRule type="cellIs" dxfId="4970" priority="5402" operator="equal">
      <formula>"Mayor"</formula>
    </cfRule>
    <cfRule type="cellIs" dxfId="4969" priority="5403" operator="equal">
      <formula>"Moderado"</formula>
    </cfRule>
    <cfRule type="cellIs" dxfId="4968" priority="5404" operator="equal">
      <formula>"Menor"</formula>
    </cfRule>
    <cfRule type="cellIs" dxfId="4967" priority="5405" operator="equal">
      <formula>"Leve"</formula>
    </cfRule>
  </conditionalFormatting>
  <conditionalFormatting sqref="BY10">
    <cfRule type="cellIs" dxfId="4966" priority="6766" operator="equal">
      <formula>"Catastrófico"</formula>
    </cfRule>
    <cfRule type="cellIs" dxfId="4965" priority="6767" operator="equal">
      <formula>"Mayor"</formula>
    </cfRule>
    <cfRule type="cellIs" dxfId="4964" priority="6768" operator="equal">
      <formula>"Moderado"</formula>
    </cfRule>
    <cfRule type="cellIs" dxfId="4963" priority="6769" operator="equal">
      <formula>"Menor"</formula>
    </cfRule>
    <cfRule type="cellIs" dxfId="4962" priority="6770" operator="equal">
      <formula>"Leve"</formula>
    </cfRule>
  </conditionalFormatting>
  <conditionalFormatting sqref="FA10:FB10">
    <cfRule type="cellIs" dxfId="4961" priority="5751" operator="equal">
      <formula>"Catastrófico"</formula>
    </cfRule>
    <cfRule type="cellIs" dxfId="4960" priority="5752" operator="equal">
      <formula>"Mayor"</formula>
    </cfRule>
    <cfRule type="cellIs" dxfId="4959" priority="5753" operator="equal">
      <formula>"Moderado"</formula>
    </cfRule>
    <cfRule type="cellIs" dxfId="4958" priority="5754" operator="equal">
      <formula>"Menor"</formula>
    </cfRule>
    <cfRule type="cellIs" dxfId="4957" priority="5755" operator="equal">
      <formula>"Leve"</formula>
    </cfRule>
  </conditionalFormatting>
  <conditionalFormatting sqref="FL11:FR11">
    <cfRule type="cellIs" dxfId="4956" priority="6251" operator="equal">
      <formula>"Catastrófico"</formula>
    </cfRule>
    <cfRule type="cellIs" dxfId="4955" priority="6252" operator="equal">
      <formula>"Mayor"</formula>
    </cfRule>
    <cfRule type="cellIs" dxfId="4954" priority="6253" operator="equal">
      <formula>"Moderado"</formula>
    </cfRule>
    <cfRule type="cellIs" dxfId="4953" priority="6254" operator="equal">
      <formula>"Menor"</formula>
    </cfRule>
    <cfRule type="cellIs" dxfId="4952" priority="6255" operator="equal">
      <formula>"Leve"</formula>
    </cfRule>
  </conditionalFormatting>
  <conditionalFormatting sqref="FC11:FH11">
    <cfRule type="cellIs" dxfId="4951" priority="5741" operator="equal">
      <formula>"Catastrófico"</formula>
    </cfRule>
    <cfRule type="cellIs" dxfId="4950" priority="5742" operator="equal">
      <formula>"Mayor"</formula>
    </cfRule>
    <cfRule type="cellIs" dxfId="4949" priority="5743" operator="equal">
      <formula>"Moderado"</formula>
    </cfRule>
    <cfRule type="cellIs" dxfId="4948" priority="5744" operator="equal">
      <formula>"Menor"</formula>
    </cfRule>
    <cfRule type="cellIs" dxfId="4947" priority="5745" operator="equal">
      <formula>"Leve"</formula>
    </cfRule>
  </conditionalFormatting>
  <conditionalFormatting sqref="FL10:FR10">
    <cfRule type="cellIs" dxfId="4946" priority="6241" operator="equal">
      <formula>"Catastrófico"</formula>
    </cfRule>
    <cfRule type="cellIs" dxfId="4945" priority="6242" operator="equal">
      <formula>"Mayor"</formula>
    </cfRule>
    <cfRule type="cellIs" dxfId="4944" priority="6243" operator="equal">
      <formula>"Moderado"</formula>
    </cfRule>
    <cfRule type="cellIs" dxfId="4943" priority="6244" operator="equal">
      <formula>"Menor"</formula>
    </cfRule>
    <cfRule type="cellIs" dxfId="4942" priority="6245" operator="equal">
      <formula>"Leve"</formula>
    </cfRule>
  </conditionalFormatting>
  <conditionalFormatting sqref="ER167:EY167">
    <cfRule type="cellIs" dxfId="4941" priority="5441" operator="equal">
      <formula>"Catastrófico"</formula>
    </cfRule>
    <cfRule type="cellIs" dxfId="4940" priority="5442" operator="equal">
      <formula>"Mayor"</formula>
    </cfRule>
    <cfRule type="cellIs" dxfId="4939" priority="5443" operator="equal">
      <formula>"Moderado"</formula>
    </cfRule>
    <cfRule type="cellIs" dxfId="4938" priority="5444" operator="equal">
      <formula>"Menor"</formula>
    </cfRule>
    <cfRule type="cellIs" dxfId="4937" priority="5445" operator="equal">
      <formula>"Leve"</formula>
    </cfRule>
  </conditionalFormatting>
  <conditionalFormatting sqref="FJ11:FK11">
    <cfRule type="cellIs" dxfId="4936" priority="6231" operator="equal">
      <formula>"Catastrófico"</formula>
    </cfRule>
    <cfRule type="cellIs" dxfId="4935" priority="6232" operator="equal">
      <formula>"Mayor"</formula>
    </cfRule>
    <cfRule type="cellIs" dxfId="4934" priority="6233" operator="equal">
      <formula>"Moderado"</formula>
    </cfRule>
    <cfRule type="cellIs" dxfId="4933" priority="6234" operator="equal">
      <formula>"Menor"</formula>
    </cfRule>
    <cfRule type="cellIs" dxfId="4932" priority="6235" operator="equal">
      <formula>"Leve"</formula>
    </cfRule>
  </conditionalFormatting>
  <conditionalFormatting sqref="FJ11:FK11">
    <cfRule type="cellIs" dxfId="4931" priority="6226" operator="equal">
      <formula>"Catastrófico"</formula>
    </cfRule>
    <cfRule type="cellIs" dxfId="4930" priority="6227" operator="equal">
      <formula>"Mayor"</formula>
    </cfRule>
    <cfRule type="cellIs" dxfId="4929" priority="6228" operator="equal">
      <formula>"Moderado"</formula>
    </cfRule>
    <cfRule type="cellIs" dxfId="4928" priority="6229" operator="equal">
      <formula>"Menor"</formula>
    </cfRule>
    <cfRule type="cellIs" dxfId="4927" priority="6230" operator="equal">
      <formula>"Leve"</formula>
    </cfRule>
  </conditionalFormatting>
  <conditionalFormatting sqref="FJ16:FJ17">
    <cfRule type="cellIs" dxfId="4926" priority="6221" operator="equal">
      <formula>"Catastrófico"</formula>
    </cfRule>
    <cfRule type="cellIs" dxfId="4925" priority="6222" operator="equal">
      <formula>"Mayor"</formula>
    </cfRule>
    <cfRule type="cellIs" dxfId="4924" priority="6223" operator="equal">
      <formula>"Moderado"</formula>
    </cfRule>
    <cfRule type="cellIs" dxfId="4923" priority="6224" operator="equal">
      <formula>"Menor"</formula>
    </cfRule>
    <cfRule type="cellIs" dxfId="4922" priority="6225" operator="equal">
      <formula>"Leve"</formula>
    </cfRule>
  </conditionalFormatting>
  <conditionalFormatting sqref="FK16">
    <cfRule type="cellIs" dxfId="4921" priority="6216" operator="equal">
      <formula>"Catastrófico"</formula>
    </cfRule>
    <cfRule type="cellIs" dxfId="4920" priority="6217" operator="equal">
      <formula>"Mayor"</formula>
    </cfRule>
    <cfRule type="cellIs" dxfId="4919" priority="6218" operator="equal">
      <formula>"Moderado"</formula>
    </cfRule>
    <cfRule type="cellIs" dxfId="4918" priority="6219" operator="equal">
      <formula>"Menor"</formula>
    </cfRule>
    <cfRule type="cellIs" dxfId="4917" priority="6220" operator="equal">
      <formula>"Leve"</formula>
    </cfRule>
  </conditionalFormatting>
  <conditionalFormatting sqref="ET89">
    <cfRule type="cellIs" dxfId="4916" priority="5506" operator="equal">
      <formula>"Catastrófico"</formula>
    </cfRule>
    <cfRule type="cellIs" dxfId="4915" priority="5507" operator="equal">
      <formula>"Mayor"</formula>
    </cfRule>
    <cfRule type="cellIs" dxfId="4914" priority="5508" operator="equal">
      <formula>"Moderado"</formula>
    </cfRule>
    <cfRule type="cellIs" dxfId="4913" priority="5509" operator="equal">
      <formula>"Menor"</formula>
    </cfRule>
    <cfRule type="cellIs" dxfId="4912" priority="5510" operator="equal">
      <formula>"Leve"</formula>
    </cfRule>
  </conditionalFormatting>
  <conditionalFormatting sqref="FB17">
    <cfRule type="cellIs" dxfId="4911" priority="5701" operator="equal">
      <formula>"Catastrófico"</formula>
    </cfRule>
    <cfRule type="cellIs" dxfId="4910" priority="5702" operator="equal">
      <formula>"Mayor"</formula>
    </cfRule>
    <cfRule type="cellIs" dxfId="4909" priority="5703" operator="equal">
      <formula>"Moderado"</formula>
    </cfRule>
    <cfRule type="cellIs" dxfId="4908" priority="5704" operator="equal">
      <formula>"Menor"</formula>
    </cfRule>
    <cfRule type="cellIs" dxfId="4907" priority="5705" operator="equal">
      <formula>"Leve"</formula>
    </cfRule>
  </conditionalFormatting>
  <conditionalFormatting sqref="FB17">
    <cfRule type="cellIs" dxfId="4906" priority="5696" operator="equal">
      <formula>"Catastrófico"</formula>
    </cfRule>
    <cfRule type="cellIs" dxfId="4905" priority="5697" operator="equal">
      <formula>"Mayor"</formula>
    </cfRule>
    <cfRule type="cellIs" dxfId="4904" priority="5698" operator="equal">
      <formula>"Moderado"</formula>
    </cfRule>
    <cfRule type="cellIs" dxfId="4903" priority="5699" operator="equal">
      <formula>"Menor"</formula>
    </cfRule>
    <cfRule type="cellIs" dxfId="4902" priority="5700" operator="equal">
      <formula>"Leve"</formula>
    </cfRule>
  </conditionalFormatting>
  <conditionalFormatting sqref="EI94:EP94">
    <cfRule type="cellIs" dxfId="4901" priority="5031" operator="equal">
      <formula>"Catastrófico"</formula>
    </cfRule>
    <cfRule type="cellIs" dxfId="4900" priority="5032" operator="equal">
      <formula>"Mayor"</formula>
    </cfRule>
    <cfRule type="cellIs" dxfId="4899" priority="5033" operator="equal">
      <formula>"Moderado"</formula>
    </cfRule>
    <cfRule type="cellIs" dxfId="4898" priority="5034" operator="equal">
      <formula>"Menor"</formula>
    </cfRule>
    <cfRule type="cellIs" dxfId="4897" priority="5035" operator="equal">
      <formula>"Leve"</formula>
    </cfRule>
  </conditionalFormatting>
  <conditionalFormatting sqref="ES101:ET101 ER102:EY102 ER100:ET100">
    <cfRule type="cellIs" dxfId="4896" priority="5481" operator="equal">
      <formula>"Catastrófico"</formula>
    </cfRule>
    <cfRule type="cellIs" dxfId="4895" priority="5482" operator="equal">
      <formula>"Mayor"</formula>
    </cfRule>
    <cfRule type="cellIs" dxfId="4894" priority="5483" operator="equal">
      <formula>"Moderado"</formula>
    </cfRule>
    <cfRule type="cellIs" dxfId="4893" priority="5484" operator="equal">
      <formula>"Menor"</formula>
    </cfRule>
    <cfRule type="cellIs" dxfId="4892" priority="5485" operator="equal">
      <formula>"Leve"</formula>
    </cfRule>
  </conditionalFormatting>
  <conditionalFormatting sqref="FC130:FH130">
    <cfRule type="cellIs" dxfId="4891" priority="5646" operator="equal">
      <formula>"Catastrófico"</formula>
    </cfRule>
    <cfRule type="cellIs" dxfId="4890" priority="5647" operator="equal">
      <formula>"Mayor"</formula>
    </cfRule>
    <cfRule type="cellIs" dxfId="4889" priority="5648" operator="equal">
      <formula>"Moderado"</formula>
    </cfRule>
    <cfRule type="cellIs" dxfId="4888" priority="5649" operator="equal">
      <formula>"Menor"</formula>
    </cfRule>
    <cfRule type="cellIs" dxfId="4887" priority="5650" operator="equal">
      <formula>"Leve"</formula>
    </cfRule>
  </conditionalFormatting>
  <conditionalFormatting sqref="EU35:EY35">
    <cfRule type="cellIs" dxfId="4886" priority="5101" operator="equal">
      <formula>"Catastrófico"</formula>
    </cfRule>
    <cfRule type="cellIs" dxfId="4885" priority="5102" operator="equal">
      <formula>"Mayor"</formula>
    </cfRule>
    <cfRule type="cellIs" dxfId="4884" priority="5103" operator="equal">
      <formula>"Moderado"</formula>
    </cfRule>
    <cfRule type="cellIs" dxfId="4883" priority="5104" operator="equal">
      <formula>"Menor"</formula>
    </cfRule>
    <cfRule type="cellIs" dxfId="4882" priority="5105" operator="equal">
      <formula>"Leve"</formula>
    </cfRule>
  </conditionalFormatting>
  <conditionalFormatting sqref="ER40:EY40">
    <cfRule type="cellIs" dxfId="4881" priority="5096" operator="equal">
      <formula>"Catastrófico"</formula>
    </cfRule>
    <cfRule type="cellIs" dxfId="4880" priority="5097" operator="equal">
      <formula>"Mayor"</formula>
    </cfRule>
    <cfRule type="cellIs" dxfId="4879" priority="5098" operator="equal">
      <formula>"Moderado"</formula>
    </cfRule>
    <cfRule type="cellIs" dxfId="4878" priority="5099" operator="equal">
      <formula>"Menor"</formula>
    </cfRule>
    <cfRule type="cellIs" dxfId="4877" priority="5100" operator="equal">
      <formula>"Leve"</formula>
    </cfRule>
  </conditionalFormatting>
  <conditionalFormatting sqref="ER41:EY42">
    <cfRule type="cellIs" dxfId="4876" priority="5091" operator="equal">
      <formula>"Catastrófico"</formula>
    </cfRule>
    <cfRule type="cellIs" dxfId="4875" priority="5092" operator="equal">
      <formula>"Mayor"</formula>
    </cfRule>
    <cfRule type="cellIs" dxfId="4874" priority="5093" operator="equal">
      <formula>"Moderado"</formula>
    </cfRule>
    <cfRule type="cellIs" dxfId="4873" priority="5094" operator="equal">
      <formula>"Menor"</formula>
    </cfRule>
    <cfRule type="cellIs" dxfId="4872" priority="5095" operator="equal">
      <formula>"Leve"</formula>
    </cfRule>
  </conditionalFormatting>
  <conditionalFormatting sqref="EH10 EH16 EH22 EH40 EH64 EH70 EH76 EH82 EH88 EH94 EH100 EH106 EH112 EH118 EH124 EH130 EH136 EH142 EH148 EH154 EH160 EH166 EH172 EH178 EH184 EH190 EH196 EH202 EH208 EH214 EH220">
    <cfRule type="cellIs" dxfId="4871" priority="5081" operator="equal">
      <formula>"Catastrófico"</formula>
    </cfRule>
    <cfRule type="cellIs" dxfId="4870" priority="5082" operator="equal">
      <formula>"Mayor"</formula>
    </cfRule>
    <cfRule type="cellIs" dxfId="4869" priority="5083" operator="equal">
      <formula>"Moderado"</formula>
    </cfRule>
    <cfRule type="cellIs" dxfId="4868" priority="5084" operator="equal">
      <formula>"Menor"</formula>
    </cfRule>
    <cfRule type="cellIs" dxfId="4867" priority="5085" operator="equal">
      <formula>"Leve"</formula>
    </cfRule>
  </conditionalFormatting>
  <conditionalFormatting sqref="ER161:EY161">
    <cfRule type="cellIs" dxfId="4866" priority="5446" operator="equal">
      <formula>"Catastrófico"</formula>
    </cfRule>
    <cfRule type="cellIs" dxfId="4865" priority="5447" operator="equal">
      <formula>"Mayor"</formula>
    </cfRule>
    <cfRule type="cellIs" dxfId="4864" priority="5448" operator="equal">
      <formula>"Moderado"</formula>
    </cfRule>
    <cfRule type="cellIs" dxfId="4863" priority="5449" operator="equal">
      <formula>"Menor"</formula>
    </cfRule>
    <cfRule type="cellIs" dxfId="4862" priority="5450" operator="equal">
      <formula>"Leve"</formula>
    </cfRule>
  </conditionalFormatting>
  <conditionalFormatting sqref="ER46:ES46">
    <cfRule type="cellIs" dxfId="4861" priority="5396" operator="equal">
      <formula>"Catastrófico"</formula>
    </cfRule>
    <cfRule type="cellIs" dxfId="4860" priority="5397" operator="equal">
      <formula>"Mayor"</formula>
    </cfRule>
    <cfRule type="cellIs" dxfId="4859" priority="5398" operator="equal">
      <formula>"Moderado"</formula>
    </cfRule>
    <cfRule type="cellIs" dxfId="4858" priority="5399" operator="equal">
      <formula>"Menor"</formula>
    </cfRule>
    <cfRule type="cellIs" dxfId="4857" priority="5400" operator="equal">
      <formula>"Leve"</formula>
    </cfRule>
  </conditionalFormatting>
  <conditionalFormatting sqref="EQ28">
    <cfRule type="cellIs" dxfId="4856" priority="5551" operator="equal">
      <formula>"Catastrófico"</formula>
    </cfRule>
    <cfRule type="cellIs" dxfId="4855" priority="5552" operator="equal">
      <formula>"Mayor"</formula>
    </cfRule>
    <cfRule type="cellIs" dxfId="4854" priority="5553" operator="equal">
      <formula>"Moderado"</formula>
    </cfRule>
    <cfRule type="cellIs" dxfId="4853" priority="5554" operator="equal">
      <formula>"Menor"</formula>
    </cfRule>
    <cfRule type="cellIs" dxfId="4852" priority="5555" operator="equal">
      <formula>"Leve"</formula>
    </cfRule>
  </conditionalFormatting>
  <conditionalFormatting sqref="EQ34">
    <cfRule type="cellIs" dxfId="4851" priority="5546" operator="equal">
      <formula>"Catastrófico"</formula>
    </cfRule>
    <cfRule type="cellIs" dxfId="4850" priority="5547" operator="equal">
      <formula>"Mayor"</formula>
    </cfRule>
    <cfRule type="cellIs" dxfId="4849" priority="5548" operator="equal">
      <formula>"Moderado"</formula>
    </cfRule>
    <cfRule type="cellIs" dxfId="4848" priority="5549" operator="equal">
      <formula>"Menor"</formula>
    </cfRule>
    <cfRule type="cellIs" dxfId="4847" priority="5550" operator="equal">
      <formula>"Leve"</formula>
    </cfRule>
  </conditionalFormatting>
  <conditionalFormatting sqref="ER94:EY94">
    <cfRule type="cellIs" dxfId="4846" priority="5541" operator="equal">
      <formula>"Catastrófico"</formula>
    </cfRule>
    <cfRule type="cellIs" dxfId="4845" priority="5542" operator="equal">
      <formula>"Mayor"</formula>
    </cfRule>
    <cfRule type="cellIs" dxfId="4844" priority="5543" operator="equal">
      <formula>"Moderado"</formula>
    </cfRule>
    <cfRule type="cellIs" dxfId="4843" priority="5544" operator="equal">
      <formula>"Menor"</formula>
    </cfRule>
    <cfRule type="cellIs" dxfId="4842" priority="5545" operator="equal">
      <formula>"Leve"</formula>
    </cfRule>
  </conditionalFormatting>
  <conditionalFormatting sqref="ER94:EY94">
    <cfRule type="cellIs" dxfId="4841" priority="5536" operator="equal">
      <formula>"Catastrófico"</formula>
    </cfRule>
    <cfRule type="cellIs" dxfId="4840" priority="5537" operator="equal">
      <formula>"Mayor"</formula>
    </cfRule>
    <cfRule type="cellIs" dxfId="4839" priority="5538" operator="equal">
      <formula>"Moderado"</formula>
    </cfRule>
    <cfRule type="cellIs" dxfId="4838" priority="5539" operator="equal">
      <formula>"Menor"</formula>
    </cfRule>
    <cfRule type="cellIs" dxfId="4837" priority="5540" operator="equal">
      <formula>"Leve"</formula>
    </cfRule>
  </conditionalFormatting>
  <conditionalFormatting sqref="ER203:EY207">
    <cfRule type="cellIs" dxfId="4836" priority="5521" operator="equal">
      <formula>"Catastrófico"</formula>
    </cfRule>
    <cfRule type="cellIs" dxfId="4835" priority="5522" operator="equal">
      <formula>"Mayor"</formula>
    </cfRule>
    <cfRule type="cellIs" dxfId="4834" priority="5523" operator="equal">
      <formula>"Moderado"</formula>
    </cfRule>
    <cfRule type="cellIs" dxfId="4833" priority="5524" operator="equal">
      <formula>"Menor"</formula>
    </cfRule>
    <cfRule type="cellIs" dxfId="4832" priority="5525" operator="equal">
      <formula>"Leve"</formula>
    </cfRule>
  </conditionalFormatting>
  <conditionalFormatting sqref="ER167:EY167">
    <cfRule type="cellIs" dxfId="4831" priority="5436" operator="equal">
      <formula>"Catastrófico"</formula>
    </cfRule>
    <cfRule type="cellIs" dxfId="4830" priority="5437" operator="equal">
      <formula>"Mayor"</formula>
    </cfRule>
    <cfRule type="cellIs" dxfId="4829" priority="5438" operator="equal">
      <formula>"Moderado"</formula>
    </cfRule>
    <cfRule type="cellIs" dxfId="4828" priority="5439" operator="equal">
      <formula>"Menor"</formula>
    </cfRule>
    <cfRule type="cellIs" dxfId="4827" priority="5440" operator="equal">
      <formula>"Leve"</formula>
    </cfRule>
  </conditionalFormatting>
  <conditionalFormatting sqref="ER118:EY119">
    <cfRule type="cellIs" dxfId="4826" priority="5286" operator="equal">
      <formula>"Catastrófico"</formula>
    </cfRule>
    <cfRule type="cellIs" dxfId="4825" priority="5287" operator="equal">
      <formula>"Mayor"</formula>
    </cfRule>
    <cfRule type="cellIs" dxfId="4824" priority="5288" operator="equal">
      <formula>"Moderado"</formula>
    </cfRule>
    <cfRule type="cellIs" dxfId="4823" priority="5289" operator="equal">
      <formula>"Menor"</formula>
    </cfRule>
    <cfRule type="cellIs" dxfId="4822" priority="5290" operator="equal">
      <formula>"Leve"</formula>
    </cfRule>
  </conditionalFormatting>
  <conditionalFormatting sqref="ER35:ET35">
    <cfRule type="cellIs" dxfId="4821" priority="5111" operator="equal">
      <formula>"Catastrófico"</formula>
    </cfRule>
    <cfRule type="cellIs" dxfId="4820" priority="5112" operator="equal">
      <formula>"Mayor"</formula>
    </cfRule>
    <cfRule type="cellIs" dxfId="4819" priority="5113" operator="equal">
      <formula>"Moderado"</formula>
    </cfRule>
    <cfRule type="cellIs" dxfId="4818" priority="5114" operator="equal">
      <formula>"Menor"</formula>
    </cfRule>
    <cfRule type="cellIs" dxfId="4817" priority="5115" operator="equal">
      <formula>"Leve"</formula>
    </cfRule>
  </conditionalFormatting>
  <conditionalFormatting sqref="ET16:EY17">
    <cfRule type="cellIs" dxfId="4816" priority="5186" operator="equal">
      <formula>"Catastrófico"</formula>
    </cfRule>
    <cfRule type="cellIs" dxfId="4815" priority="5187" operator="equal">
      <formula>"Mayor"</formula>
    </cfRule>
    <cfRule type="cellIs" dxfId="4814" priority="5188" operator="equal">
      <formula>"Moderado"</formula>
    </cfRule>
    <cfRule type="cellIs" dxfId="4813" priority="5189" operator="equal">
      <formula>"Menor"</formula>
    </cfRule>
    <cfRule type="cellIs" dxfId="4812" priority="5190" operator="equal">
      <formula>"Leve"</formula>
    </cfRule>
  </conditionalFormatting>
  <conditionalFormatting sqref="EI191:EP195">
    <cfRule type="cellIs" dxfId="4811" priority="5026" operator="equal">
      <formula>"Catastrófico"</formula>
    </cfRule>
    <cfRule type="cellIs" dxfId="4810" priority="5027" operator="equal">
      <formula>"Mayor"</formula>
    </cfRule>
    <cfRule type="cellIs" dxfId="4809" priority="5028" operator="equal">
      <formula>"Moderado"</formula>
    </cfRule>
    <cfRule type="cellIs" dxfId="4808" priority="5029" operator="equal">
      <formula>"Menor"</formula>
    </cfRule>
    <cfRule type="cellIs" dxfId="4807" priority="5030" operator="equal">
      <formula>"Leve"</formula>
    </cfRule>
  </conditionalFormatting>
  <conditionalFormatting sqref="ET46:EY46">
    <cfRule type="cellIs" dxfId="4806" priority="5386" operator="equal">
      <formula>"Catastrófico"</formula>
    </cfRule>
    <cfRule type="cellIs" dxfId="4805" priority="5387" operator="equal">
      <formula>"Mayor"</formula>
    </cfRule>
    <cfRule type="cellIs" dxfId="4804" priority="5388" operator="equal">
      <formula>"Moderado"</formula>
    </cfRule>
    <cfRule type="cellIs" dxfId="4803" priority="5389" operator="equal">
      <formula>"Menor"</formula>
    </cfRule>
    <cfRule type="cellIs" dxfId="4802" priority="5390" operator="equal">
      <formula>"Leve"</formula>
    </cfRule>
  </conditionalFormatting>
  <conditionalFormatting sqref="EI208:EP208">
    <cfRule type="cellIs" dxfId="4801" priority="4621" operator="equal">
      <formula>"Catastrófico"</formula>
    </cfRule>
    <cfRule type="cellIs" dxfId="4800" priority="4622" operator="equal">
      <formula>"Mayor"</formula>
    </cfRule>
    <cfRule type="cellIs" dxfId="4799" priority="4623" operator="equal">
      <formula>"Moderado"</formula>
    </cfRule>
    <cfRule type="cellIs" dxfId="4798" priority="4624" operator="equal">
      <formula>"Menor"</formula>
    </cfRule>
    <cfRule type="cellIs" dxfId="4797" priority="4625" operator="equal">
      <formula>"Leve"</formula>
    </cfRule>
  </conditionalFormatting>
  <conditionalFormatting sqref="ER28:EY28">
    <cfRule type="cellIs" dxfId="4796" priority="5116" operator="equal">
      <formula>"Catastrófico"</formula>
    </cfRule>
    <cfRule type="cellIs" dxfId="4795" priority="5117" operator="equal">
      <formula>"Mayor"</formula>
    </cfRule>
    <cfRule type="cellIs" dxfId="4794" priority="5118" operator="equal">
      <formula>"Moderado"</formula>
    </cfRule>
    <cfRule type="cellIs" dxfId="4793" priority="5119" operator="equal">
      <formula>"Menor"</formula>
    </cfRule>
    <cfRule type="cellIs" dxfId="4792" priority="5120" operator="equal">
      <formula>"Leve"</formula>
    </cfRule>
  </conditionalFormatting>
  <conditionalFormatting sqref="EU82:EY82">
    <cfRule type="cellIs" dxfId="4791" priority="5321" operator="equal">
      <formula>"Catastrófico"</formula>
    </cfRule>
    <cfRule type="cellIs" dxfId="4790" priority="5322" operator="equal">
      <formula>"Mayor"</formula>
    </cfRule>
    <cfRule type="cellIs" dxfId="4789" priority="5323" operator="equal">
      <formula>"Moderado"</formula>
    </cfRule>
    <cfRule type="cellIs" dxfId="4788" priority="5324" operator="equal">
      <formula>"Menor"</formula>
    </cfRule>
    <cfRule type="cellIs" dxfId="4787" priority="5325" operator="equal">
      <formula>"Leve"</formula>
    </cfRule>
  </conditionalFormatting>
  <conditionalFormatting sqref="EQ250">
    <cfRule type="cellIs" dxfId="4786" priority="5556" operator="equal">
      <formula>"Catastrófico"</formula>
    </cfRule>
    <cfRule type="cellIs" dxfId="4785" priority="5557" operator="equal">
      <formula>"Mayor"</formula>
    </cfRule>
    <cfRule type="cellIs" dxfId="4784" priority="5558" operator="equal">
      <formula>"Moderado"</formula>
    </cfRule>
    <cfRule type="cellIs" dxfId="4783" priority="5559" operator="equal">
      <formula>"Menor"</formula>
    </cfRule>
    <cfRule type="cellIs" dxfId="4782" priority="5560" operator="equal">
      <formula>"Leve"</formula>
    </cfRule>
  </conditionalFormatting>
  <conditionalFormatting sqref="ER209:EY213">
    <cfRule type="cellIs" dxfId="4781" priority="5516" operator="equal">
      <formula>"Catastrófico"</formula>
    </cfRule>
    <cfRule type="cellIs" dxfId="4780" priority="5517" operator="equal">
      <formula>"Mayor"</formula>
    </cfRule>
    <cfRule type="cellIs" dxfId="4779" priority="5518" operator="equal">
      <formula>"Moderado"</formula>
    </cfRule>
    <cfRule type="cellIs" dxfId="4778" priority="5519" operator="equal">
      <formula>"Menor"</formula>
    </cfRule>
    <cfRule type="cellIs" dxfId="4777" priority="5520" operator="equal">
      <formula>"Leve"</formula>
    </cfRule>
  </conditionalFormatting>
  <conditionalFormatting sqref="FC89">
    <cfRule type="cellIs" dxfId="4776" priority="6011" operator="equal">
      <formula>"Catastrófico"</formula>
    </cfRule>
    <cfRule type="cellIs" dxfId="4775" priority="6012" operator="equal">
      <formula>"Mayor"</formula>
    </cfRule>
    <cfRule type="cellIs" dxfId="4774" priority="6013" operator="equal">
      <formula>"Moderado"</formula>
    </cfRule>
    <cfRule type="cellIs" dxfId="4773" priority="6014" operator="equal">
      <formula>"Menor"</formula>
    </cfRule>
    <cfRule type="cellIs" dxfId="4772" priority="6015" operator="equal">
      <formula>"Leve"</formula>
    </cfRule>
  </conditionalFormatting>
  <conditionalFormatting sqref="ER16:ER17">
    <cfRule type="cellIs" dxfId="4771" priority="5211" operator="equal">
      <formula>"Catastrófico"</formula>
    </cfRule>
    <cfRule type="cellIs" dxfId="4770" priority="5212" operator="equal">
      <formula>"Mayor"</formula>
    </cfRule>
    <cfRule type="cellIs" dxfId="4769" priority="5213" operator="equal">
      <formula>"Moderado"</formula>
    </cfRule>
    <cfRule type="cellIs" dxfId="4768" priority="5214" operator="equal">
      <formula>"Menor"</formula>
    </cfRule>
    <cfRule type="cellIs" dxfId="4767" priority="5215" operator="equal">
      <formula>"Leve"</formula>
    </cfRule>
  </conditionalFormatting>
  <conditionalFormatting sqref="ES16">
    <cfRule type="cellIs" dxfId="4766" priority="5206" operator="equal">
      <formula>"Catastrófico"</formula>
    </cfRule>
    <cfRule type="cellIs" dxfId="4765" priority="5207" operator="equal">
      <formula>"Mayor"</formula>
    </cfRule>
    <cfRule type="cellIs" dxfId="4764" priority="5208" operator="equal">
      <formula>"Moderado"</formula>
    </cfRule>
    <cfRule type="cellIs" dxfId="4763" priority="5209" operator="equal">
      <formula>"Menor"</formula>
    </cfRule>
    <cfRule type="cellIs" dxfId="4762" priority="5210" operator="equal">
      <formula>"Leve"</formula>
    </cfRule>
  </conditionalFormatting>
  <conditionalFormatting sqref="EQ244">
    <cfRule type="cellIs" dxfId="4761" priority="5561" operator="equal">
      <formula>"Catastrófico"</formula>
    </cfRule>
    <cfRule type="cellIs" dxfId="4760" priority="5562" operator="equal">
      <formula>"Mayor"</formula>
    </cfRule>
    <cfRule type="cellIs" dxfId="4759" priority="5563" operator="equal">
      <formula>"Moderado"</formula>
    </cfRule>
    <cfRule type="cellIs" dxfId="4758" priority="5564" operator="equal">
      <formula>"Menor"</formula>
    </cfRule>
    <cfRule type="cellIs" dxfId="4757" priority="5565" operator="equal">
      <formula>"Leve"</formula>
    </cfRule>
  </conditionalFormatting>
  <conditionalFormatting sqref="ET52:EY52">
    <cfRule type="cellIs" dxfId="4756" priority="5366" operator="equal">
      <formula>"Catastrófico"</formula>
    </cfRule>
    <cfRule type="cellIs" dxfId="4755" priority="5367" operator="equal">
      <formula>"Mayor"</formula>
    </cfRule>
    <cfRule type="cellIs" dxfId="4754" priority="5368" operator="equal">
      <formula>"Moderado"</formula>
    </cfRule>
    <cfRule type="cellIs" dxfId="4753" priority="5369" operator="equal">
      <formula>"Menor"</formula>
    </cfRule>
    <cfRule type="cellIs" dxfId="4752" priority="5370" operator="equal">
      <formula>"Leve"</formula>
    </cfRule>
  </conditionalFormatting>
  <conditionalFormatting sqref="ES17">
    <cfRule type="cellIs" dxfId="4751" priority="5191" operator="equal">
      <formula>"Catastrófico"</formula>
    </cfRule>
    <cfRule type="cellIs" dxfId="4750" priority="5192" operator="equal">
      <formula>"Mayor"</formula>
    </cfRule>
    <cfRule type="cellIs" dxfId="4749" priority="5193" operator="equal">
      <formula>"Moderado"</formula>
    </cfRule>
    <cfRule type="cellIs" dxfId="4748" priority="5194" operator="equal">
      <formula>"Menor"</formula>
    </cfRule>
    <cfRule type="cellIs" dxfId="4747" priority="5195" operator="equal">
      <formula>"Leve"</formula>
    </cfRule>
  </conditionalFormatting>
  <conditionalFormatting sqref="ET10:EY10">
    <cfRule type="cellIs" dxfId="4746" priority="5226" operator="equal">
      <formula>"Catastrófico"</formula>
    </cfRule>
    <cfRule type="cellIs" dxfId="4745" priority="5227" operator="equal">
      <formula>"Mayor"</formula>
    </cfRule>
    <cfRule type="cellIs" dxfId="4744" priority="5228" operator="equal">
      <formula>"Moderado"</formula>
    </cfRule>
    <cfRule type="cellIs" dxfId="4743" priority="5229" operator="equal">
      <formula>"Menor"</formula>
    </cfRule>
    <cfRule type="cellIs" dxfId="4742" priority="5230" operator="equal">
      <formula>"Leve"</formula>
    </cfRule>
  </conditionalFormatting>
  <conditionalFormatting sqref="EI125:EI128">
    <cfRule type="cellIs" dxfId="4741" priority="4661" operator="equal">
      <formula>"Catastrófico"</formula>
    </cfRule>
    <cfRule type="cellIs" dxfId="4740" priority="4662" operator="equal">
      <formula>"Mayor"</formula>
    </cfRule>
    <cfRule type="cellIs" dxfId="4739" priority="4663" operator="equal">
      <formula>"Moderado"</formula>
    </cfRule>
    <cfRule type="cellIs" dxfId="4738" priority="4664" operator="equal">
      <formula>"Menor"</formula>
    </cfRule>
    <cfRule type="cellIs" dxfId="4737" priority="4665" operator="equal">
      <formula>"Leve"</formula>
    </cfRule>
  </conditionalFormatting>
  <conditionalFormatting sqref="ER125:ER128">
    <cfRule type="cellIs" dxfId="4736" priority="5161" operator="equal">
      <formula>"Catastrófico"</formula>
    </cfRule>
    <cfRule type="cellIs" dxfId="4735" priority="5162" operator="equal">
      <formula>"Mayor"</formula>
    </cfRule>
    <cfRule type="cellIs" dxfId="4734" priority="5163" operator="equal">
      <formula>"Moderado"</formula>
    </cfRule>
    <cfRule type="cellIs" dxfId="4733" priority="5164" operator="equal">
      <formula>"Menor"</formula>
    </cfRule>
    <cfRule type="cellIs" dxfId="4732" priority="5165" operator="equal">
      <formula>"Leve"</formula>
    </cfRule>
  </conditionalFormatting>
  <conditionalFormatting sqref="ER196:EY196">
    <cfRule type="cellIs" dxfId="4731" priority="5136" operator="equal">
      <formula>"Catastrófico"</formula>
    </cfRule>
    <cfRule type="cellIs" dxfId="4730" priority="5137" operator="equal">
      <formula>"Mayor"</formula>
    </cfRule>
    <cfRule type="cellIs" dxfId="4729" priority="5138" operator="equal">
      <formula>"Moderado"</formula>
    </cfRule>
    <cfRule type="cellIs" dxfId="4728" priority="5139" operator="equal">
      <formula>"Menor"</formula>
    </cfRule>
    <cfRule type="cellIs" dxfId="4727" priority="5140" operator="equal">
      <formula>"Leve"</formula>
    </cfRule>
  </conditionalFormatting>
  <conditionalFormatting sqref="EI82">
    <cfRule type="cellIs" dxfId="4726" priority="4831" operator="equal">
      <formula>"Catastrófico"</formula>
    </cfRule>
    <cfRule type="cellIs" dxfId="4725" priority="4832" operator="equal">
      <formula>"Mayor"</formula>
    </cfRule>
    <cfRule type="cellIs" dxfId="4724" priority="4833" operator="equal">
      <formula>"Moderado"</formula>
    </cfRule>
    <cfRule type="cellIs" dxfId="4723" priority="4834" operator="equal">
      <formula>"Menor"</formula>
    </cfRule>
    <cfRule type="cellIs" dxfId="4722" priority="4835" operator="equal">
      <formula>"Leve"</formula>
    </cfRule>
  </conditionalFormatting>
  <conditionalFormatting sqref="EZ46 EZ52 EZ58">
    <cfRule type="cellIs" dxfId="4721" priority="6086" operator="equal">
      <formula>"Catastrófico"</formula>
    </cfRule>
    <cfRule type="cellIs" dxfId="4720" priority="6087" operator="equal">
      <formula>"Mayor"</formula>
    </cfRule>
    <cfRule type="cellIs" dxfId="4719" priority="6088" operator="equal">
      <formula>"Moderado"</formula>
    </cfRule>
    <cfRule type="cellIs" dxfId="4718" priority="6089" operator="equal">
      <formula>"Menor"</formula>
    </cfRule>
    <cfRule type="cellIs" dxfId="4717" priority="6090" operator="equal">
      <formula>"Leve"</formula>
    </cfRule>
  </conditionalFormatting>
  <conditionalFormatting sqref="ER191:EY195">
    <cfRule type="cellIs" dxfId="4716" priority="5531" operator="equal">
      <formula>"Catastrófico"</formula>
    </cfRule>
    <cfRule type="cellIs" dxfId="4715" priority="5532" operator="equal">
      <formula>"Mayor"</formula>
    </cfRule>
    <cfRule type="cellIs" dxfId="4714" priority="5533" operator="equal">
      <formula>"Moderado"</formula>
    </cfRule>
    <cfRule type="cellIs" dxfId="4713" priority="5534" operator="equal">
      <formula>"Menor"</formula>
    </cfRule>
    <cfRule type="cellIs" dxfId="4712" priority="5535" operator="equal">
      <formula>"Leve"</formula>
    </cfRule>
  </conditionalFormatting>
  <conditionalFormatting sqref="ER197:EY201">
    <cfRule type="cellIs" dxfId="4711" priority="5526" operator="equal">
      <formula>"Catastrófico"</formula>
    </cfRule>
    <cfRule type="cellIs" dxfId="4710" priority="5527" operator="equal">
      <formula>"Mayor"</formula>
    </cfRule>
    <cfRule type="cellIs" dxfId="4709" priority="5528" operator="equal">
      <formula>"Moderado"</formula>
    </cfRule>
    <cfRule type="cellIs" dxfId="4708" priority="5529" operator="equal">
      <formula>"Menor"</formula>
    </cfRule>
    <cfRule type="cellIs" dxfId="4707" priority="5530" operator="equal">
      <formula>"Leve"</formula>
    </cfRule>
  </conditionalFormatting>
  <conditionalFormatting sqref="EU89:EY89">
    <cfRule type="cellIs" dxfId="4706" priority="5491" operator="equal">
      <formula>"Catastrófico"</formula>
    </cfRule>
    <cfRule type="cellIs" dxfId="4705" priority="5492" operator="equal">
      <formula>"Mayor"</formula>
    </cfRule>
    <cfRule type="cellIs" dxfId="4704" priority="5493" operator="equal">
      <formula>"Moderado"</formula>
    </cfRule>
    <cfRule type="cellIs" dxfId="4703" priority="5494" operator="equal">
      <formula>"Menor"</formula>
    </cfRule>
    <cfRule type="cellIs" dxfId="4702" priority="5495" operator="equal">
      <formula>"Leve"</formula>
    </cfRule>
  </conditionalFormatting>
  <conditionalFormatting sqref="ER106:EY111">
    <cfRule type="cellIs" dxfId="4701" priority="5416" operator="equal">
      <formula>"Catastrófico"</formula>
    </cfRule>
    <cfRule type="cellIs" dxfId="4700" priority="5417" operator="equal">
      <formula>"Mayor"</formula>
    </cfRule>
    <cfRule type="cellIs" dxfId="4699" priority="5418" operator="equal">
      <formula>"Moderado"</formula>
    </cfRule>
    <cfRule type="cellIs" dxfId="4698" priority="5419" operator="equal">
      <formula>"Menor"</formula>
    </cfRule>
    <cfRule type="cellIs" dxfId="4697" priority="5420" operator="equal">
      <formula>"Leve"</formula>
    </cfRule>
  </conditionalFormatting>
  <conditionalFormatting sqref="ER106:EY111">
    <cfRule type="cellIs" dxfId="4696" priority="5411" operator="equal">
      <formula>"Catastrófico"</formula>
    </cfRule>
    <cfRule type="cellIs" dxfId="4695" priority="5412" operator="equal">
      <formula>"Mayor"</formula>
    </cfRule>
    <cfRule type="cellIs" dxfId="4694" priority="5413" operator="equal">
      <formula>"Moderado"</formula>
    </cfRule>
    <cfRule type="cellIs" dxfId="4693" priority="5414" operator="equal">
      <formula>"Menor"</formula>
    </cfRule>
    <cfRule type="cellIs" dxfId="4692" priority="5415" operator="equal">
      <formula>"Leve"</formula>
    </cfRule>
  </conditionalFormatting>
  <conditionalFormatting sqref="EL82:EP82">
    <cfRule type="cellIs" dxfId="4691" priority="4816" operator="equal">
      <formula>"Catastrófico"</formula>
    </cfRule>
    <cfRule type="cellIs" dxfId="4690" priority="4817" operator="equal">
      <formula>"Mayor"</formula>
    </cfRule>
    <cfRule type="cellIs" dxfId="4689" priority="4818" operator="equal">
      <formula>"Moderado"</formula>
    </cfRule>
    <cfRule type="cellIs" dxfId="4688" priority="4819" operator="equal">
      <formula>"Menor"</formula>
    </cfRule>
    <cfRule type="cellIs" dxfId="4687" priority="4820" operator="equal">
      <formula>"Leve"</formula>
    </cfRule>
  </conditionalFormatting>
  <conditionalFormatting sqref="FA41:FH42">
    <cfRule type="cellIs" dxfId="4686" priority="5596" operator="equal">
      <formula>"Catastrófico"</formula>
    </cfRule>
    <cfRule type="cellIs" dxfId="4685" priority="5597" operator="equal">
      <formula>"Mayor"</formula>
    </cfRule>
    <cfRule type="cellIs" dxfId="4684" priority="5598" operator="equal">
      <formula>"Moderado"</formula>
    </cfRule>
    <cfRule type="cellIs" dxfId="4683" priority="5599" operator="equal">
      <formula>"Menor"</formula>
    </cfRule>
    <cfRule type="cellIs" dxfId="4682" priority="5600" operator="equal">
      <formula>"Leve"</formula>
    </cfRule>
  </conditionalFormatting>
  <conditionalFormatting sqref="ER172:EY172 ER131:EY137 ER196:EY196 ER12:EY15 ER90:EY93 ER95:EY99 ER103:EY105 ER186:EY190 ER47:EY51 ER53:EY57 ER36:EY40 ER43:EY45 ER18:EY34 ER88:EY88 ER142:EY142 ER148:EY148 ER154:EY155 ER59:EY69 ER202:EY202 ER208:EY208 ER214:EY255">
    <cfRule type="cellIs" dxfId="4681" priority="5591" operator="equal">
      <formula>"Catastrófico"</formula>
    </cfRule>
    <cfRule type="cellIs" dxfId="4680" priority="5592" operator="equal">
      <formula>"Mayor"</formula>
    </cfRule>
    <cfRule type="cellIs" dxfId="4679" priority="5593" operator="equal">
      <formula>"Moderado"</formula>
    </cfRule>
    <cfRule type="cellIs" dxfId="4678" priority="5594" operator="equal">
      <formula>"Menor"</formula>
    </cfRule>
    <cfRule type="cellIs" dxfId="4677" priority="5595" operator="equal">
      <formula>"Leve"</formula>
    </cfRule>
  </conditionalFormatting>
  <conditionalFormatting sqref="EQ10 EQ16 EQ22 EQ40 EQ64 EQ70 EQ76 EQ82 EQ88 EQ94 EQ100 EQ106 EQ112 EQ118 EQ124 EQ130 EQ136 EQ142 EQ148 EQ154 EQ160 EQ166 EQ172 EQ178 EQ184 EQ190 EQ196 EQ202 EQ208 EQ214 EQ220">
    <cfRule type="cellIs" dxfId="4676" priority="5586" operator="equal">
      <formula>"Catastrófico"</formula>
    </cfRule>
    <cfRule type="cellIs" dxfId="4675" priority="5587" operator="equal">
      <formula>"Mayor"</formula>
    </cfRule>
    <cfRule type="cellIs" dxfId="4674" priority="5588" operator="equal">
      <formula>"Moderado"</formula>
    </cfRule>
    <cfRule type="cellIs" dxfId="4673" priority="5589" operator="equal">
      <formula>"Menor"</formula>
    </cfRule>
    <cfRule type="cellIs" dxfId="4672" priority="5590" operator="equal">
      <formula>"Leve"</formula>
    </cfRule>
  </conditionalFormatting>
  <conditionalFormatting sqref="ET52:EY52">
    <cfRule type="cellIs" dxfId="4671" priority="5361" operator="equal">
      <formula>"Catastrófico"</formula>
    </cfRule>
    <cfRule type="cellIs" dxfId="4670" priority="5362" operator="equal">
      <formula>"Mayor"</formula>
    </cfRule>
    <cfRule type="cellIs" dxfId="4669" priority="5363" operator="equal">
      <formula>"Moderado"</formula>
    </cfRule>
    <cfRule type="cellIs" dxfId="4668" priority="5364" operator="equal">
      <formula>"Menor"</formula>
    </cfRule>
    <cfRule type="cellIs" dxfId="4667" priority="5365" operator="equal">
      <formula>"Leve"</formula>
    </cfRule>
  </conditionalFormatting>
  <conditionalFormatting sqref="EU83:EY83">
    <cfRule type="cellIs" dxfId="4666" priority="5311" operator="equal">
      <formula>"Catastrófico"</formula>
    </cfRule>
    <cfRule type="cellIs" dxfId="4665" priority="5312" operator="equal">
      <formula>"Mayor"</formula>
    </cfRule>
    <cfRule type="cellIs" dxfId="4664" priority="5313" operator="equal">
      <formula>"Moderado"</formula>
    </cfRule>
    <cfRule type="cellIs" dxfId="4663" priority="5314" operator="equal">
      <formula>"Menor"</formula>
    </cfRule>
    <cfRule type="cellIs" dxfId="4662" priority="5315" operator="equal">
      <formula>"Leve"</formula>
    </cfRule>
  </conditionalFormatting>
  <conditionalFormatting sqref="ER83">
    <cfRule type="cellIs" dxfId="4661" priority="5306" operator="equal">
      <formula>"Catastrófico"</formula>
    </cfRule>
    <cfRule type="cellIs" dxfId="4660" priority="5307" operator="equal">
      <formula>"Mayor"</formula>
    </cfRule>
    <cfRule type="cellIs" dxfId="4659" priority="5308" operator="equal">
      <formula>"Moderado"</formula>
    </cfRule>
    <cfRule type="cellIs" dxfId="4658" priority="5309" operator="equal">
      <formula>"Menor"</formula>
    </cfRule>
    <cfRule type="cellIs" dxfId="4657" priority="5310" operator="equal">
      <formula>"Leve"</formula>
    </cfRule>
  </conditionalFormatting>
  <conditionalFormatting sqref="EH28">
    <cfRule type="cellIs" dxfId="4656" priority="5046" operator="equal">
      <formula>"Catastrófico"</formula>
    </cfRule>
    <cfRule type="cellIs" dxfId="4655" priority="5047" operator="equal">
      <formula>"Mayor"</formula>
    </cfRule>
    <cfRule type="cellIs" dxfId="4654" priority="5048" operator="equal">
      <formula>"Moderado"</formula>
    </cfRule>
    <cfRule type="cellIs" dxfId="4653" priority="5049" operator="equal">
      <formula>"Menor"</formula>
    </cfRule>
    <cfRule type="cellIs" dxfId="4652" priority="5050" operator="equal">
      <formula>"Leve"</formula>
    </cfRule>
  </conditionalFormatting>
  <conditionalFormatting sqref="ET11:EY11">
    <cfRule type="cellIs" dxfId="4651" priority="5236" operator="equal">
      <formula>"Catastrófico"</formula>
    </cfRule>
    <cfRule type="cellIs" dxfId="4650" priority="5237" operator="equal">
      <formula>"Mayor"</formula>
    </cfRule>
    <cfRule type="cellIs" dxfId="4649" priority="5238" operator="equal">
      <formula>"Moderado"</formula>
    </cfRule>
    <cfRule type="cellIs" dxfId="4648" priority="5239" operator="equal">
      <formula>"Menor"</formula>
    </cfRule>
    <cfRule type="cellIs" dxfId="4647" priority="5240" operator="equal">
      <formula>"Leve"</formula>
    </cfRule>
  </conditionalFormatting>
  <conditionalFormatting sqref="EK89">
    <cfRule type="cellIs" dxfId="4646" priority="4996" operator="equal">
      <formula>"Catastrófico"</formula>
    </cfRule>
    <cfRule type="cellIs" dxfId="4645" priority="4997" operator="equal">
      <formula>"Mayor"</formula>
    </cfRule>
    <cfRule type="cellIs" dxfId="4644" priority="4998" operator="equal">
      <formula>"Moderado"</formula>
    </cfRule>
    <cfRule type="cellIs" dxfId="4643" priority="4999" operator="equal">
      <formula>"Menor"</formula>
    </cfRule>
    <cfRule type="cellIs" dxfId="4642" priority="5000" operator="equal">
      <formula>"Leve"</formula>
    </cfRule>
  </conditionalFormatting>
  <conditionalFormatting sqref="ER178:EY183">
    <cfRule type="cellIs" dxfId="4641" priority="5406" operator="equal">
      <formula>"Catastrófico"</formula>
    </cfRule>
    <cfRule type="cellIs" dxfId="4640" priority="5407" operator="equal">
      <formula>"Mayor"</formula>
    </cfRule>
    <cfRule type="cellIs" dxfId="4639" priority="5408" operator="equal">
      <formula>"Moderado"</formula>
    </cfRule>
    <cfRule type="cellIs" dxfId="4638" priority="5409" operator="equal">
      <formula>"Menor"</formula>
    </cfRule>
    <cfRule type="cellIs" dxfId="4637" priority="5410" operator="equal">
      <formula>"Leve"</formula>
    </cfRule>
  </conditionalFormatting>
  <conditionalFormatting sqref="ER130:ES130">
    <cfRule type="cellIs" dxfId="4636" priority="5156" operator="equal">
      <formula>"Catastrófico"</formula>
    </cfRule>
    <cfRule type="cellIs" dxfId="4635" priority="5157" operator="equal">
      <formula>"Mayor"</formula>
    </cfRule>
    <cfRule type="cellIs" dxfId="4634" priority="5158" operator="equal">
      <formula>"Moderado"</formula>
    </cfRule>
    <cfRule type="cellIs" dxfId="4633" priority="5159" operator="equal">
      <formula>"Menor"</formula>
    </cfRule>
    <cfRule type="cellIs" dxfId="4632" priority="5160" operator="equal">
      <formula>"Leve"</formula>
    </cfRule>
  </conditionalFormatting>
  <conditionalFormatting sqref="FA172:FH172 FA131:FH137 FA196:FH196 FA12:FH15 FA90:FH93 FA95:FH99 FA103:FH105 FA186:FH190 FA47:FH51 FA53:FH57 FA36:FH40 FA43:FH45 FA18:FH34 FA88:FH88 FA142:FH142 FA148:FH148 FA154:FH155 FA59:FH69 FA202:FH202 FA208:FH208 FA214:FH255">
    <cfRule type="cellIs" dxfId="4631" priority="6096" operator="equal">
      <formula>"Catastrófico"</formula>
    </cfRule>
    <cfRule type="cellIs" dxfId="4630" priority="6097" operator="equal">
      <formula>"Mayor"</formula>
    </cfRule>
    <cfRule type="cellIs" dxfId="4629" priority="6098" operator="equal">
      <formula>"Moderado"</formula>
    </cfRule>
    <cfRule type="cellIs" dxfId="4628" priority="6099" operator="equal">
      <formula>"Menor"</formula>
    </cfRule>
    <cfRule type="cellIs" dxfId="4627" priority="6100" operator="equal">
      <formula>"Leve"</formula>
    </cfRule>
  </conditionalFormatting>
  <conditionalFormatting sqref="EZ244">
    <cfRule type="cellIs" dxfId="4626" priority="6066" operator="equal">
      <formula>"Catastrófico"</formula>
    </cfRule>
    <cfRule type="cellIs" dxfId="4625" priority="6067" operator="equal">
      <formula>"Mayor"</formula>
    </cfRule>
    <cfRule type="cellIs" dxfId="4624" priority="6068" operator="equal">
      <formula>"Moderado"</formula>
    </cfRule>
    <cfRule type="cellIs" dxfId="4623" priority="6069" operator="equal">
      <formula>"Menor"</formula>
    </cfRule>
    <cfRule type="cellIs" dxfId="4622" priority="6070" operator="equal">
      <formula>"Leve"</formula>
    </cfRule>
  </conditionalFormatting>
  <conditionalFormatting sqref="FA89:FB89">
    <cfRule type="cellIs" dxfId="4621" priority="6016" operator="equal">
      <formula>"Catastrófico"</formula>
    </cfRule>
    <cfRule type="cellIs" dxfId="4620" priority="6017" operator="equal">
      <formula>"Mayor"</formula>
    </cfRule>
    <cfRule type="cellIs" dxfId="4619" priority="6018" operator="equal">
      <formula>"Moderado"</formula>
    </cfRule>
    <cfRule type="cellIs" dxfId="4618" priority="6019" operator="equal">
      <formula>"Menor"</formula>
    </cfRule>
    <cfRule type="cellIs" dxfId="4617" priority="6020" operator="equal">
      <formula>"Leve"</formula>
    </cfRule>
  </conditionalFormatting>
  <conditionalFormatting sqref="FA166:FH166">
    <cfRule type="cellIs" dxfId="4616" priority="5936" operator="equal">
      <formula>"Catastrófico"</formula>
    </cfRule>
    <cfRule type="cellIs" dxfId="4615" priority="5937" operator="equal">
      <formula>"Mayor"</formula>
    </cfRule>
    <cfRule type="cellIs" dxfId="4614" priority="5938" operator="equal">
      <formula>"Moderado"</formula>
    </cfRule>
    <cfRule type="cellIs" dxfId="4613" priority="5939" operator="equal">
      <formula>"Menor"</formula>
    </cfRule>
    <cfRule type="cellIs" dxfId="4612" priority="5940" operator="equal">
      <formula>"Leve"</formula>
    </cfRule>
  </conditionalFormatting>
  <conditionalFormatting sqref="FA184:FH185">
    <cfRule type="cellIs" dxfId="4611" priority="5931" operator="equal">
      <formula>"Catastrófico"</formula>
    </cfRule>
    <cfRule type="cellIs" dxfId="4610" priority="5932" operator="equal">
      <formula>"Mayor"</formula>
    </cfRule>
    <cfRule type="cellIs" dxfId="4609" priority="5933" operator="equal">
      <formula>"Moderado"</formula>
    </cfRule>
    <cfRule type="cellIs" dxfId="4608" priority="5934" operator="equal">
      <formula>"Menor"</formula>
    </cfRule>
    <cfRule type="cellIs" dxfId="4607" priority="5935" operator="equal">
      <formula>"Leve"</formula>
    </cfRule>
  </conditionalFormatting>
  <conditionalFormatting sqref="FA185:FH185">
    <cfRule type="cellIs" dxfId="4606" priority="5926" operator="equal">
      <formula>"Catastrófico"</formula>
    </cfRule>
    <cfRule type="cellIs" dxfId="4605" priority="5927" operator="equal">
      <formula>"Mayor"</formula>
    </cfRule>
    <cfRule type="cellIs" dxfId="4604" priority="5928" operator="equal">
      <formula>"Moderado"</formula>
    </cfRule>
    <cfRule type="cellIs" dxfId="4603" priority="5929" operator="equal">
      <formula>"Menor"</formula>
    </cfRule>
    <cfRule type="cellIs" dxfId="4602" priority="5930" operator="equal">
      <formula>"Leve"</formula>
    </cfRule>
  </conditionalFormatting>
  <conditionalFormatting sqref="EH46 EH52 EH58">
    <cfRule type="cellIs" dxfId="4601" priority="5076" operator="equal">
      <formula>"Catastrófico"</formula>
    </cfRule>
    <cfRule type="cellIs" dxfId="4600" priority="5077" operator="equal">
      <formula>"Mayor"</formula>
    </cfRule>
    <cfRule type="cellIs" dxfId="4599" priority="5078" operator="equal">
      <formula>"Moderado"</formula>
    </cfRule>
    <cfRule type="cellIs" dxfId="4598" priority="5079" operator="equal">
      <formula>"Menor"</formula>
    </cfRule>
    <cfRule type="cellIs" dxfId="4597" priority="5080" operator="equal">
      <formula>"Leve"</formula>
    </cfRule>
  </conditionalFormatting>
  <conditionalFormatting sqref="EH226">
    <cfRule type="cellIs" dxfId="4596" priority="5071" operator="equal">
      <formula>"Catastrófico"</formula>
    </cfRule>
    <cfRule type="cellIs" dxfId="4595" priority="5072" operator="equal">
      <formula>"Mayor"</formula>
    </cfRule>
    <cfRule type="cellIs" dxfId="4594" priority="5073" operator="equal">
      <formula>"Moderado"</formula>
    </cfRule>
    <cfRule type="cellIs" dxfId="4593" priority="5074" operator="equal">
      <formula>"Menor"</formula>
    </cfRule>
    <cfRule type="cellIs" dxfId="4592" priority="5075" operator="equal">
      <formula>"Leve"</formula>
    </cfRule>
  </conditionalFormatting>
  <conditionalFormatting sqref="FA143:FH144">
    <cfRule type="cellIs" dxfId="4591" priority="5801" operator="equal">
      <formula>"Catastrófico"</formula>
    </cfRule>
    <cfRule type="cellIs" dxfId="4590" priority="5802" operator="equal">
      <formula>"Mayor"</formula>
    </cfRule>
    <cfRule type="cellIs" dxfId="4589" priority="5803" operator="equal">
      <formula>"Moderado"</formula>
    </cfRule>
    <cfRule type="cellIs" dxfId="4588" priority="5804" operator="equal">
      <formula>"Menor"</formula>
    </cfRule>
    <cfRule type="cellIs" dxfId="4587" priority="5805" operator="equal">
      <formula>"Leve"</formula>
    </cfRule>
  </conditionalFormatting>
  <conditionalFormatting sqref="ER166:EY166">
    <cfRule type="cellIs" dxfId="4586" priority="5431" operator="equal">
      <formula>"Catastrófico"</formula>
    </cfRule>
    <cfRule type="cellIs" dxfId="4585" priority="5432" operator="equal">
      <formula>"Mayor"</formula>
    </cfRule>
    <cfRule type="cellIs" dxfId="4584" priority="5433" operator="equal">
      <formula>"Moderado"</formula>
    </cfRule>
    <cfRule type="cellIs" dxfId="4583" priority="5434" operator="equal">
      <formula>"Menor"</formula>
    </cfRule>
    <cfRule type="cellIs" dxfId="4582" priority="5435" operator="equal">
      <formula>"Leve"</formula>
    </cfRule>
  </conditionalFormatting>
  <conditionalFormatting sqref="FA118:FH119">
    <cfRule type="cellIs" dxfId="4581" priority="5796" operator="equal">
      <formula>"Catastrófico"</formula>
    </cfRule>
    <cfRule type="cellIs" dxfId="4580" priority="5797" operator="equal">
      <formula>"Mayor"</formula>
    </cfRule>
    <cfRule type="cellIs" dxfId="4579" priority="5798" operator="equal">
      <formula>"Moderado"</formula>
    </cfRule>
    <cfRule type="cellIs" dxfId="4578" priority="5799" operator="equal">
      <formula>"Menor"</formula>
    </cfRule>
    <cfRule type="cellIs" dxfId="4577" priority="5800" operator="equal">
      <formula>"Leve"</formula>
    </cfRule>
  </conditionalFormatting>
  <conditionalFormatting sqref="EI94:EP94">
    <cfRule type="cellIs" dxfId="4576" priority="5036" operator="equal">
      <formula>"Catastrófico"</formula>
    </cfRule>
    <cfRule type="cellIs" dxfId="4575" priority="5037" operator="equal">
      <formula>"Mayor"</formula>
    </cfRule>
    <cfRule type="cellIs" dxfId="4574" priority="5038" operator="equal">
      <formula>"Moderado"</formula>
    </cfRule>
    <cfRule type="cellIs" dxfId="4573" priority="5039" operator="equal">
      <formula>"Menor"</formula>
    </cfRule>
    <cfRule type="cellIs" dxfId="4572" priority="5040" operator="equal">
      <formula>"Leve"</formula>
    </cfRule>
  </conditionalFormatting>
  <conditionalFormatting sqref="FC11:FH11">
    <cfRule type="cellIs" dxfId="4571" priority="5746" operator="equal">
      <formula>"Catastrófico"</formula>
    </cfRule>
    <cfRule type="cellIs" dxfId="4570" priority="5747" operator="equal">
      <formula>"Mayor"</formula>
    </cfRule>
    <cfRule type="cellIs" dxfId="4569" priority="5748" operator="equal">
      <formula>"Moderado"</formula>
    </cfRule>
    <cfRule type="cellIs" dxfId="4568" priority="5749" operator="equal">
      <formula>"Menor"</formula>
    </cfRule>
    <cfRule type="cellIs" dxfId="4567" priority="5750" operator="equal">
      <formula>"Leve"</formula>
    </cfRule>
  </conditionalFormatting>
  <conditionalFormatting sqref="FC10:FH10">
    <cfRule type="cellIs" dxfId="4566" priority="5736" operator="equal">
      <formula>"Catastrófico"</formula>
    </cfRule>
    <cfRule type="cellIs" dxfId="4565" priority="5737" operator="equal">
      <formula>"Mayor"</formula>
    </cfRule>
    <cfRule type="cellIs" dxfId="4564" priority="5738" operator="equal">
      <formula>"Moderado"</formula>
    </cfRule>
    <cfRule type="cellIs" dxfId="4563" priority="5739" operator="equal">
      <formula>"Menor"</formula>
    </cfRule>
    <cfRule type="cellIs" dxfId="4562" priority="5740" operator="equal">
      <formula>"Leve"</formula>
    </cfRule>
  </conditionalFormatting>
  <conditionalFormatting sqref="FA11:FB11">
    <cfRule type="cellIs" dxfId="4561" priority="5726" operator="equal">
      <formula>"Catastrófico"</formula>
    </cfRule>
    <cfRule type="cellIs" dxfId="4560" priority="5727" operator="equal">
      <formula>"Mayor"</formula>
    </cfRule>
    <cfRule type="cellIs" dxfId="4559" priority="5728" operator="equal">
      <formula>"Moderado"</formula>
    </cfRule>
    <cfRule type="cellIs" dxfId="4558" priority="5729" operator="equal">
      <formula>"Menor"</formula>
    </cfRule>
    <cfRule type="cellIs" dxfId="4557" priority="5730" operator="equal">
      <formula>"Leve"</formula>
    </cfRule>
  </conditionalFormatting>
  <conditionalFormatting sqref="FA11:FB11">
    <cfRule type="cellIs" dxfId="4556" priority="5721" operator="equal">
      <formula>"Catastrófico"</formula>
    </cfRule>
    <cfRule type="cellIs" dxfId="4555" priority="5722" operator="equal">
      <formula>"Mayor"</formula>
    </cfRule>
    <cfRule type="cellIs" dxfId="4554" priority="5723" operator="equal">
      <formula>"Moderado"</formula>
    </cfRule>
    <cfRule type="cellIs" dxfId="4553" priority="5724" operator="equal">
      <formula>"Menor"</formula>
    </cfRule>
    <cfRule type="cellIs" dxfId="4552" priority="5725" operator="equal">
      <formula>"Leve"</formula>
    </cfRule>
  </conditionalFormatting>
  <conditionalFormatting sqref="FA16:FA17">
    <cfRule type="cellIs" dxfId="4551" priority="5716" operator="equal">
      <formula>"Catastrófico"</formula>
    </cfRule>
    <cfRule type="cellIs" dxfId="4550" priority="5717" operator="equal">
      <formula>"Mayor"</formula>
    </cfRule>
    <cfRule type="cellIs" dxfId="4549" priority="5718" operator="equal">
      <formula>"Moderado"</formula>
    </cfRule>
    <cfRule type="cellIs" dxfId="4548" priority="5719" operator="equal">
      <formula>"Menor"</formula>
    </cfRule>
    <cfRule type="cellIs" dxfId="4547" priority="5720" operator="equal">
      <formula>"Leve"</formula>
    </cfRule>
  </conditionalFormatting>
  <conditionalFormatting sqref="FB16">
    <cfRule type="cellIs" dxfId="4546" priority="5711" operator="equal">
      <formula>"Catastrófico"</formula>
    </cfRule>
    <cfRule type="cellIs" dxfId="4545" priority="5712" operator="equal">
      <formula>"Mayor"</formula>
    </cfRule>
    <cfRule type="cellIs" dxfId="4544" priority="5713" operator="equal">
      <formula>"Moderado"</formula>
    </cfRule>
    <cfRule type="cellIs" dxfId="4543" priority="5714" operator="equal">
      <formula>"Menor"</formula>
    </cfRule>
    <cfRule type="cellIs" dxfId="4542" priority="5715" operator="equal">
      <formula>"Leve"</formula>
    </cfRule>
  </conditionalFormatting>
  <conditionalFormatting sqref="FB16">
    <cfRule type="cellIs" dxfId="4541" priority="5706" operator="equal">
      <formula>"Catastrófico"</formula>
    </cfRule>
    <cfRule type="cellIs" dxfId="4540" priority="5707" operator="equal">
      <formula>"Mayor"</formula>
    </cfRule>
    <cfRule type="cellIs" dxfId="4539" priority="5708" operator="equal">
      <formula>"Moderado"</formula>
    </cfRule>
    <cfRule type="cellIs" dxfId="4538" priority="5709" operator="equal">
      <formula>"Menor"</formula>
    </cfRule>
    <cfRule type="cellIs" dxfId="4537" priority="5710" operator="equal">
      <formula>"Leve"</formula>
    </cfRule>
  </conditionalFormatting>
  <conditionalFormatting sqref="ET11:EY11">
    <cfRule type="cellIs" dxfId="4536" priority="5241" operator="equal">
      <formula>"Catastrófico"</formula>
    </cfRule>
    <cfRule type="cellIs" dxfId="4535" priority="5242" operator="equal">
      <formula>"Mayor"</formula>
    </cfRule>
    <cfRule type="cellIs" dxfId="4534" priority="5243" operator="equal">
      <formula>"Moderado"</formula>
    </cfRule>
    <cfRule type="cellIs" dxfId="4533" priority="5244" operator="equal">
      <formula>"Menor"</formula>
    </cfRule>
    <cfRule type="cellIs" dxfId="4532" priority="5245" operator="equal">
      <formula>"Leve"</formula>
    </cfRule>
  </conditionalFormatting>
  <conditionalFormatting sqref="FC130:FH130">
    <cfRule type="cellIs" dxfId="4531" priority="5651" operator="equal">
      <formula>"Catastrófico"</formula>
    </cfRule>
    <cfRule type="cellIs" dxfId="4530" priority="5652" operator="equal">
      <formula>"Mayor"</formula>
    </cfRule>
    <cfRule type="cellIs" dxfId="4529" priority="5653" operator="equal">
      <formula>"Moderado"</formula>
    </cfRule>
    <cfRule type="cellIs" dxfId="4528" priority="5654" operator="equal">
      <formula>"Menor"</formula>
    </cfRule>
    <cfRule type="cellIs" dxfId="4527" priority="5655" operator="equal">
      <formula>"Leve"</formula>
    </cfRule>
  </conditionalFormatting>
  <conditionalFormatting sqref="ET16:EY17">
    <cfRule type="cellIs" dxfId="4526" priority="5181" operator="equal">
      <formula>"Catastrófico"</formula>
    </cfRule>
    <cfRule type="cellIs" dxfId="4525" priority="5182" operator="equal">
      <formula>"Mayor"</formula>
    </cfRule>
    <cfRule type="cellIs" dxfId="4524" priority="5183" operator="equal">
      <formula>"Moderado"</formula>
    </cfRule>
    <cfRule type="cellIs" dxfId="4523" priority="5184" operator="equal">
      <formula>"Menor"</formula>
    </cfRule>
    <cfRule type="cellIs" dxfId="4522" priority="5185" operator="equal">
      <formula>"Leve"</formula>
    </cfRule>
  </conditionalFormatting>
  <conditionalFormatting sqref="FI10 FI16 FI22 FI40 FI64 FI70 FI76 FI82 FI88 FI94 FI100 FI106 FI112 FI118 FI124 FI130 FI136 FI142 FI148 FI154 FI160 FI166 FI172 FI178 FI184 FI190 FI196 FI202 FI208 FI214 FI220">
    <cfRule type="cellIs" dxfId="4521" priority="6596" operator="equal">
      <formula>"Catastrófico"</formula>
    </cfRule>
    <cfRule type="cellIs" dxfId="4520" priority="6597" operator="equal">
      <formula>"Mayor"</formula>
    </cfRule>
    <cfRule type="cellIs" dxfId="4519" priority="6598" operator="equal">
      <formula>"Moderado"</formula>
    </cfRule>
    <cfRule type="cellIs" dxfId="4518" priority="6599" operator="equal">
      <formula>"Menor"</formula>
    </cfRule>
    <cfRule type="cellIs" dxfId="4517" priority="6600" operator="equal">
      <formula>"Leve"</formula>
    </cfRule>
  </conditionalFormatting>
  <conditionalFormatting sqref="FI226">
    <cfRule type="cellIs" dxfId="4516" priority="6586" operator="equal">
      <formula>"Catastrófico"</formula>
    </cfRule>
    <cfRule type="cellIs" dxfId="4515" priority="6587" operator="equal">
      <formula>"Mayor"</formula>
    </cfRule>
    <cfRule type="cellIs" dxfId="4514" priority="6588" operator="equal">
      <formula>"Moderado"</formula>
    </cfRule>
    <cfRule type="cellIs" dxfId="4513" priority="6589" operator="equal">
      <formula>"Menor"</formula>
    </cfRule>
    <cfRule type="cellIs" dxfId="4512" priority="6590" operator="equal">
      <formula>"Leve"</formula>
    </cfRule>
  </conditionalFormatting>
  <conditionalFormatting sqref="FK102:FR102 FK100:FL101">
    <cfRule type="cellIs" dxfId="4511" priority="6496" operator="equal">
      <formula>"Catastrófico"</formula>
    </cfRule>
    <cfRule type="cellIs" dxfId="4510" priority="6497" operator="equal">
      <formula>"Mayor"</formula>
    </cfRule>
    <cfRule type="cellIs" dxfId="4509" priority="6498" operator="equal">
      <formula>"Moderado"</formula>
    </cfRule>
    <cfRule type="cellIs" dxfId="4508" priority="6499" operator="equal">
      <formula>"Menor"</formula>
    </cfRule>
    <cfRule type="cellIs" dxfId="4507" priority="6500" operator="equal">
      <formula>"Leve"</formula>
    </cfRule>
  </conditionalFormatting>
  <conditionalFormatting sqref="FK101:FL101 FJ102:FR102 FJ100:FL100">
    <cfRule type="cellIs" dxfId="4506" priority="6491" operator="equal">
      <formula>"Catastrófico"</formula>
    </cfRule>
    <cfRule type="cellIs" dxfId="4505" priority="6492" operator="equal">
      <formula>"Mayor"</formula>
    </cfRule>
    <cfRule type="cellIs" dxfId="4504" priority="6493" operator="equal">
      <formula>"Moderado"</formula>
    </cfRule>
    <cfRule type="cellIs" dxfId="4503" priority="6494" operator="equal">
      <formula>"Menor"</formula>
    </cfRule>
    <cfRule type="cellIs" dxfId="4502" priority="6495" operator="equal">
      <formula>"Leve"</formula>
    </cfRule>
  </conditionalFormatting>
  <conditionalFormatting sqref="FJ82">
    <cfRule type="cellIs" dxfId="4501" priority="6346" operator="equal">
      <formula>"Catastrófico"</formula>
    </cfRule>
    <cfRule type="cellIs" dxfId="4500" priority="6347" operator="equal">
      <formula>"Mayor"</formula>
    </cfRule>
    <cfRule type="cellIs" dxfId="4499" priority="6348" operator="equal">
      <formula>"Moderado"</formula>
    </cfRule>
    <cfRule type="cellIs" dxfId="4498" priority="6349" operator="equal">
      <formula>"Menor"</formula>
    </cfRule>
    <cfRule type="cellIs" dxfId="4497" priority="6350" operator="equal">
      <formula>"Leve"</formula>
    </cfRule>
  </conditionalFormatting>
  <conditionalFormatting sqref="FL82">
    <cfRule type="cellIs" dxfId="4496" priority="6341" operator="equal">
      <formula>"Catastrófico"</formula>
    </cfRule>
    <cfRule type="cellIs" dxfId="4495" priority="6342" operator="equal">
      <formula>"Mayor"</formula>
    </cfRule>
    <cfRule type="cellIs" dxfId="4494" priority="6343" operator="equal">
      <formula>"Moderado"</formula>
    </cfRule>
    <cfRule type="cellIs" dxfId="4493" priority="6344" operator="equal">
      <formula>"Menor"</formula>
    </cfRule>
    <cfRule type="cellIs" dxfId="4492" priority="6345" operator="equal">
      <formula>"Leve"</formula>
    </cfRule>
  </conditionalFormatting>
  <conditionalFormatting sqref="FL83">
    <cfRule type="cellIs" dxfId="4491" priority="6311" operator="equal">
      <formula>"Catastrófico"</formula>
    </cfRule>
    <cfRule type="cellIs" dxfId="4490" priority="6312" operator="equal">
      <formula>"Mayor"</formula>
    </cfRule>
    <cfRule type="cellIs" dxfId="4489" priority="6313" operator="equal">
      <formula>"Moderado"</formula>
    </cfRule>
    <cfRule type="cellIs" dxfId="4488" priority="6314" operator="equal">
      <formula>"Menor"</formula>
    </cfRule>
    <cfRule type="cellIs" dxfId="4487" priority="6315" operator="equal">
      <formula>"Leve"</formula>
    </cfRule>
  </conditionalFormatting>
  <conditionalFormatting sqref="FK10">
    <cfRule type="cellIs" dxfId="4486" priority="6261" operator="equal">
      <formula>"Catastrófico"</formula>
    </cfRule>
    <cfRule type="cellIs" dxfId="4485" priority="6262" operator="equal">
      <formula>"Mayor"</formula>
    </cfRule>
    <cfRule type="cellIs" dxfId="4484" priority="6263" operator="equal">
      <formula>"Moderado"</formula>
    </cfRule>
    <cfRule type="cellIs" dxfId="4483" priority="6264" operator="equal">
      <formula>"Menor"</formula>
    </cfRule>
    <cfRule type="cellIs" dxfId="4482" priority="6265" operator="equal">
      <formula>"Leve"</formula>
    </cfRule>
  </conditionalFormatting>
  <conditionalFormatting sqref="EI196:EP196">
    <cfRule type="cellIs" dxfId="4481" priority="4631" operator="equal">
      <formula>"Catastrófico"</formula>
    </cfRule>
    <cfRule type="cellIs" dxfId="4480" priority="4632" operator="equal">
      <formula>"Mayor"</formula>
    </cfRule>
    <cfRule type="cellIs" dxfId="4479" priority="4633" operator="equal">
      <formula>"Moderado"</formula>
    </cfRule>
    <cfRule type="cellIs" dxfId="4478" priority="4634" operator="equal">
      <formula>"Menor"</formula>
    </cfRule>
    <cfRule type="cellIs" dxfId="4477" priority="4635" operator="equal">
      <formula>"Leve"</formula>
    </cfRule>
  </conditionalFormatting>
  <conditionalFormatting sqref="EI202:EP202">
    <cfRule type="cellIs" dxfId="4476" priority="4626" operator="equal">
      <formula>"Catastrófico"</formula>
    </cfRule>
    <cfRule type="cellIs" dxfId="4475" priority="4627" operator="equal">
      <formula>"Mayor"</formula>
    </cfRule>
    <cfRule type="cellIs" dxfId="4474" priority="4628" operator="equal">
      <formula>"Moderado"</formula>
    </cfRule>
    <cfRule type="cellIs" dxfId="4473" priority="4629" operator="equal">
      <formula>"Menor"</formula>
    </cfRule>
    <cfRule type="cellIs" dxfId="4472" priority="4630" operator="equal">
      <formula>"Leve"</formula>
    </cfRule>
  </conditionalFormatting>
  <conditionalFormatting sqref="EB58:EG58">
    <cfRule type="cellIs" dxfId="4471" priority="4331" operator="equal">
      <formula>"Catastrófico"</formula>
    </cfRule>
    <cfRule type="cellIs" dxfId="4470" priority="4332" operator="equal">
      <formula>"Mayor"</formula>
    </cfRule>
    <cfRule type="cellIs" dxfId="4469" priority="4333" operator="equal">
      <formula>"Moderado"</formula>
    </cfRule>
    <cfRule type="cellIs" dxfId="4468" priority="4334" operator="equal">
      <formula>"Menor"</formula>
    </cfRule>
    <cfRule type="cellIs" dxfId="4467" priority="4335" operator="equal">
      <formula>"Leve"</formula>
    </cfRule>
  </conditionalFormatting>
  <conditionalFormatting sqref="EK82">
    <cfRule type="cellIs" dxfId="4466" priority="4826" operator="equal">
      <formula>"Catastrófico"</formula>
    </cfRule>
    <cfRule type="cellIs" dxfId="4465" priority="4827" operator="equal">
      <formula>"Mayor"</formula>
    </cfRule>
    <cfRule type="cellIs" dxfId="4464" priority="4828" operator="equal">
      <formula>"Moderado"</formula>
    </cfRule>
    <cfRule type="cellIs" dxfId="4463" priority="4829" operator="equal">
      <formula>"Menor"</formula>
    </cfRule>
    <cfRule type="cellIs" dxfId="4462" priority="4830" operator="equal">
      <formula>"Leve"</formula>
    </cfRule>
  </conditionalFormatting>
  <conditionalFormatting sqref="EJ82">
    <cfRule type="cellIs" dxfId="4461" priority="4821" operator="equal">
      <formula>"Catastrófico"</formula>
    </cfRule>
    <cfRule type="cellIs" dxfId="4460" priority="4822" operator="equal">
      <formula>"Mayor"</formula>
    </cfRule>
    <cfRule type="cellIs" dxfId="4459" priority="4823" operator="equal">
      <formula>"Moderado"</formula>
    </cfRule>
    <cfRule type="cellIs" dxfId="4458" priority="4824" operator="equal">
      <formula>"Menor"</formula>
    </cfRule>
    <cfRule type="cellIs" dxfId="4457" priority="4825" operator="equal">
      <formula>"Leve"</formula>
    </cfRule>
  </conditionalFormatting>
  <conditionalFormatting sqref="EU35:EY35">
    <cfRule type="cellIs" dxfId="4456" priority="5106" operator="equal">
      <formula>"Catastrófico"</formula>
    </cfRule>
    <cfRule type="cellIs" dxfId="4455" priority="5107" operator="equal">
      <formula>"Mayor"</formula>
    </cfRule>
    <cfRule type="cellIs" dxfId="4454" priority="5108" operator="equal">
      <formula>"Moderado"</formula>
    </cfRule>
    <cfRule type="cellIs" dxfId="4453" priority="5109" operator="equal">
      <formula>"Menor"</formula>
    </cfRule>
    <cfRule type="cellIs" dxfId="4452" priority="5110" operator="equal">
      <formula>"Leve"</formula>
    </cfRule>
  </conditionalFormatting>
  <conditionalFormatting sqref="EJ83">
    <cfRule type="cellIs" dxfId="4451" priority="4811" operator="equal">
      <formula>"Catastrófico"</formula>
    </cfRule>
    <cfRule type="cellIs" dxfId="4450" priority="4812" operator="equal">
      <formula>"Mayor"</formula>
    </cfRule>
    <cfRule type="cellIs" dxfId="4449" priority="4813" operator="equal">
      <formula>"Moderado"</formula>
    </cfRule>
    <cfRule type="cellIs" dxfId="4448" priority="4814" operator="equal">
      <formula>"Menor"</formula>
    </cfRule>
    <cfRule type="cellIs" dxfId="4447" priority="4815" operator="equal">
      <formula>"Leve"</formula>
    </cfRule>
  </conditionalFormatting>
  <conditionalFormatting sqref="ES124:EY124 ES129:EY129 ES125:ES128 EU125:EY128">
    <cfRule type="cellIs" dxfId="4446" priority="5176" operator="equal">
      <formula>"Catastrófico"</formula>
    </cfRule>
    <cfRule type="cellIs" dxfId="4445" priority="5177" operator="equal">
      <formula>"Mayor"</formula>
    </cfRule>
    <cfRule type="cellIs" dxfId="4444" priority="5178" operator="equal">
      <formula>"Moderado"</formula>
    </cfRule>
    <cfRule type="cellIs" dxfId="4443" priority="5179" operator="equal">
      <formula>"Menor"</formula>
    </cfRule>
    <cfRule type="cellIs" dxfId="4442" priority="5180" operator="equal">
      <formula>"Leve"</formula>
    </cfRule>
  </conditionalFormatting>
  <conditionalFormatting sqref="ES125:ES128 ER129:EY129 EU125:EY128 ER124:EY124">
    <cfRule type="cellIs" dxfId="4441" priority="5171" operator="equal">
      <formula>"Catastrófico"</formula>
    </cfRule>
    <cfRule type="cellIs" dxfId="4440" priority="5172" operator="equal">
      <formula>"Mayor"</formula>
    </cfRule>
    <cfRule type="cellIs" dxfId="4439" priority="5173" operator="equal">
      <formula>"Moderado"</formula>
    </cfRule>
    <cfRule type="cellIs" dxfId="4438" priority="5174" operator="equal">
      <formula>"Menor"</formula>
    </cfRule>
    <cfRule type="cellIs" dxfId="4437" priority="5175" operator="equal">
      <formula>"Leve"</formula>
    </cfRule>
  </conditionalFormatting>
  <conditionalFormatting sqref="EJ10">
    <cfRule type="cellIs" dxfId="4436" priority="4746" operator="equal">
      <formula>"Catastrófico"</formula>
    </cfRule>
    <cfRule type="cellIs" dxfId="4435" priority="4747" operator="equal">
      <formula>"Mayor"</formula>
    </cfRule>
    <cfRule type="cellIs" dxfId="4434" priority="4748" operator="equal">
      <formula>"Moderado"</formula>
    </cfRule>
    <cfRule type="cellIs" dxfId="4433" priority="4749" operator="equal">
      <formula>"Menor"</formula>
    </cfRule>
    <cfRule type="cellIs" dxfId="4432" priority="4750" operator="equal">
      <formula>"Leve"</formula>
    </cfRule>
  </conditionalFormatting>
  <conditionalFormatting sqref="EI10:EJ10">
    <cfRule type="cellIs" dxfId="4431" priority="4741" operator="equal">
      <formula>"Catastrófico"</formula>
    </cfRule>
    <cfRule type="cellIs" dxfId="4430" priority="4742" operator="equal">
      <formula>"Mayor"</formula>
    </cfRule>
    <cfRule type="cellIs" dxfId="4429" priority="4743" operator="equal">
      <formula>"Moderado"</formula>
    </cfRule>
    <cfRule type="cellIs" dxfId="4428" priority="4744" operator="equal">
      <formula>"Menor"</formula>
    </cfRule>
    <cfRule type="cellIs" dxfId="4427" priority="4745" operator="equal">
      <formula>"Leve"</formula>
    </cfRule>
  </conditionalFormatting>
  <conditionalFormatting sqref="ER130:ES130">
    <cfRule type="cellIs" dxfId="4426" priority="5151" operator="equal">
      <formula>"Catastrófico"</formula>
    </cfRule>
    <cfRule type="cellIs" dxfId="4425" priority="5152" operator="equal">
      <formula>"Mayor"</formula>
    </cfRule>
    <cfRule type="cellIs" dxfId="4424" priority="5153" operator="equal">
      <formula>"Moderado"</formula>
    </cfRule>
    <cfRule type="cellIs" dxfId="4423" priority="5154" operator="equal">
      <formula>"Menor"</formula>
    </cfRule>
    <cfRule type="cellIs" dxfId="4422" priority="5155" operator="equal">
      <formula>"Leve"</formula>
    </cfRule>
  </conditionalFormatting>
  <conditionalFormatting sqref="EI178:EP183">
    <cfRule type="cellIs" dxfId="4421" priority="4896" operator="equal">
      <formula>"Catastrófico"</formula>
    </cfRule>
    <cfRule type="cellIs" dxfId="4420" priority="4897" operator="equal">
      <formula>"Mayor"</formula>
    </cfRule>
    <cfRule type="cellIs" dxfId="4419" priority="4898" operator="equal">
      <formula>"Moderado"</formula>
    </cfRule>
    <cfRule type="cellIs" dxfId="4418" priority="4899" operator="equal">
      <formula>"Menor"</formula>
    </cfRule>
    <cfRule type="cellIs" dxfId="4417" priority="4900" operator="equal">
      <formula>"Leve"</formula>
    </cfRule>
  </conditionalFormatting>
  <conditionalFormatting sqref="EL35:EP35">
    <cfRule type="cellIs" dxfId="4416" priority="4596" operator="equal">
      <formula>"Catastrófico"</formula>
    </cfRule>
    <cfRule type="cellIs" dxfId="4415" priority="4597" operator="equal">
      <formula>"Mayor"</formula>
    </cfRule>
    <cfRule type="cellIs" dxfId="4414" priority="4598" operator="equal">
      <formula>"Moderado"</formula>
    </cfRule>
    <cfRule type="cellIs" dxfId="4413" priority="4599" operator="equal">
      <formula>"Menor"</formula>
    </cfRule>
    <cfRule type="cellIs" dxfId="4412" priority="4600" operator="equal">
      <formula>"Leve"</formula>
    </cfRule>
  </conditionalFormatting>
  <conditionalFormatting sqref="EI46:EJ46">
    <cfRule type="cellIs" dxfId="4411" priority="4891" operator="equal">
      <formula>"Catastrófico"</formula>
    </cfRule>
    <cfRule type="cellIs" dxfId="4410" priority="4892" operator="equal">
      <formula>"Mayor"</formula>
    </cfRule>
    <cfRule type="cellIs" dxfId="4409" priority="4893" operator="equal">
      <formula>"Moderado"</formula>
    </cfRule>
    <cfRule type="cellIs" dxfId="4408" priority="4894" operator="equal">
      <formula>"Menor"</formula>
    </cfRule>
    <cfRule type="cellIs" dxfId="4407" priority="4895" operator="equal">
      <formula>"Leve"</formula>
    </cfRule>
  </conditionalFormatting>
  <conditionalFormatting sqref="EI46:EJ46">
    <cfRule type="cellIs" dxfId="4406" priority="4886" operator="equal">
      <formula>"Catastrófico"</formula>
    </cfRule>
    <cfRule type="cellIs" dxfId="4405" priority="4887" operator="equal">
      <formula>"Mayor"</formula>
    </cfRule>
    <cfRule type="cellIs" dxfId="4404" priority="4888" operator="equal">
      <formula>"Moderado"</formula>
    </cfRule>
    <cfRule type="cellIs" dxfId="4403" priority="4889" operator="equal">
      <formula>"Menor"</formula>
    </cfRule>
    <cfRule type="cellIs" dxfId="4402" priority="4890" operator="equal">
      <formula>"Leve"</formula>
    </cfRule>
  </conditionalFormatting>
  <conditionalFormatting sqref="EK46:EP46">
    <cfRule type="cellIs" dxfId="4401" priority="4881" operator="equal">
      <formula>"Catastrófico"</formula>
    </cfRule>
    <cfRule type="cellIs" dxfId="4400" priority="4882" operator="equal">
      <formula>"Mayor"</formula>
    </cfRule>
    <cfRule type="cellIs" dxfId="4399" priority="4883" operator="equal">
      <formula>"Moderado"</formula>
    </cfRule>
    <cfRule type="cellIs" dxfId="4398" priority="4884" operator="equal">
      <formula>"Menor"</formula>
    </cfRule>
    <cfRule type="cellIs" dxfId="4397" priority="4885" operator="equal">
      <formula>"Leve"</formula>
    </cfRule>
  </conditionalFormatting>
  <conditionalFormatting sqref="EK46:EP46">
    <cfRule type="cellIs" dxfId="4396" priority="4876" operator="equal">
      <formula>"Catastrófico"</formula>
    </cfRule>
    <cfRule type="cellIs" dxfId="4395" priority="4877" operator="equal">
      <formula>"Mayor"</formula>
    </cfRule>
    <cfRule type="cellIs" dxfId="4394" priority="4878" operator="equal">
      <formula>"Moderado"</formula>
    </cfRule>
    <cfRule type="cellIs" dxfId="4393" priority="4879" operator="equal">
      <formula>"Menor"</formula>
    </cfRule>
    <cfRule type="cellIs" dxfId="4392" priority="4880" operator="equal">
      <formula>"Leve"</formula>
    </cfRule>
  </conditionalFormatting>
  <conditionalFormatting sqref="ET10:EY10">
    <cfRule type="cellIs" dxfId="4391" priority="5231" operator="equal">
      <formula>"Catastrófico"</formula>
    </cfRule>
    <cfRule type="cellIs" dxfId="4390" priority="5232" operator="equal">
      <formula>"Mayor"</formula>
    </cfRule>
    <cfRule type="cellIs" dxfId="4389" priority="5233" operator="equal">
      <formula>"Moderado"</formula>
    </cfRule>
    <cfRule type="cellIs" dxfId="4388" priority="5234" operator="equal">
      <formula>"Menor"</formula>
    </cfRule>
    <cfRule type="cellIs" dxfId="4387" priority="5235" operator="equal">
      <formula>"Leve"</formula>
    </cfRule>
  </conditionalFormatting>
  <conditionalFormatting sqref="ET130:EY130">
    <cfRule type="cellIs" dxfId="4386" priority="5146" operator="equal">
      <formula>"Catastrófico"</formula>
    </cfRule>
    <cfRule type="cellIs" dxfId="4385" priority="5147" operator="equal">
      <formula>"Mayor"</formula>
    </cfRule>
    <cfRule type="cellIs" dxfId="4384" priority="5148" operator="equal">
      <formula>"Moderado"</formula>
    </cfRule>
    <cfRule type="cellIs" dxfId="4383" priority="5149" operator="equal">
      <formula>"Menor"</formula>
    </cfRule>
    <cfRule type="cellIs" dxfId="4382" priority="5150" operator="equal">
      <formula>"Leve"</formula>
    </cfRule>
  </conditionalFormatting>
  <conditionalFormatting sqref="ER58:ES58">
    <cfRule type="cellIs" dxfId="4381" priority="5351" operator="equal">
      <formula>"Catastrófico"</formula>
    </cfRule>
    <cfRule type="cellIs" dxfId="4380" priority="5352" operator="equal">
      <formula>"Mayor"</formula>
    </cfRule>
    <cfRule type="cellIs" dxfId="4379" priority="5353" operator="equal">
      <formula>"Moderado"</formula>
    </cfRule>
    <cfRule type="cellIs" dxfId="4378" priority="5354" operator="equal">
      <formula>"Menor"</formula>
    </cfRule>
    <cfRule type="cellIs" dxfId="4377" priority="5355" operator="equal">
      <formula>"Leve"</formula>
    </cfRule>
  </conditionalFormatting>
  <conditionalFormatting sqref="EB46:EG46">
    <cfRule type="cellIs" dxfId="4376" priority="4371" operator="equal">
      <formula>"Catastrófico"</formula>
    </cfRule>
    <cfRule type="cellIs" dxfId="4375" priority="4372" operator="equal">
      <formula>"Mayor"</formula>
    </cfRule>
    <cfRule type="cellIs" dxfId="4374" priority="4373" operator="equal">
      <formula>"Moderado"</formula>
    </cfRule>
    <cfRule type="cellIs" dxfId="4373" priority="4374" operator="equal">
      <formula>"Menor"</formula>
    </cfRule>
    <cfRule type="cellIs" dxfId="4372" priority="4375" operator="equal">
      <formula>"Leve"</formula>
    </cfRule>
  </conditionalFormatting>
  <conditionalFormatting sqref="EI125:EI128">
    <cfRule type="cellIs" dxfId="4371" priority="4656" operator="equal">
      <formula>"Catastrófico"</formula>
    </cfRule>
    <cfRule type="cellIs" dxfId="4370" priority="4657" operator="equal">
      <formula>"Mayor"</formula>
    </cfRule>
    <cfRule type="cellIs" dxfId="4369" priority="4658" operator="equal">
      <formula>"Moderado"</formula>
    </cfRule>
    <cfRule type="cellIs" dxfId="4368" priority="4659" operator="equal">
      <formula>"Menor"</formula>
    </cfRule>
    <cfRule type="cellIs" dxfId="4367" priority="4660" operator="equal">
      <formula>"Leve"</formula>
    </cfRule>
  </conditionalFormatting>
  <conditionalFormatting sqref="EI214:EP214">
    <cfRule type="cellIs" dxfId="4366" priority="4616" operator="equal">
      <formula>"Catastrófico"</formula>
    </cfRule>
    <cfRule type="cellIs" dxfId="4365" priority="4617" operator="equal">
      <formula>"Mayor"</formula>
    </cfRule>
    <cfRule type="cellIs" dxfId="4364" priority="4618" operator="equal">
      <formula>"Moderado"</formula>
    </cfRule>
    <cfRule type="cellIs" dxfId="4363" priority="4619" operator="equal">
      <formula>"Menor"</formula>
    </cfRule>
    <cfRule type="cellIs" dxfId="4362" priority="4620" operator="equal">
      <formula>"Leve"</formula>
    </cfRule>
  </conditionalFormatting>
  <conditionalFormatting sqref="ER11:ES11">
    <cfRule type="cellIs" dxfId="4361" priority="5221" operator="equal">
      <formula>"Catastrófico"</formula>
    </cfRule>
    <cfRule type="cellIs" dxfId="4360" priority="5222" operator="equal">
      <formula>"Mayor"</formula>
    </cfRule>
    <cfRule type="cellIs" dxfId="4359" priority="5223" operator="equal">
      <formula>"Moderado"</formula>
    </cfRule>
    <cfRule type="cellIs" dxfId="4358" priority="5224" operator="equal">
      <formula>"Menor"</formula>
    </cfRule>
    <cfRule type="cellIs" dxfId="4357" priority="5225" operator="equal">
      <formula>"Leve"</formula>
    </cfRule>
  </conditionalFormatting>
  <conditionalFormatting sqref="EI112:EP112">
    <cfRule type="cellIs" dxfId="4356" priority="4951" operator="equal">
      <formula>"Catastrófico"</formula>
    </cfRule>
    <cfRule type="cellIs" dxfId="4355" priority="4952" operator="equal">
      <formula>"Mayor"</formula>
    </cfRule>
    <cfRule type="cellIs" dxfId="4354" priority="4953" operator="equal">
      <formula>"Moderado"</formula>
    </cfRule>
    <cfRule type="cellIs" dxfId="4353" priority="4954" operator="equal">
      <formula>"Menor"</formula>
    </cfRule>
    <cfRule type="cellIs" dxfId="4352" priority="4955" operator="equal">
      <formula>"Leve"</formula>
    </cfRule>
  </conditionalFormatting>
  <conditionalFormatting sqref="EL89:EP89">
    <cfRule type="cellIs" dxfId="4351" priority="4991" operator="equal">
      <formula>"Catastrófico"</formula>
    </cfRule>
    <cfRule type="cellIs" dxfId="4350" priority="4992" operator="equal">
      <formula>"Mayor"</formula>
    </cfRule>
    <cfRule type="cellIs" dxfId="4349" priority="4993" operator="equal">
      <formula>"Moderado"</formula>
    </cfRule>
    <cfRule type="cellIs" dxfId="4348" priority="4994" operator="equal">
      <formula>"Menor"</formula>
    </cfRule>
    <cfRule type="cellIs" dxfId="4347" priority="4995" operator="equal">
      <formula>"Leve"</formula>
    </cfRule>
  </conditionalFormatting>
  <conditionalFormatting sqref="ER46:ES46">
    <cfRule type="cellIs" dxfId="4346" priority="5391" operator="equal">
      <formula>"Catastrófico"</formula>
    </cfRule>
    <cfRule type="cellIs" dxfId="4345" priority="5392" operator="equal">
      <formula>"Mayor"</formula>
    </cfRule>
    <cfRule type="cellIs" dxfId="4344" priority="5393" operator="equal">
      <formula>"Moderado"</formula>
    </cfRule>
    <cfRule type="cellIs" dxfId="4343" priority="5394" operator="equal">
      <formula>"Menor"</formula>
    </cfRule>
    <cfRule type="cellIs" dxfId="4342" priority="5395" operator="equal">
      <formula>"Leve"</formula>
    </cfRule>
  </conditionalFormatting>
  <conditionalFormatting sqref="EK52:EP52">
    <cfRule type="cellIs" dxfId="4341" priority="4861" operator="equal">
      <formula>"Catastrófico"</formula>
    </cfRule>
    <cfRule type="cellIs" dxfId="4340" priority="4862" operator="equal">
      <formula>"Mayor"</formula>
    </cfRule>
    <cfRule type="cellIs" dxfId="4339" priority="4863" operator="equal">
      <formula>"Moderado"</formula>
    </cfRule>
    <cfRule type="cellIs" dxfId="4338" priority="4864" operator="equal">
      <formula>"Menor"</formula>
    </cfRule>
    <cfRule type="cellIs" dxfId="4337" priority="4865" operator="equal">
      <formula>"Leve"</formula>
    </cfRule>
  </conditionalFormatting>
  <conditionalFormatting sqref="ET58:EY58">
    <cfRule type="cellIs" dxfId="4336" priority="5346" operator="equal">
      <formula>"Catastrófico"</formula>
    </cfRule>
    <cfRule type="cellIs" dxfId="4335" priority="5347" operator="equal">
      <formula>"Mayor"</formula>
    </cfRule>
    <cfRule type="cellIs" dxfId="4334" priority="5348" operator="equal">
      <formula>"Moderado"</formula>
    </cfRule>
    <cfRule type="cellIs" dxfId="4333" priority="5349" operator="equal">
      <formula>"Menor"</formula>
    </cfRule>
    <cfRule type="cellIs" dxfId="4332" priority="5350" operator="equal">
      <formula>"Leve"</formula>
    </cfRule>
  </conditionalFormatting>
  <conditionalFormatting sqref="EK10:EP10">
    <cfRule type="cellIs" dxfId="4331" priority="4721" operator="equal">
      <formula>"Catastrófico"</formula>
    </cfRule>
    <cfRule type="cellIs" dxfId="4330" priority="4722" operator="equal">
      <formula>"Mayor"</formula>
    </cfRule>
    <cfRule type="cellIs" dxfId="4329" priority="4723" operator="equal">
      <formula>"Moderado"</formula>
    </cfRule>
    <cfRule type="cellIs" dxfId="4328" priority="4724" operator="equal">
      <formula>"Menor"</formula>
    </cfRule>
    <cfRule type="cellIs" dxfId="4327" priority="4725" operator="equal">
      <formula>"Leve"</formula>
    </cfRule>
  </conditionalFormatting>
  <conditionalFormatting sqref="ES17">
    <cfRule type="cellIs" dxfId="4326" priority="5196" operator="equal">
      <formula>"Catastrófico"</formula>
    </cfRule>
    <cfRule type="cellIs" dxfId="4325" priority="5197" operator="equal">
      <formula>"Mayor"</formula>
    </cfRule>
    <cfRule type="cellIs" dxfId="4324" priority="5198" operator="equal">
      <formula>"Moderado"</formula>
    </cfRule>
    <cfRule type="cellIs" dxfId="4323" priority="5199" operator="equal">
      <formula>"Menor"</formula>
    </cfRule>
    <cfRule type="cellIs" dxfId="4322" priority="5200" operator="equal">
      <formula>"Leve"</formula>
    </cfRule>
  </conditionalFormatting>
  <conditionalFormatting sqref="EI130:EJ130">
    <cfRule type="cellIs" dxfId="4321" priority="4651" operator="equal">
      <formula>"Catastrófico"</formula>
    </cfRule>
    <cfRule type="cellIs" dxfId="4320" priority="4652" operator="equal">
      <formula>"Mayor"</formula>
    </cfRule>
    <cfRule type="cellIs" dxfId="4319" priority="4653" operator="equal">
      <formula>"Moderado"</formula>
    </cfRule>
    <cfRule type="cellIs" dxfId="4318" priority="4654" operator="equal">
      <formula>"Menor"</formula>
    </cfRule>
    <cfRule type="cellIs" dxfId="4317" priority="4655" operator="equal">
      <formula>"Leve"</formula>
    </cfRule>
  </conditionalFormatting>
  <conditionalFormatting sqref="EK11:EP11">
    <cfRule type="cellIs" dxfId="4316" priority="4736" operator="equal">
      <formula>"Catastrófico"</formula>
    </cfRule>
    <cfRule type="cellIs" dxfId="4315" priority="4737" operator="equal">
      <formula>"Mayor"</formula>
    </cfRule>
    <cfRule type="cellIs" dxfId="4314" priority="4738" operator="equal">
      <formula>"Moderado"</formula>
    </cfRule>
    <cfRule type="cellIs" dxfId="4313" priority="4739" operator="equal">
      <formula>"Menor"</formula>
    </cfRule>
    <cfRule type="cellIs" dxfId="4312" priority="4740" operator="equal">
      <formula>"Leve"</formula>
    </cfRule>
  </conditionalFormatting>
  <conditionalFormatting sqref="EK11:EP11">
    <cfRule type="cellIs" dxfId="4311" priority="4731" operator="equal">
      <formula>"Catastrófico"</formula>
    </cfRule>
    <cfRule type="cellIs" dxfId="4310" priority="4732" operator="equal">
      <formula>"Mayor"</formula>
    </cfRule>
    <cfRule type="cellIs" dxfId="4309" priority="4733" operator="equal">
      <formula>"Moderado"</formula>
    </cfRule>
    <cfRule type="cellIs" dxfId="4308" priority="4734" operator="equal">
      <formula>"Menor"</formula>
    </cfRule>
    <cfRule type="cellIs" dxfId="4307" priority="4735" operator="equal">
      <formula>"Leve"</formula>
    </cfRule>
  </conditionalFormatting>
  <conditionalFormatting sqref="ET130:EY130">
    <cfRule type="cellIs" dxfId="4306" priority="5141" operator="equal">
      <formula>"Catastrófico"</formula>
    </cfRule>
    <cfRule type="cellIs" dxfId="4305" priority="5142" operator="equal">
      <formula>"Mayor"</formula>
    </cfRule>
    <cfRule type="cellIs" dxfId="4304" priority="5143" operator="equal">
      <formula>"Moderado"</formula>
    </cfRule>
    <cfRule type="cellIs" dxfId="4303" priority="5144" operator="equal">
      <formula>"Menor"</formula>
    </cfRule>
    <cfRule type="cellIs" dxfId="4302" priority="5145" operator="equal">
      <formula>"Leve"</formula>
    </cfRule>
  </conditionalFormatting>
  <conditionalFormatting sqref="EI40:EP40">
    <cfRule type="cellIs" dxfId="4301" priority="4591" operator="equal">
      <formula>"Catastrófico"</formula>
    </cfRule>
    <cfRule type="cellIs" dxfId="4300" priority="4592" operator="equal">
      <formula>"Mayor"</formula>
    </cfRule>
    <cfRule type="cellIs" dxfId="4299" priority="4593" operator="equal">
      <formula>"Moderado"</formula>
    </cfRule>
    <cfRule type="cellIs" dxfId="4298" priority="4594" operator="equal">
      <formula>"Menor"</formula>
    </cfRule>
    <cfRule type="cellIs" dxfId="4297" priority="4595" operator="equal">
      <formula>"Leve"</formula>
    </cfRule>
  </conditionalFormatting>
  <conditionalFormatting sqref="EK83">
    <cfRule type="cellIs" dxfId="4296" priority="4796" operator="equal">
      <formula>"Catastrófico"</formula>
    </cfRule>
    <cfRule type="cellIs" dxfId="4295" priority="4797" operator="equal">
      <formula>"Mayor"</formula>
    </cfRule>
    <cfRule type="cellIs" dxfId="4294" priority="4798" operator="equal">
      <formula>"Moderado"</formula>
    </cfRule>
    <cfRule type="cellIs" dxfId="4293" priority="4799" operator="equal">
      <formula>"Menor"</formula>
    </cfRule>
    <cfRule type="cellIs" dxfId="4292" priority="4800" operator="equal">
      <formula>"Leve"</formula>
    </cfRule>
  </conditionalFormatting>
  <conditionalFormatting sqref="EI52:EJ52">
    <cfRule type="cellIs" dxfId="4291" priority="4871" operator="equal">
      <formula>"Catastrófico"</formula>
    </cfRule>
    <cfRule type="cellIs" dxfId="4290" priority="4872" operator="equal">
      <formula>"Mayor"</formula>
    </cfRule>
    <cfRule type="cellIs" dxfId="4289" priority="4873" operator="equal">
      <formula>"Moderado"</formula>
    </cfRule>
    <cfRule type="cellIs" dxfId="4288" priority="4874" operator="equal">
      <formula>"Menor"</formula>
    </cfRule>
    <cfRule type="cellIs" dxfId="4287" priority="4875" operator="equal">
      <formula>"Leve"</formula>
    </cfRule>
  </conditionalFormatting>
  <conditionalFormatting sqref="DZ112:EG112">
    <cfRule type="cellIs" dxfId="4286" priority="4451" operator="equal">
      <formula>"Catastrófico"</formula>
    </cfRule>
    <cfRule type="cellIs" dxfId="4285" priority="4452" operator="equal">
      <formula>"Mayor"</formula>
    </cfRule>
    <cfRule type="cellIs" dxfId="4284" priority="4453" operator="equal">
      <formula>"Moderado"</formula>
    </cfRule>
    <cfRule type="cellIs" dxfId="4283" priority="4454" operator="equal">
      <formula>"Menor"</formula>
    </cfRule>
    <cfRule type="cellIs" dxfId="4282" priority="4455" operator="equal">
      <formula>"Leve"</formula>
    </cfRule>
  </conditionalFormatting>
  <conditionalFormatting sqref="ES16">
    <cfRule type="cellIs" dxfId="4281" priority="5201" operator="equal">
      <formula>"Catastrófico"</formula>
    </cfRule>
    <cfRule type="cellIs" dxfId="4280" priority="5202" operator="equal">
      <formula>"Mayor"</formula>
    </cfRule>
    <cfRule type="cellIs" dxfId="4279" priority="5203" operator="equal">
      <formula>"Moderado"</formula>
    </cfRule>
    <cfRule type="cellIs" dxfId="4278" priority="5204" operator="equal">
      <formula>"Menor"</formula>
    </cfRule>
    <cfRule type="cellIs" dxfId="4277" priority="5205" operator="equal">
      <formula>"Leve"</formula>
    </cfRule>
  </conditionalFormatting>
  <conditionalFormatting sqref="ET58:EY58">
    <cfRule type="cellIs" dxfId="4276" priority="5341" operator="equal">
      <formula>"Catastrófico"</formula>
    </cfRule>
    <cfRule type="cellIs" dxfId="4275" priority="5342" operator="equal">
      <formula>"Mayor"</formula>
    </cfRule>
    <cfRule type="cellIs" dxfId="4274" priority="5343" operator="equal">
      <formula>"Moderado"</formula>
    </cfRule>
    <cfRule type="cellIs" dxfId="4273" priority="5344" operator="equal">
      <formula>"Menor"</formula>
    </cfRule>
    <cfRule type="cellIs" dxfId="4272" priority="5345" operator="equal">
      <formula>"Leve"</formula>
    </cfRule>
  </conditionalFormatting>
  <conditionalFormatting sqref="ET46:EY46">
    <cfRule type="cellIs" dxfId="4271" priority="5381" operator="equal">
      <formula>"Catastrófico"</formula>
    </cfRule>
    <cfRule type="cellIs" dxfId="4270" priority="5382" operator="equal">
      <formula>"Mayor"</formula>
    </cfRule>
    <cfRule type="cellIs" dxfId="4269" priority="5383" operator="equal">
      <formula>"Moderado"</formula>
    </cfRule>
    <cfRule type="cellIs" dxfId="4268" priority="5384" operator="equal">
      <formula>"Menor"</formula>
    </cfRule>
    <cfRule type="cellIs" dxfId="4267" priority="5385" operator="equal">
      <formula>"Leve"</formula>
    </cfRule>
  </conditionalFormatting>
  <conditionalFormatting sqref="ER52:ES52">
    <cfRule type="cellIs" dxfId="4266" priority="5376" operator="equal">
      <formula>"Catastrófico"</formula>
    </cfRule>
    <cfRule type="cellIs" dxfId="4265" priority="5377" operator="equal">
      <formula>"Mayor"</formula>
    </cfRule>
    <cfRule type="cellIs" dxfId="4264" priority="5378" operator="equal">
      <formula>"Moderado"</formula>
    </cfRule>
    <cfRule type="cellIs" dxfId="4263" priority="5379" operator="equal">
      <formula>"Menor"</formula>
    </cfRule>
    <cfRule type="cellIs" dxfId="4262" priority="5380" operator="equal">
      <formula>"Leve"</formula>
    </cfRule>
  </conditionalFormatting>
  <conditionalFormatting sqref="ER52:ES52">
    <cfRule type="cellIs" dxfId="4261" priority="5371" operator="equal">
      <formula>"Catastrófico"</formula>
    </cfRule>
    <cfRule type="cellIs" dxfId="4260" priority="5372" operator="equal">
      <formula>"Mayor"</formula>
    </cfRule>
    <cfRule type="cellIs" dxfId="4259" priority="5373" operator="equal">
      <formula>"Moderado"</formula>
    </cfRule>
    <cfRule type="cellIs" dxfId="4258" priority="5374" operator="equal">
      <formula>"Menor"</formula>
    </cfRule>
    <cfRule type="cellIs" dxfId="4257" priority="5375" operator="equal">
      <formula>"Leve"</formula>
    </cfRule>
  </conditionalFormatting>
  <conditionalFormatting sqref="EK52:EP52">
    <cfRule type="cellIs" dxfId="4256" priority="4856" operator="equal">
      <formula>"Catastrófico"</formula>
    </cfRule>
    <cfRule type="cellIs" dxfId="4255" priority="4857" operator="equal">
      <formula>"Mayor"</formula>
    </cfRule>
    <cfRule type="cellIs" dxfId="4254" priority="4858" operator="equal">
      <formula>"Moderado"</formula>
    </cfRule>
    <cfRule type="cellIs" dxfId="4253" priority="4859" operator="equal">
      <formula>"Menor"</formula>
    </cfRule>
    <cfRule type="cellIs" dxfId="4252" priority="4860" operator="equal">
      <formula>"Leve"</formula>
    </cfRule>
  </conditionalFormatting>
  <conditionalFormatting sqref="EL83:EP83">
    <cfRule type="cellIs" dxfId="4251" priority="4806" operator="equal">
      <formula>"Catastrófico"</formula>
    </cfRule>
    <cfRule type="cellIs" dxfId="4250" priority="4807" operator="equal">
      <formula>"Mayor"</formula>
    </cfRule>
    <cfRule type="cellIs" dxfId="4249" priority="4808" operator="equal">
      <formula>"Moderado"</formula>
    </cfRule>
    <cfRule type="cellIs" dxfId="4248" priority="4809" operator="equal">
      <formula>"Menor"</formula>
    </cfRule>
    <cfRule type="cellIs" dxfId="4247" priority="4810" operator="equal">
      <formula>"Leve"</formula>
    </cfRule>
  </conditionalFormatting>
  <conditionalFormatting sqref="EI83">
    <cfRule type="cellIs" dxfId="4246" priority="4801" operator="equal">
      <formula>"Catastrófico"</formula>
    </cfRule>
    <cfRule type="cellIs" dxfId="4245" priority="4802" operator="equal">
      <formula>"Mayor"</formula>
    </cfRule>
    <cfRule type="cellIs" dxfId="4244" priority="4803" operator="equal">
      <formula>"Moderado"</formula>
    </cfRule>
    <cfRule type="cellIs" dxfId="4243" priority="4804" operator="equal">
      <formula>"Menor"</formula>
    </cfRule>
    <cfRule type="cellIs" dxfId="4242" priority="4805" operator="equal">
      <formula>"Leve"</formula>
    </cfRule>
  </conditionalFormatting>
  <conditionalFormatting sqref="DZ162:EG165 DZ168:EG171 DZ113:EG117 DZ173:EG177 DZ145:EG147 DZ120:EG123 DZ138:EG141 DZ149:EG153 DZ156:EG159">
    <cfRule type="cellIs" dxfId="4241" priority="4461" operator="equal">
      <formula>"Catastrófico"</formula>
    </cfRule>
    <cfRule type="cellIs" dxfId="4240" priority="4462" operator="equal">
      <formula>"Mayor"</formula>
    </cfRule>
    <cfRule type="cellIs" dxfId="4239" priority="4463" operator="equal">
      <formula>"Moderado"</formula>
    </cfRule>
    <cfRule type="cellIs" dxfId="4238" priority="4464" operator="equal">
      <formula>"Menor"</formula>
    </cfRule>
    <cfRule type="cellIs" dxfId="4237" priority="4465" operator="equal">
      <formula>"Leve"</formula>
    </cfRule>
  </conditionalFormatting>
  <conditionalFormatting sqref="EI160:EP160">
    <cfRule type="cellIs" dxfId="4236" priority="4946" operator="equal">
      <formula>"Catastrófico"</formula>
    </cfRule>
    <cfRule type="cellIs" dxfId="4235" priority="4947" operator="equal">
      <formula>"Mayor"</formula>
    </cfRule>
    <cfRule type="cellIs" dxfId="4234" priority="4948" operator="equal">
      <formula>"Moderado"</formula>
    </cfRule>
    <cfRule type="cellIs" dxfId="4233" priority="4949" operator="equal">
      <formula>"Menor"</formula>
    </cfRule>
    <cfRule type="cellIs" dxfId="4232" priority="4950" operator="equal">
      <formula>"Leve"</formula>
    </cfRule>
  </conditionalFormatting>
  <conditionalFormatting sqref="EI118:EP119">
    <cfRule type="cellIs" dxfId="4231" priority="4786" operator="equal">
      <formula>"Catastrófico"</formula>
    </cfRule>
    <cfRule type="cellIs" dxfId="4230" priority="4787" operator="equal">
      <formula>"Mayor"</formula>
    </cfRule>
    <cfRule type="cellIs" dxfId="4229" priority="4788" operator="equal">
      <formula>"Moderado"</formula>
    </cfRule>
    <cfRule type="cellIs" dxfId="4228" priority="4789" operator="equal">
      <formula>"Menor"</formula>
    </cfRule>
    <cfRule type="cellIs" dxfId="4227" priority="4790" operator="equal">
      <formula>"Leve"</formula>
    </cfRule>
  </conditionalFormatting>
  <conditionalFormatting sqref="EJ101:EK101 EI102:EP102 EI100:EK100">
    <cfRule type="cellIs" dxfId="4226" priority="4976" operator="equal">
      <formula>"Catastrófico"</formula>
    </cfRule>
    <cfRule type="cellIs" dxfId="4225" priority="4977" operator="equal">
      <formula>"Mayor"</formula>
    </cfRule>
    <cfRule type="cellIs" dxfId="4224" priority="4978" operator="equal">
      <formula>"Moderado"</formula>
    </cfRule>
    <cfRule type="cellIs" dxfId="4223" priority="4979" operator="equal">
      <formula>"Menor"</formula>
    </cfRule>
    <cfRule type="cellIs" dxfId="4222" priority="4980" operator="equal">
      <formula>"Leve"</formula>
    </cfRule>
  </conditionalFormatting>
  <conditionalFormatting sqref="EH232">
    <cfRule type="cellIs" dxfId="4221" priority="5066" operator="equal">
      <formula>"Catastrófico"</formula>
    </cfRule>
    <cfRule type="cellIs" dxfId="4220" priority="5067" operator="equal">
      <formula>"Mayor"</formula>
    </cfRule>
    <cfRule type="cellIs" dxfId="4219" priority="5068" operator="equal">
      <formula>"Moderado"</formula>
    </cfRule>
    <cfRule type="cellIs" dxfId="4218" priority="5069" operator="equal">
      <formula>"Menor"</formula>
    </cfRule>
    <cfRule type="cellIs" dxfId="4217" priority="5070" operator="equal">
      <formula>"Leve"</formula>
    </cfRule>
  </conditionalFormatting>
  <conditionalFormatting sqref="ER89:ES89">
    <cfRule type="cellIs" dxfId="4216" priority="5511" operator="equal">
      <formula>"Catastrófico"</formula>
    </cfRule>
    <cfRule type="cellIs" dxfId="4215" priority="5512" operator="equal">
      <formula>"Mayor"</formula>
    </cfRule>
    <cfRule type="cellIs" dxfId="4214" priority="5513" operator="equal">
      <formula>"Moderado"</formula>
    </cfRule>
    <cfRule type="cellIs" dxfId="4213" priority="5514" operator="equal">
      <formula>"Menor"</formula>
    </cfRule>
    <cfRule type="cellIs" dxfId="4212" priority="5515" operator="equal">
      <formula>"Leve"</formula>
    </cfRule>
  </conditionalFormatting>
  <conditionalFormatting sqref="ER184:EY185">
    <cfRule type="cellIs" dxfId="4211" priority="5426" operator="equal">
      <formula>"Catastrófico"</formula>
    </cfRule>
    <cfRule type="cellIs" dxfId="4210" priority="5427" operator="equal">
      <formula>"Mayor"</formula>
    </cfRule>
    <cfRule type="cellIs" dxfId="4209" priority="5428" operator="equal">
      <formula>"Moderado"</formula>
    </cfRule>
    <cfRule type="cellIs" dxfId="4208" priority="5429" operator="equal">
      <formula>"Menor"</formula>
    </cfRule>
    <cfRule type="cellIs" dxfId="4207" priority="5430" operator="equal">
      <formula>"Leve"</formula>
    </cfRule>
  </conditionalFormatting>
  <conditionalFormatting sqref="ER185:EY185">
    <cfRule type="cellIs" dxfId="4206" priority="5421" operator="equal">
      <formula>"Catastrófico"</formula>
    </cfRule>
    <cfRule type="cellIs" dxfId="4205" priority="5422" operator="equal">
      <formula>"Mayor"</formula>
    </cfRule>
    <cfRule type="cellIs" dxfId="4204" priority="5423" operator="equal">
      <formula>"Moderado"</formula>
    </cfRule>
    <cfRule type="cellIs" dxfId="4203" priority="5424" operator="equal">
      <formula>"Menor"</formula>
    </cfRule>
    <cfRule type="cellIs" dxfId="4202" priority="5425" operator="equal">
      <formula>"Leve"</formula>
    </cfRule>
  </conditionalFormatting>
  <conditionalFormatting sqref="ER58:ES58">
    <cfRule type="cellIs" dxfId="4201" priority="5356" operator="equal">
      <formula>"Catastrófico"</formula>
    </cfRule>
    <cfRule type="cellIs" dxfId="4200" priority="5357" operator="equal">
      <formula>"Mayor"</formula>
    </cfRule>
    <cfRule type="cellIs" dxfId="4199" priority="5358" operator="equal">
      <formula>"Moderado"</formula>
    </cfRule>
    <cfRule type="cellIs" dxfId="4198" priority="5359" operator="equal">
      <formula>"Menor"</formula>
    </cfRule>
    <cfRule type="cellIs" dxfId="4197" priority="5360" operator="equal">
      <formula>"Leve"</formula>
    </cfRule>
  </conditionalFormatting>
  <conditionalFormatting sqref="EL89:EP89">
    <cfRule type="cellIs" dxfId="4196" priority="4986" operator="equal">
      <formula>"Catastrófico"</formula>
    </cfRule>
    <cfRule type="cellIs" dxfId="4195" priority="4987" operator="equal">
      <formula>"Mayor"</formula>
    </cfRule>
    <cfRule type="cellIs" dxfId="4194" priority="4988" operator="equal">
      <formula>"Moderado"</formula>
    </cfRule>
    <cfRule type="cellIs" dxfId="4193" priority="4989" operator="equal">
      <formula>"Menor"</formula>
    </cfRule>
    <cfRule type="cellIs" dxfId="4192" priority="4990" operator="equal">
      <formula>"Leve"</formula>
    </cfRule>
  </conditionalFormatting>
  <conditionalFormatting sqref="EI118:EP119">
    <cfRule type="cellIs" dxfId="4191" priority="4781" operator="equal">
      <formula>"Catastrófico"</formula>
    </cfRule>
    <cfRule type="cellIs" dxfId="4190" priority="4782" operator="equal">
      <formula>"Mayor"</formula>
    </cfRule>
    <cfRule type="cellIs" dxfId="4189" priority="4783" operator="equal">
      <formula>"Moderado"</formula>
    </cfRule>
    <cfRule type="cellIs" dxfId="4188" priority="4784" operator="equal">
      <formula>"Menor"</formula>
    </cfRule>
    <cfRule type="cellIs" dxfId="4187" priority="4785" operator="equal">
      <formula>"Leve"</formula>
    </cfRule>
  </conditionalFormatting>
  <conditionalFormatting sqref="EI101">
    <cfRule type="cellIs" dxfId="4186" priority="4971" operator="equal">
      <formula>"Catastrófico"</formula>
    </cfRule>
    <cfRule type="cellIs" dxfId="4185" priority="4972" operator="equal">
      <formula>"Mayor"</formula>
    </cfRule>
    <cfRule type="cellIs" dxfId="4184" priority="4973" operator="equal">
      <formula>"Moderado"</formula>
    </cfRule>
    <cfRule type="cellIs" dxfId="4183" priority="4974" operator="equal">
      <formula>"Menor"</formula>
    </cfRule>
    <cfRule type="cellIs" dxfId="4182" priority="4975" operator="equal">
      <formula>"Leve"</formula>
    </cfRule>
  </conditionalFormatting>
  <conditionalFormatting sqref="ES82">
    <cfRule type="cellIs" dxfId="4181" priority="5326" operator="equal">
      <formula>"Catastrófico"</formula>
    </cfRule>
    <cfRule type="cellIs" dxfId="4180" priority="5327" operator="equal">
      <formula>"Mayor"</formula>
    </cfRule>
    <cfRule type="cellIs" dxfId="4179" priority="5328" operator="equal">
      <formula>"Moderado"</formula>
    </cfRule>
    <cfRule type="cellIs" dxfId="4178" priority="5329" operator="equal">
      <formula>"Menor"</formula>
    </cfRule>
    <cfRule type="cellIs" dxfId="4177" priority="5330" operator="equal">
      <formula>"Leve"</formula>
    </cfRule>
  </conditionalFormatting>
  <conditionalFormatting sqref="ER143:EY144">
    <cfRule type="cellIs" dxfId="4176" priority="5296" operator="equal">
      <formula>"Catastrófico"</formula>
    </cfRule>
    <cfRule type="cellIs" dxfId="4175" priority="5297" operator="equal">
      <formula>"Mayor"</formula>
    </cfRule>
    <cfRule type="cellIs" dxfId="4174" priority="5298" operator="equal">
      <formula>"Moderado"</formula>
    </cfRule>
    <cfRule type="cellIs" dxfId="4173" priority="5299" operator="equal">
      <formula>"Menor"</formula>
    </cfRule>
    <cfRule type="cellIs" dxfId="4172" priority="5300" operator="equal">
      <formula>"Leve"</formula>
    </cfRule>
  </conditionalFormatting>
  <conditionalFormatting sqref="EI178:EP183">
    <cfRule type="cellIs" dxfId="4171" priority="4901" operator="equal">
      <formula>"Catastrófico"</formula>
    </cfRule>
    <cfRule type="cellIs" dxfId="4170" priority="4902" operator="equal">
      <formula>"Mayor"</formula>
    </cfRule>
    <cfRule type="cellIs" dxfId="4169" priority="4903" operator="equal">
      <formula>"Moderado"</formula>
    </cfRule>
    <cfRule type="cellIs" dxfId="4168" priority="4904" operator="equal">
      <formula>"Menor"</formula>
    </cfRule>
    <cfRule type="cellIs" dxfId="4167" priority="4905" operator="equal">
      <formula>"Leve"</formula>
    </cfRule>
  </conditionalFormatting>
  <conditionalFormatting sqref="ER11:ES11">
    <cfRule type="cellIs" dxfId="4166" priority="5216" operator="equal">
      <formula>"Catastrófico"</formula>
    </cfRule>
    <cfRule type="cellIs" dxfId="4165" priority="5217" operator="equal">
      <formula>"Mayor"</formula>
    </cfRule>
    <cfRule type="cellIs" dxfId="4164" priority="5218" operator="equal">
      <formula>"Moderado"</formula>
    </cfRule>
    <cfRule type="cellIs" dxfId="4163" priority="5219" operator="equal">
      <formula>"Menor"</formula>
    </cfRule>
    <cfRule type="cellIs" dxfId="4162" priority="5220" operator="equal">
      <formula>"Leve"</formula>
    </cfRule>
  </conditionalFormatting>
  <conditionalFormatting sqref="DZ162:EG165 DZ168:EG171 DZ113:EG117 DZ173:EG177 DZ145:EG147 DZ120:EG123 DZ138:EG141 DZ149:EG153 DZ156:EG159">
    <cfRule type="cellIs" dxfId="4161" priority="4456" operator="equal">
      <formula>"Catastrófico"</formula>
    </cfRule>
    <cfRule type="cellIs" dxfId="4160" priority="4457" operator="equal">
      <formula>"Mayor"</formula>
    </cfRule>
    <cfRule type="cellIs" dxfId="4159" priority="4458" operator="equal">
      <formula>"Moderado"</formula>
    </cfRule>
    <cfRule type="cellIs" dxfId="4158" priority="4459" operator="equal">
      <formula>"Menor"</formula>
    </cfRule>
    <cfRule type="cellIs" dxfId="4157" priority="4460" operator="equal">
      <formula>"Leve"</formula>
    </cfRule>
  </conditionalFormatting>
  <conditionalFormatting sqref="EI58:EJ58">
    <cfRule type="cellIs" dxfId="4156" priority="4851" operator="equal">
      <formula>"Catastrófico"</formula>
    </cfRule>
    <cfRule type="cellIs" dxfId="4155" priority="4852" operator="equal">
      <formula>"Mayor"</formula>
    </cfRule>
    <cfRule type="cellIs" dxfId="4154" priority="4853" operator="equal">
      <formula>"Moderado"</formula>
    </cfRule>
    <cfRule type="cellIs" dxfId="4153" priority="4854" operator="equal">
      <formula>"Menor"</formula>
    </cfRule>
    <cfRule type="cellIs" dxfId="4152" priority="4855" operator="equal">
      <formula>"Leve"</formula>
    </cfRule>
  </conditionalFormatting>
  <conditionalFormatting sqref="EI58:EJ58">
    <cfRule type="cellIs" dxfId="4151" priority="4846" operator="equal">
      <formula>"Catastrófico"</formula>
    </cfRule>
    <cfRule type="cellIs" dxfId="4150" priority="4847" operator="equal">
      <formula>"Mayor"</formula>
    </cfRule>
    <cfRule type="cellIs" dxfId="4149" priority="4848" operator="equal">
      <formula>"Moderado"</formula>
    </cfRule>
    <cfRule type="cellIs" dxfId="4148" priority="4849" operator="equal">
      <formula>"Menor"</formula>
    </cfRule>
    <cfRule type="cellIs" dxfId="4147" priority="4850" operator="equal">
      <formula>"Leve"</formula>
    </cfRule>
  </conditionalFormatting>
  <conditionalFormatting sqref="EI89:EJ89">
    <cfRule type="cellIs" dxfId="4146" priority="5006" operator="equal">
      <formula>"Catastrófico"</formula>
    </cfRule>
    <cfRule type="cellIs" dxfId="4145" priority="5007" operator="equal">
      <formula>"Mayor"</formula>
    </cfRule>
    <cfRule type="cellIs" dxfId="4144" priority="5008" operator="equal">
      <formula>"Moderado"</formula>
    </cfRule>
    <cfRule type="cellIs" dxfId="4143" priority="5009" operator="equal">
      <formula>"Menor"</formula>
    </cfRule>
    <cfRule type="cellIs" dxfId="4142" priority="5010" operator="equal">
      <formula>"Leve"</formula>
    </cfRule>
  </conditionalFormatting>
  <conditionalFormatting sqref="EZ10 EZ16 EZ22 EZ40 EZ64 EZ70 EZ76 EZ82 EZ88 EZ94 EZ100 EZ106 EZ112 EZ118 EZ124 EZ130 EZ136 EZ142 EZ148 EZ154 EZ160 EZ166 EZ172 EZ178 EZ184 EZ190 EZ196 EZ202 EZ208 EZ214 EZ220">
    <cfRule type="cellIs" dxfId="4141" priority="6091" operator="equal">
      <formula>"Catastrófico"</formula>
    </cfRule>
    <cfRule type="cellIs" dxfId="4140" priority="6092" operator="equal">
      <formula>"Mayor"</formula>
    </cfRule>
    <cfRule type="cellIs" dxfId="4139" priority="6093" operator="equal">
      <formula>"Moderado"</formula>
    </cfRule>
    <cfRule type="cellIs" dxfId="4138" priority="6094" operator="equal">
      <formula>"Menor"</formula>
    </cfRule>
    <cfRule type="cellIs" dxfId="4137" priority="6095" operator="equal">
      <formula>"Leve"</formula>
    </cfRule>
  </conditionalFormatting>
  <conditionalFormatting sqref="EZ226">
    <cfRule type="cellIs" dxfId="4136" priority="6081" operator="equal">
      <formula>"Catastrófico"</formula>
    </cfRule>
    <cfRule type="cellIs" dxfId="4135" priority="6082" operator="equal">
      <formula>"Mayor"</formula>
    </cfRule>
    <cfRule type="cellIs" dxfId="4134" priority="6083" operator="equal">
      <formula>"Moderado"</formula>
    </cfRule>
    <cfRule type="cellIs" dxfId="4133" priority="6084" operator="equal">
      <formula>"Menor"</formula>
    </cfRule>
    <cfRule type="cellIs" dxfId="4132" priority="6085" operator="equal">
      <formula>"Leve"</formula>
    </cfRule>
  </conditionalFormatting>
  <conditionalFormatting sqref="EZ232">
    <cfRule type="cellIs" dxfId="4131" priority="6076" operator="equal">
      <formula>"Catastrófico"</formula>
    </cfRule>
    <cfRule type="cellIs" dxfId="4130" priority="6077" operator="equal">
      <formula>"Mayor"</formula>
    </cfRule>
    <cfRule type="cellIs" dxfId="4129" priority="6078" operator="equal">
      <formula>"Moderado"</formula>
    </cfRule>
    <cfRule type="cellIs" dxfId="4128" priority="6079" operator="equal">
      <formula>"Menor"</formula>
    </cfRule>
    <cfRule type="cellIs" dxfId="4127" priority="6080" operator="equal">
      <formula>"Leve"</formula>
    </cfRule>
  </conditionalFormatting>
  <conditionalFormatting sqref="FB102:FH102 FB100:FC101">
    <cfRule type="cellIs" dxfId="4126" priority="5991" operator="equal">
      <formula>"Catastrófico"</formula>
    </cfRule>
    <cfRule type="cellIs" dxfId="4125" priority="5992" operator="equal">
      <formula>"Mayor"</formula>
    </cfRule>
    <cfRule type="cellIs" dxfId="4124" priority="5993" operator="equal">
      <formula>"Moderado"</formula>
    </cfRule>
    <cfRule type="cellIs" dxfId="4123" priority="5994" operator="equal">
      <formula>"Menor"</formula>
    </cfRule>
    <cfRule type="cellIs" dxfId="4122" priority="5995" operator="equal">
      <formula>"Leve"</formula>
    </cfRule>
  </conditionalFormatting>
  <conditionalFormatting sqref="FB101:FC101 FA102:FH102 FA100:FC100">
    <cfRule type="cellIs" dxfId="4121" priority="5986" operator="equal">
      <formula>"Catastrófico"</formula>
    </cfRule>
    <cfRule type="cellIs" dxfId="4120" priority="5987" operator="equal">
      <formula>"Mayor"</formula>
    </cfRule>
    <cfRule type="cellIs" dxfId="4119" priority="5988" operator="equal">
      <formula>"Moderado"</formula>
    </cfRule>
    <cfRule type="cellIs" dxfId="4118" priority="5989" operator="equal">
      <formula>"Menor"</formula>
    </cfRule>
    <cfRule type="cellIs" dxfId="4117" priority="5990" operator="equal">
      <formula>"Leve"</formula>
    </cfRule>
  </conditionalFormatting>
  <conditionalFormatting sqref="EH244">
    <cfRule type="cellIs" dxfId="4116" priority="5056" operator="equal">
      <formula>"Catastrófico"</formula>
    </cfRule>
    <cfRule type="cellIs" dxfId="4115" priority="5057" operator="equal">
      <formula>"Mayor"</formula>
    </cfRule>
    <cfRule type="cellIs" dxfId="4114" priority="5058" operator="equal">
      <formula>"Moderado"</formula>
    </cfRule>
    <cfRule type="cellIs" dxfId="4113" priority="5059" operator="equal">
      <formula>"Menor"</formula>
    </cfRule>
    <cfRule type="cellIs" dxfId="4112" priority="5060" operator="equal">
      <formula>"Leve"</formula>
    </cfRule>
  </conditionalFormatting>
  <conditionalFormatting sqref="EH250">
    <cfRule type="cellIs" dxfId="4111" priority="5051" operator="equal">
      <formula>"Catastrófico"</formula>
    </cfRule>
    <cfRule type="cellIs" dxfId="4110" priority="5052" operator="equal">
      <formula>"Mayor"</formula>
    </cfRule>
    <cfRule type="cellIs" dxfId="4109" priority="5053" operator="equal">
      <formula>"Moderado"</formula>
    </cfRule>
    <cfRule type="cellIs" dxfId="4108" priority="5054" operator="equal">
      <formula>"Menor"</formula>
    </cfRule>
    <cfRule type="cellIs" dxfId="4107" priority="5055" operator="equal">
      <formula>"Leve"</formula>
    </cfRule>
  </conditionalFormatting>
  <conditionalFormatting sqref="EH34">
    <cfRule type="cellIs" dxfId="4106" priority="5041" operator="equal">
      <formula>"Catastrófico"</formula>
    </cfRule>
    <cfRule type="cellIs" dxfId="4105" priority="5042" operator="equal">
      <formula>"Mayor"</formula>
    </cfRule>
    <cfRule type="cellIs" dxfId="4104" priority="5043" operator="equal">
      <formula>"Moderado"</formula>
    </cfRule>
    <cfRule type="cellIs" dxfId="4103" priority="5044" operator="equal">
      <formula>"Menor"</formula>
    </cfRule>
    <cfRule type="cellIs" dxfId="4102" priority="5045" operator="equal">
      <formula>"Leve"</formula>
    </cfRule>
  </conditionalFormatting>
  <conditionalFormatting sqref="EI197:EP201">
    <cfRule type="cellIs" dxfId="4101" priority="5021" operator="equal">
      <formula>"Catastrófico"</formula>
    </cfRule>
    <cfRule type="cellIs" dxfId="4100" priority="5022" operator="equal">
      <formula>"Mayor"</formula>
    </cfRule>
    <cfRule type="cellIs" dxfId="4099" priority="5023" operator="equal">
      <formula>"Moderado"</formula>
    </cfRule>
    <cfRule type="cellIs" dxfId="4098" priority="5024" operator="equal">
      <formula>"Menor"</formula>
    </cfRule>
    <cfRule type="cellIs" dxfId="4097" priority="5025" operator="equal">
      <formula>"Leve"</formula>
    </cfRule>
  </conditionalFormatting>
  <conditionalFormatting sqref="FB10">
    <cfRule type="cellIs" dxfId="4096" priority="5756" operator="equal">
      <formula>"Catastrófico"</formula>
    </cfRule>
    <cfRule type="cellIs" dxfId="4095" priority="5757" operator="equal">
      <formula>"Mayor"</formula>
    </cfRule>
    <cfRule type="cellIs" dxfId="4094" priority="5758" operator="equal">
      <formula>"Moderado"</formula>
    </cfRule>
    <cfRule type="cellIs" dxfId="4093" priority="5759" operator="equal">
      <formula>"Menor"</formula>
    </cfRule>
    <cfRule type="cellIs" dxfId="4092" priority="5760" operator="equal">
      <formula>"Leve"</formula>
    </cfRule>
  </conditionalFormatting>
  <conditionalFormatting sqref="DZ58:EA58">
    <cfRule type="cellIs" dxfId="4091" priority="4341" operator="equal">
      <formula>"Catastrófico"</formula>
    </cfRule>
    <cfRule type="cellIs" dxfId="4090" priority="4342" operator="equal">
      <formula>"Mayor"</formula>
    </cfRule>
    <cfRule type="cellIs" dxfId="4089" priority="4343" operator="equal">
      <formula>"Moderado"</formula>
    </cfRule>
    <cfRule type="cellIs" dxfId="4088" priority="4344" operator="equal">
      <formula>"Menor"</formula>
    </cfRule>
    <cfRule type="cellIs" dxfId="4087" priority="4345" operator="equal">
      <formula>"Leve"</formula>
    </cfRule>
  </conditionalFormatting>
  <conditionalFormatting sqref="EB58:EG58">
    <cfRule type="cellIs" dxfId="4086" priority="4336" operator="equal">
      <formula>"Catastrófico"</formula>
    </cfRule>
    <cfRule type="cellIs" dxfId="4085" priority="4337" operator="equal">
      <formula>"Mayor"</formula>
    </cfRule>
    <cfRule type="cellIs" dxfId="4084" priority="4338" operator="equal">
      <formula>"Moderado"</formula>
    </cfRule>
    <cfRule type="cellIs" dxfId="4083" priority="4339" operator="equal">
      <formula>"Menor"</formula>
    </cfRule>
    <cfRule type="cellIs" dxfId="4082" priority="4340" operator="equal">
      <formula>"Leve"</formula>
    </cfRule>
  </conditionalFormatting>
  <conditionalFormatting sqref="DZ208:EG208">
    <cfRule type="cellIs" dxfId="4081" priority="4116" operator="equal">
      <formula>"Catastrófico"</formula>
    </cfRule>
    <cfRule type="cellIs" dxfId="4080" priority="4117" operator="equal">
      <formula>"Mayor"</formula>
    </cfRule>
    <cfRule type="cellIs" dxfId="4079" priority="4118" operator="equal">
      <formula>"Moderado"</formula>
    </cfRule>
    <cfRule type="cellIs" dxfId="4078" priority="4119" operator="equal">
      <formula>"Menor"</formula>
    </cfRule>
    <cfRule type="cellIs" dxfId="4077" priority="4120" operator="equal">
      <formula>"Leve"</formula>
    </cfRule>
  </conditionalFormatting>
  <conditionalFormatting sqref="EI28:EP28">
    <cfRule type="cellIs" dxfId="4076" priority="4611" operator="equal">
      <formula>"Catastrófico"</formula>
    </cfRule>
    <cfRule type="cellIs" dxfId="4075" priority="4612" operator="equal">
      <formula>"Mayor"</formula>
    </cfRule>
    <cfRule type="cellIs" dxfId="4074" priority="4613" operator="equal">
      <formula>"Moderado"</formula>
    </cfRule>
    <cfRule type="cellIs" dxfId="4073" priority="4614" operator="equal">
      <formula>"Menor"</formula>
    </cfRule>
    <cfRule type="cellIs" dxfId="4072" priority="4615" operator="equal">
      <formula>"Leve"</formula>
    </cfRule>
  </conditionalFormatting>
  <conditionalFormatting sqref="EI35:EK35">
    <cfRule type="cellIs" dxfId="4071" priority="4606" operator="equal">
      <formula>"Catastrófico"</formula>
    </cfRule>
    <cfRule type="cellIs" dxfId="4070" priority="4607" operator="equal">
      <formula>"Mayor"</formula>
    </cfRule>
    <cfRule type="cellIs" dxfId="4069" priority="4608" operator="equal">
      <formula>"Moderado"</formula>
    </cfRule>
    <cfRule type="cellIs" dxfId="4068" priority="4609" operator="equal">
      <formula>"Menor"</formula>
    </cfRule>
    <cfRule type="cellIs" dxfId="4067" priority="4610" operator="equal">
      <formula>"Leve"</formula>
    </cfRule>
  </conditionalFormatting>
  <conditionalFormatting sqref="EL35:EP35">
    <cfRule type="cellIs" dxfId="4066" priority="4601" operator="equal">
      <formula>"Catastrófico"</formula>
    </cfRule>
    <cfRule type="cellIs" dxfId="4065" priority="4602" operator="equal">
      <formula>"Mayor"</formula>
    </cfRule>
    <cfRule type="cellIs" dxfId="4064" priority="4603" operator="equal">
      <formula>"Moderado"</formula>
    </cfRule>
    <cfRule type="cellIs" dxfId="4063" priority="4604" operator="equal">
      <formula>"Menor"</formula>
    </cfRule>
    <cfRule type="cellIs" dxfId="4062" priority="4605" operator="equal">
      <formula>"Leve"</formula>
    </cfRule>
  </conditionalFormatting>
  <conditionalFormatting sqref="EI162:EP165 EI168:EP171 EI113:EP117 EI173:EP177 EI145:EP147 EI120:EP123 EI138:EP141 EI149:EP153 EI156:EP159">
    <cfRule type="cellIs" dxfId="4061" priority="4966" operator="equal">
      <formula>"Catastrófico"</formula>
    </cfRule>
    <cfRule type="cellIs" dxfId="4060" priority="4967" operator="equal">
      <formula>"Mayor"</formula>
    </cfRule>
    <cfRule type="cellIs" dxfId="4059" priority="4968" operator="equal">
      <formula>"Moderado"</formula>
    </cfRule>
    <cfRule type="cellIs" dxfId="4058" priority="4969" operator="equal">
      <formula>"Menor"</formula>
    </cfRule>
    <cfRule type="cellIs" dxfId="4057" priority="4970" operator="equal">
      <formula>"Leve"</formula>
    </cfRule>
  </conditionalFormatting>
  <conditionalFormatting sqref="EI162:EP165 EI168:EP171 EI113:EP117 EI173:EP177 EI145:EP147 EI120:EP123 EI138:EP141 EI149:EP153 EI156:EP159">
    <cfRule type="cellIs" dxfId="4056" priority="4961" operator="equal">
      <formula>"Catastrófico"</formula>
    </cfRule>
    <cfRule type="cellIs" dxfId="4055" priority="4962" operator="equal">
      <formula>"Mayor"</formula>
    </cfRule>
    <cfRule type="cellIs" dxfId="4054" priority="4963" operator="equal">
      <formula>"Moderado"</formula>
    </cfRule>
    <cfRule type="cellIs" dxfId="4053" priority="4964" operator="equal">
      <formula>"Menor"</formula>
    </cfRule>
    <cfRule type="cellIs" dxfId="4052" priority="4965" operator="equal">
      <formula>"Leve"</formula>
    </cfRule>
  </conditionalFormatting>
  <conditionalFormatting sqref="EI112:EP112">
    <cfRule type="cellIs" dxfId="4051" priority="4956" operator="equal">
      <formula>"Catastrófico"</formula>
    </cfRule>
    <cfRule type="cellIs" dxfId="4050" priority="4957" operator="equal">
      <formula>"Mayor"</formula>
    </cfRule>
    <cfRule type="cellIs" dxfId="4049" priority="4958" operator="equal">
      <formula>"Moderado"</formula>
    </cfRule>
    <cfRule type="cellIs" dxfId="4048" priority="4959" operator="equal">
      <formula>"Menor"</formula>
    </cfRule>
    <cfRule type="cellIs" dxfId="4047" priority="4960" operator="equal">
      <formula>"Leve"</formula>
    </cfRule>
  </conditionalFormatting>
  <conditionalFormatting sqref="DZ172:EG172 DZ131:EG137 DZ196:EG196 DZ12:EG15 DZ90:EG93 DZ95:EG99 DZ103:EG105 DZ186:EG190 DZ47:EG51 DZ53:EG57 DZ36:EG40 DZ43:EG45 DZ18:EG34 DZ88:EG88 DZ142:EG142 DZ148:EG148 DZ154:EG155 DZ59:EG69 DZ202:EG202 DZ208:EG208 DZ214:EG255">
    <cfRule type="cellIs" dxfId="4046" priority="4581" operator="equal">
      <formula>"Catastrófico"</formula>
    </cfRule>
    <cfRule type="cellIs" dxfId="4045" priority="4582" operator="equal">
      <formula>"Mayor"</formula>
    </cfRule>
    <cfRule type="cellIs" dxfId="4044" priority="4583" operator="equal">
      <formula>"Moderado"</formula>
    </cfRule>
    <cfRule type="cellIs" dxfId="4043" priority="4584" operator="equal">
      <formula>"Menor"</formula>
    </cfRule>
    <cfRule type="cellIs" dxfId="4042" priority="4585" operator="equal">
      <formula>"Leve"</formula>
    </cfRule>
  </conditionalFormatting>
  <conditionalFormatting sqref="EI161:EP161">
    <cfRule type="cellIs" dxfId="4041" priority="4941" operator="equal">
      <formula>"Catastrófico"</formula>
    </cfRule>
    <cfRule type="cellIs" dxfId="4040" priority="4942" operator="equal">
      <formula>"Mayor"</formula>
    </cfRule>
    <cfRule type="cellIs" dxfId="4039" priority="4943" operator="equal">
      <formula>"Moderado"</formula>
    </cfRule>
    <cfRule type="cellIs" dxfId="4038" priority="4944" operator="equal">
      <formula>"Menor"</formula>
    </cfRule>
    <cfRule type="cellIs" dxfId="4037" priority="4945" operator="equal">
      <formula>"Leve"</formula>
    </cfRule>
  </conditionalFormatting>
  <conditionalFormatting sqref="EI167:EP167">
    <cfRule type="cellIs" dxfId="4036" priority="4936" operator="equal">
      <formula>"Catastrófico"</formula>
    </cfRule>
    <cfRule type="cellIs" dxfId="4035" priority="4937" operator="equal">
      <formula>"Mayor"</formula>
    </cfRule>
    <cfRule type="cellIs" dxfId="4034" priority="4938" operator="equal">
      <formula>"Moderado"</formula>
    </cfRule>
    <cfRule type="cellIs" dxfId="4033" priority="4939" operator="equal">
      <formula>"Menor"</formula>
    </cfRule>
    <cfRule type="cellIs" dxfId="4032" priority="4940" operator="equal">
      <formula>"Leve"</formula>
    </cfRule>
  </conditionalFormatting>
  <conditionalFormatting sqref="EK16:EP17">
    <cfRule type="cellIs" dxfId="4031" priority="4681" operator="equal">
      <formula>"Catastrófico"</formula>
    </cfRule>
    <cfRule type="cellIs" dxfId="4030" priority="4682" operator="equal">
      <formula>"Mayor"</formula>
    </cfRule>
    <cfRule type="cellIs" dxfId="4029" priority="4683" operator="equal">
      <formula>"Moderado"</formula>
    </cfRule>
    <cfRule type="cellIs" dxfId="4028" priority="4684" operator="equal">
      <formula>"Menor"</formula>
    </cfRule>
    <cfRule type="cellIs" dxfId="4027" priority="4685" operator="equal">
      <formula>"Leve"</formula>
    </cfRule>
  </conditionalFormatting>
  <conditionalFormatting sqref="EJ125:EJ128 EI129:EP129 EL125:EP128 EI124:EP124">
    <cfRule type="cellIs" dxfId="4026" priority="4666" operator="equal">
      <formula>"Catastrófico"</formula>
    </cfRule>
    <cfRule type="cellIs" dxfId="4025" priority="4667" operator="equal">
      <formula>"Mayor"</formula>
    </cfRule>
    <cfRule type="cellIs" dxfId="4024" priority="4668" operator="equal">
      <formula>"Moderado"</formula>
    </cfRule>
    <cfRule type="cellIs" dxfId="4023" priority="4669" operator="equal">
      <formula>"Menor"</formula>
    </cfRule>
    <cfRule type="cellIs" dxfId="4022" priority="4670" operator="equal">
      <formula>"Leve"</formula>
    </cfRule>
  </conditionalFormatting>
  <conditionalFormatting sqref="EC35:EG35">
    <cfRule type="cellIs" dxfId="4021" priority="4091" operator="equal">
      <formula>"Catastrófico"</formula>
    </cfRule>
    <cfRule type="cellIs" dxfId="4020" priority="4092" operator="equal">
      <formula>"Mayor"</formula>
    </cfRule>
    <cfRule type="cellIs" dxfId="4019" priority="4093" operator="equal">
      <formula>"Moderado"</formula>
    </cfRule>
    <cfRule type="cellIs" dxfId="4018" priority="4094" operator="equal">
      <formula>"Menor"</formula>
    </cfRule>
    <cfRule type="cellIs" dxfId="4017" priority="4095" operator="equal">
      <formula>"Leve"</formula>
    </cfRule>
  </conditionalFormatting>
  <conditionalFormatting sqref="EK16:EP17">
    <cfRule type="cellIs" dxfId="4016" priority="4676" operator="equal">
      <formula>"Catastrófico"</formula>
    </cfRule>
    <cfRule type="cellIs" dxfId="4015" priority="4677" operator="equal">
      <formula>"Mayor"</formula>
    </cfRule>
    <cfRule type="cellIs" dxfId="4014" priority="4678" operator="equal">
      <formula>"Moderado"</formula>
    </cfRule>
    <cfRule type="cellIs" dxfId="4013" priority="4679" operator="equal">
      <formula>"Menor"</formula>
    </cfRule>
    <cfRule type="cellIs" dxfId="4012" priority="4680" operator="equal">
      <formula>"Leve"</formula>
    </cfRule>
  </conditionalFormatting>
  <conditionalFormatting sqref="EI203:EP207">
    <cfRule type="cellIs" dxfId="4011" priority="5016" operator="equal">
      <formula>"Catastrófico"</formula>
    </cfRule>
    <cfRule type="cellIs" dxfId="4010" priority="5017" operator="equal">
      <formula>"Mayor"</formula>
    </cfRule>
    <cfRule type="cellIs" dxfId="4009" priority="5018" operator="equal">
      <formula>"Moderado"</formula>
    </cfRule>
    <cfRule type="cellIs" dxfId="4008" priority="5019" operator="equal">
      <formula>"Menor"</formula>
    </cfRule>
    <cfRule type="cellIs" dxfId="4007" priority="5020" operator="equal">
      <formula>"Leve"</formula>
    </cfRule>
  </conditionalFormatting>
  <conditionalFormatting sqref="EI167:EP167">
    <cfRule type="cellIs" dxfId="4006" priority="4931" operator="equal">
      <formula>"Catastrófico"</formula>
    </cfRule>
    <cfRule type="cellIs" dxfId="4005" priority="4932" operator="equal">
      <formula>"Mayor"</formula>
    </cfRule>
    <cfRule type="cellIs" dxfId="4004" priority="4933" operator="equal">
      <formula>"Moderado"</formula>
    </cfRule>
    <cfRule type="cellIs" dxfId="4003" priority="4934" operator="equal">
      <formula>"Menor"</formula>
    </cfRule>
    <cfRule type="cellIs" dxfId="4002" priority="4935" operator="equal">
      <formula>"Leve"</formula>
    </cfRule>
  </conditionalFormatting>
  <conditionalFormatting sqref="DZ125:DZ128">
    <cfRule type="cellIs" dxfId="4001" priority="4156" operator="equal">
      <formula>"Catastrófico"</formula>
    </cfRule>
    <cfRule type="cellIs" dxfId="4000" priority="4157" operator="equal">
      <formula>"Mayor"</formula>
    </cfRule>
    <cfRule type="cellIs" dxfId="3999" priority="4158" operator="equal">
      <formula>"Moderado"</formula>
    </cfRule>
    <cfRule type="cellIs" dxfId="3998" priority="4159" operator="equal">
      <formula>"Menor"</formula>
    </cfRule>
    <cfRule type="cellIs" dxfId="3997" priority="4160" operator="equal">
      <formula>"Leve"</formula>
    </cfRule>
  </conditionalFormatting>
  <conditionalFormatting sqref="DZ52:EA52">
    <cfRule type="cellIs" dxfId="3996" priority="4366" operator="equal">
      <formula>"Catastrófico"</formula>
    </cfRule>
    <cfRule type="cellIs" dxfId="3995" priority="4367" operator="equal">
      <formula>"Mayor"</formula>
    </cfRule>
    <cfRule type="cellIs" dxfId="3994" priority="4368" operator="equal">
      <formula>"Moderado"</formula>
    </cfRule>
    <cfRule type="cellIs" dxfId="3993" priority="4369" operator="equal">
      <formula>"Menor"</formula>
    </cfRule>
    <cfRule type="cellIs" dxfId="3992" priority="4370" operator="equal">
      <formula>"Leve"</formula>
    </cfRule>
  </conditionalFormatting>
  <conditionalFormatting sqref="DZ82">
    <cfRule type="cellIs" dxfId="3991" priority="4326" operator="equal">
      <formula>"Catastrófico"</formula>
    </cfRule>
    <cfRule type="cellIs" dxfId="3990" priority="4327" operator="equal">
      <formula>"Mayor"</formula>
    </cfRule>
    <cfRule type="cellIs" dxfId="3989" priority="4328" operator="equal">
      <formula>"Moderado"</formula>
    </cfRule>
    <cfRule type="cellIs" dxfId="3988" priority="4329" operator="equal">
      <formula>"Menor"</formula>
    </cfRule>
    <cfRule type="cellIs" dxfId="3987" priority="4330" operator="equal">
      <formula>"Leve"</formula>
    </cfRule>
  </conditionalFormatting>
  <conditionalFormatting sqref="EI209:EP213">
    <cfRule type="cellIs" dxfId="3986" priority="5011" operator="equal">
      <formula>"Catastrófico"</formula>
    </cfRule>
    <cfRule type="cellIs" dxfId="3985" priority="5012" operator="equal">
      <formula>"Mayor"</formula>
    </cfRule>
    <cfRule type="cellIs" dxfId="3984" priority="5013" operator="equal">
      <formula>"Moderado"</formula>
    </cfRule>
    <cfRule type="cellIs" dxfId="3983" priority="5014" operator="equal">
      <formula>"Menor"</formula>
    </cfRule>
    <cfRule type="cellIs" dxfId="3982" priority="5015" operator="equal">
      <formula>"Leve"</formula>
    </cfRule>
  </conditionalFormatting>
  <conditionalFormatting sqref="DZ167:EG167">
    <cfRule type="cellIs" dxfId="3981" priority="4431" operator="equal">
      <formula>"Catastrófico"</formula>
    </cfRule>
    <cfRule type="cellIs" dxfId="3980" priority="4432" operator="equal">
      <formula>"Mayor"</formula>
    </cfRule>
    <cfRule type="cellIs" dxfId="3979" priority="4433" operator="equal">
      <formula>"Moderado"</formula>
    </cfRule>
    <cfRule type="cellIs" dxfId="3978" priority="4434" operator="equal">
      <formula>"Menor"</formula>
    </cfRule>
    <cfRule type="cellIs" dxfId="3977" priority="4435" operator="equal">
      <formula>"Leve"</formula>
    </cfRule>
  </conditionalFormatting>
  <conditionalFormatting sqref="EB89">
    <cfRule type="cellIs" dxfId="3976" priority="4491" operator="equal">
      <formula>"Catastrófico"</formula>
    </cfRule>
    <cfRule type="cellIs" dxfId="3975" priority="4492" operator="equal">
      <formula>"Mayor"</formula>
    </cfRule>
    <cfRule type="cellIs" dxfId="3974" priority="4493" operator="equal">
      <formula>"Moderado"</formula>
    </cfRule>
    <cfRule type="cellIs" dxfId="3973" priority="4494" operator="equal">
      <formula>"Menor"</formula>
    </cfRule>
    <cfRule type="cellIs" dxfId="3972" priority="4495" operator="equal">
      <formula>"Leve"</formula>
    </cfRule>
  </conditionalFormatting>
  <conditionalFormatting sqref="EC89:EG89">
    <cfRule type="cellIs" dxfId="3971" priority="4486" operator="equal">
      <formula>"Catastrófico"</formula>
    </cfRule>
    <cfRule type="cellIs" dxfId="3970" priority="4487" operator="equal">
      <formula>"Mayor"</formula>
    </cfRule>
    <cfRule type="cellIs" dxfId="3969" priority="4488" operator="equal">
      <formula>"Moderado"</formula>
    </cfRule>
    <cfRule type="cellIs" dxfId="3968" priority="4489" operator="equal">
      <formula>"Menor"</formula>
    </cfRule>
    <cfRule type="cellIs" dxfId="3967" priority="4490" operator="equal">
      <formula>"Leve"</formula>
    </cfRule>
  </conditionalFormatting>
  <conditionalFormatting sqref="DY46 DY52 DY58">
    <cfRule type="cellIs" dxfId="3966" priority="4571" operator="equal">
      <formula>"Catastrófico"</formula>
    </cfRule>
    <cfRule type="cellIs" dxfId="3965" priority="4572" operator="equal">
      <formula>"Mayor"</formula>
    </cfRule>
    <cfRule type="cellIs" dxfId="3964" priority="4573" operator="equal">
      <formula>"Moderado"</formula>
    </cfRule>
    <cfRule type="cellIs" dxfId="3963" priority="4574" operator="equal">
      <formula>"Menor"</formula>
    </cfRule>
    <cfRule type="cellIs" dxfId="3962" priority="4575" operator="equal">
      <formula>"Leve"</formula>
    </cfRule>
  </conditionalFormatting>
  <conditionalFormatting sqref="EK58:EP58">
    <cfRule type="cellIs" dxfId="3961" priority="4841" operator="equal">
      <formula>"Catastrófico"</formula>
    </cfRule>
    <cfRule type="cellIs" dxfId="3960" priority="4842" operator="equal">
      <formula>"Mayor"</formula>
    </cfRule>
    <cfRule type="cellIs" dxfId="3959" priority="4843" operator="equal">
      <formula>"Moderado"</formula>
    </cfRule>
    <cfRule type="cellIs" dxfId="3958" priority="4844" operator="equal">
      <formula>"Menor"</formula>
    </cfRule>
    <cfRule type="cellIs" dxfId="3957" priority="4845" operator="equal">
      <formula>"Leve"</formula>
    </cfRule>
  </conditionalFormatting>
  <conditionalFormatting sqref="EJ17">
    <cfRule type="cellIs" dxfId="3956" priority="4691" operator="equal">
      <formula>"Catastrófico"</formula>
    </cfRule>
    <cfRule type="cellIs" dxfId="3955" priority="4692" operator="equal">
      <formula>"Mayor"</formula>
    </cfRule>
    <cfRule type="cellIs" dxfId="3954" priority="4693" operator="equal">
      <formula>"Moderado"</formula>
    </cfRule>
    <cfRule type="cellIs" dxfId="3953" priority="4694" operator="equal">
      <formula>"Menor"</formula>
    </cfRule>
    <cfRule type="cellIs" dxfId="3952" priority="4695" operator="equal">
      <formula>"Leve"</formula>
    </cfRule>
  </conditionalFormatting>
  <conditionalFormatting sqref="EJ17">
    <cfRule type="cellIs" dxfId="3951" priority="4686" operator="equal">
      <formula>"Catastrófico"</formula>
    </cfRule>
    <cfRule type="cellIs" dxfId="3950" priority="4687" operator="equal">
      <formula>"Mayor"</formula>
    </cfRule>
    <cfRule type="cellIs" dxfId="3949" priority="4688" operator="equal">
      <formula>"Moderado"</formula>
    </cfRule>
    <cfRule type="cellIs" dxfId="3948" priority="4689" operator="equal">
      <formula>"Menor"</formula>
    </cfRule>
    <cfRule type="cellIs" dxfId="3947" priority="4690" operator="equal">
      <formula>"Leve"</formula>
    </cfRule>
  </conditionalFormatting>
  <conditionalFormatting sqref="DZ130:EA130">
    <cfRule type="cellIs" dxfId="3946" priority="4146" operator="equal">
      <formula>"Catastrófico"</formula>
    </cfRule>
    <cfRule type="cellIs" dxfId="3945" priority="4147" operator="equal">
      <formula>"Mayor"</formula>
    </cfRule>
    <cfRule type="cellIs" dxfId="3944" priority="4148" operator="equal">
      <formula>"Moderado"</formula>
    </cfRule>
    <cfRule type="cellIs" dxfId="3943" priority="4149" operator="equal">
      <formula>"Menor"</formula>
    </cfRule>
    <cfRule type="cellIs" dxfId="3942" priority="4150" operator="equal">
      <formula>"Leve"</formula>
    </cfRule>
  </conditionalFormatting>
  <conditionalFormatting sqref="EI130:EJ130">
    <cfRule type="cellIs" dxfId="3941" priority="4646" operator="equal">
      <formula>"Catastrófico"</formula>
    </cfRule>
    <cfRule type="cellIs" dxfId="3940" priority="4647" operator="equal">
      <formula>"Mayor"</formula>
    </cfRule>
    <cfRule type="cellIs" dxfId="3939" priority="4648" operator="equal">
      <formula>"Moderado"</formula>
    </cfRule>
    <cfRule type="cellIs" dxfId="3938" priority="4649" operator="equal">
      <formula>"Menor"</formula>
    </cfRule>
    <cfRule type="cellIs" dxfId="3937" priority="4650" operator="equal">
      <formula>"Leve"</formula>
    </cfRule>
  </conditionalFormatting>
  <conditionalFormatting sqref="EK130:EP130">
    <cfRule type="cellIs" dxfId="3936" priority="4641" operator="equal">
      <formula>"Catastrófico"</formula>
    </cfRule>
    <cfRule type="cellIs" dxfId="3935" priority="4642" operator="equal">
      <formula>"Mayor"</formula>
    </cfRule>
    <cfRule type="cellIs" dxfId="3934" priority="4643" operator="equal">
      <formula>"Moderado"</formula>
    </cfRule>
    <cfRule type="cellIs" dxfId="3933" priority="4644" operator="equal">
      <formula>"Menor"</formula>
    </cfRule>
    <cfRule type="cellIs" dxfId="3932" priority="4645" operator="equal">
      <formula>"Leve"</formula>
    </cfRule>
  </conditionalFormatting>
  <conditionalFormatting sqref="EK130:EP130">
    <cfRule type="cellIs" dxfId="3931" priority="4636" operator="equal">
      <formula>"Catastrófico"</formula>
    </cfRule>
    <cfRule type="cellIs" dxfId="3930" priority="4637" operator="equal">
      <formula>"Mayor"</formula>
    </cfRule>
    <cfRule type="cellIs" dxfId="3929" priority="4638" operator="equal">
      <formula>"Moderado"</formula>
    </cfRule>
    <cfRule type="cellIs" dxfId="3928" priority="4639" operator="equal">
      <formula>"Menor"</formula>
    </cfRule>
    <cfRule type="cellIs" dxfId="3927" priority="4640" operator="equal">
      <formula>"Leve"</formula>
    </cfRule>
  </conditionalFormatting>
  <conditionalFormatting sqref="DZ40:EG40">
    <cfRule type="cellIs" dxfId="3926" priority="4086" operator="equal">
      <formula>"Catastrófico"</formula>
    </cfRule>
    <cfRule type="cellIs" dxfId="3925" priority="4087" operator="equal">
      <formula>"Mayor"</formula>
    </cfRule>
    <cfRule type="cellIs" dxfId="3924" priority="4088" operator="equal">
      <formula>"Moderado"</formula>
    </cfRule>
    <cfRule type="cellIs" dxfId="3923" priority="4089" operator="equal">
      <formula>"Menor"</formula>
    </cfRule>
    <cfRule type="cellIs" dxfId="3922" priority="4090" operator="equal">
      <formula>"Leve"</formula>
    </cfRule>
  </conditionalFormatting>
  <conditionalFormatting sqref="EI16:EI17">
    <cfRule type="cellIs" dxfId="3921" priority="4706" operator="equal">
      <formula>"Catastrófico"</formula>
    </cfRule>
    <cfRule type="cellIs" dxfId="3920" priority="4707" operator="equal">
      <formula>"Mayor"</formula>
    </cfRule>
    <cfRule type="cellIs" dxfId="3919" priority="4708" operator="equal">
      <formula>"Moderado"</formula>
    </cfRule>
    <cfRule type="cellIs" dxfId="3918" priority="4709" operator="equal">
      <formula>"Menor"</formula>
    </cfRule>
    <cfRule type="cellIs" dxfId="3917" priority="4710" operator="equal">
      <formula>"Leve"</formula>
    </cfRule>
  </conditionalFormatting>
  <conditionalFormatting sqref="EI106:EP111">
    <cfRule type="cellIs" dxfId="3916" priority="4911" operator="equal">
      <formula>"Catastrófico"</formula>
    </cfRule>
    <cfRule type="cellIs" dxfId="3915" priority="4912" operator="equal">
      <formula>"Mayor"</formula>
    </cfRule>
    <cfRule type="cellIs" dxfId="3914" priority="4913" operator="equal">
      <formula>"Moderado"</formula>
    </cfRule>
    <cfRule type="cellIs" dxfId="3913" priority="4914" operator="equal">
      <formula>"Menor"</formula>
    </cfRule>
    <cfRule type="cellIs" dxfId="3912" priority="4915" operator="equal">
      <formula>"Leve"</formula>
    </cfRule>
  </conditionalFormatting>
  <conditionalFormatting sqref="EI106:EP111">
    <cfRule type="cellIs" dxfId="3911" priority="4906" operator="equal">
      <formula>"Catastrófico"</formula>
    </cfRule>
    <cfRule type="cellIs" dxfId="3910" priority="4907" operator="equal">
      <formula>"Mayor"</formula>
    </cfRule>
    <cfRule type="cellIs" dxfId="3909" priority="4908" operator="equal">
      <formula>"Moderado"</formula>
    </cfRule>
    <cfRule type="cellIs" dxfId="3908" priority="4909" operator="equal">
      <formula>"Menor"</formula>
    </cfRule>
    <cfRule type="cellIs" dxfId="3907" priority="4910" operator="equal">
      <formula>"Leve"</formula>
    </cfRule>
  </conditionalFormatting>
  <conditionalFormatting sqref="EI52:EJ52">
    <cfRule type="cellIs" dxfId="3906" priority="4866" operator="equal">
      <formula>"Catastrófico"</formula>
    </cfRule>
    <cfRule type="cellIs" dxfId="3905" priority="4867" operator="equal">
      <formula>"Mayor"</formula>
    </cfRule>
    <cfRule type="cellIs" dxfId="3904" priority="4868" operator="equal">
      <formula>"Moderado"</formula>
    </cfRule>
    <cfRule type="cellIs" dxfId="3903" priority="4869" operator="equal">
      <formula>"Menor"</formula>
    </cfRule>
    <cfRule type="cellIs" dxfId="3902" priority="4870" operator="equal">
      <formula>"Leve"</formula>
    </cfRule>
  </conditionalFormatting>
  <conditionalFormatting sqref="DY226">
    <cfRule type="cellIs" dxfId="3901" priority="4566" operator="equal">
      <formula>"Catastrófico"</formula>
    </cfRule>
    <cfRule type="cellIs" dxfId="3900" priority="4567" operator="equal">
      <formula>"Mayor"</formula>
    </cfRule>
    <cfRule type="cellIs" dxfId="3899" priority="4568" operator="equal">
      <formula>"Moderado"</formula>
    </cfRule>
    <cfRule type="cellIs" dxfId="3898" priority="4569" operator="equal">
      <formula>"Menor"</formula>
    </cfRule>
    <cfRule type="cellIs" dxfId="3897" priority="4570" operator="equal">
      <formula>"Leve"</formula>
    </cfRule>
  </conditionalFormatting>
  <conditionalFormatting sqref="DZ197:EG201">
    <cfRule type="cellIs" dxfId="3896" priority="4516" operator="equal">
      <formula>"Catastrófico"</formula>
    </cfRule>
    <cfRule type="cellIs" dxfId="3895" priority="4517" operator="equal">
      <formula>"Mayor"</formula>
    </cfRule>
    <cfRule type="cellIs" dxfId="3894" priority="4518" operator="equal">
      <formula>"Moderado"</formula>
    </cfRule>
    <cfRule type="cellIs" dxfId="3893" priority="4519" operator="equal">
      <formula>"Menor"</formula>
    </cfRule>
    <cfRule type="cellIs" dxfId="3892" priority="4520" operator="equal">
      <formula>"Leve"</formula>
    </cfRule>
  </conditionalFormatting>
  <conditionalFormatting sqref="DZ203:EG207">
    <cfRule type="cellIs" dxfId="3891" priority="4511" operator="equal">
      <formula>"Catastrófico"</formula>
    </cfRule>
    <cfRule type="cellIs" dxfId="3890" priority="4512" operator="equal">
      <formula>"Mayor"</formula>
    </cfRule>
    <cfRule type="cellIs" dxfId="3889" priority="4513" operator="equal">
      <formula>"Moderado"</formula>
    </cfRule>
    <cfRule type="cellIs" dxfId="3888" priority="4514" operator="equal">
      <formula>"Menor"</formula>
    </cfRule>
    <cfRule type="cellIs" dxfId="3887" priority="4515" operator="equal">
      <formula>"Leve"</formula>
    </cfRule>
  </conditionalFormatting>
  <conditionalFormatting sqref="DY28">
    <cfRule type="cellIs" dxfId="3886" priority="4541" operator="equal">
      <formula>"Catastrófico"</formula>
    </cfRule>
    <cfRule type="cellIs" dxfId="3885" priority="4542" operator="equal">
      <formula>"Mayor"</formula>
    </cfRule>
    <cfRule type="cellIs" dxfId="3884" priority="4543" operator="equal">
      <formula>"Moderado"</formula>
    </cfRule>
    <cfRule type="cellIs" dxfId="3883" priority="4544" operator="equal">
      <formula>"Menor"</formula>
    </cfRule>
    <cfRule type="cellIs" dxfId="3882" priority="4545" operator="equal">
      <formula>"Leve"</formula>
    </cfRule>
  </conditionalFormatting>
  <conditionalFormatting sqref="DZ52:EA52">
    <cfRule type="cellIs" dxfId="3881" priority="4361" operator="equal">
      <formula>"Catastrófico"</formula>
    </cfRule>
    <cfRule type="cellIs" dxfId="3880" priority="4362" operator="equal">
      <formula>"Mayor"</formula>
    </cfRule>
    <cfRule type="cellIs" dxfId="3879" priority="4363" operator="equal">
      <formula>"Moderado"</formula>
    </cfRule>
    <cfRule type="cellIs" dxfId="3878" priority="4364" operator="equal">
      <formula>"Menor"</formula>
    </cfRule>
    <cfRule type="cellIs" dxfId="3877" priority="4365" operator="equal">
      <formula>"Leve"</formula>
    </cfRule>
  </conditionalFormatting>
  <conditionalFormatting sqref="EJ16">
    <cfRule type="cellIs" dxfId="3876" priority="4696" operator="equal">
      <formula>"Catastrófico"</formula>
    </cfRule>
    <cfRule type="cellIs" dxfId="3875" priority="4697" operator="equal">
      <formula>"Mayor"</formula>
    </cfRule>
    <cfRule type="cellIs" dxfId="3874" priority="4698" operator="equal">
      <formula>"Moderado"</formula>
    </cfRule>
    <cfRule type="cellIs" dxfId="3873" priority="4699" operator="equal">
      <formula>"Menor"</formula>
    </cfRule>
    <cfRule type="cellIs" dxfId="3872" priority="4700" operator="equal">
      <formula>"Leve"</formula>
    </cfRule>
  </conditionalFormatting>
  <conditionalFormatting sqref="EI41:EP42">
    <cfRule type="cellIs" dxfId="3871" priority="4586" operator="equal">
      <formula>"Catastrófico"</formula>
    </cfRule>
    <cfRule type="cellIs" dxfId="3870" priority="4587" operator="equal">
      <formula>"Mayor"</formula>
    </cfRule>
    <cfRule type="cellIs" dxfId="3869" priority="4588" operator="equal">
      <formula>"Moderado"</formula>
    </cfRule>
    <cfRule type="cellIs" dxfId="3868" priority="4589" operator="equal">
      <formula>"Menor"</formula>
    </cfRule>
    <cfRule type="cellIs" dxfId="3867" priority="4590" operator="equal">
      <formula>"Leve"</formula>
    </cfRule>
  </conditionalFormatting>
  <conditionalFormatting sqref="EB82">
    <cfRule type="cellIs" dxfId="3866" priority="4321" operator="equal">
      <formula>"Catastrófico"</formula>
    </cfRule>
    <cfRule type="cellIs" dxfId="3865" priority="4322" operator="equal">
      <formula>"Mayor"</formula>
    </cfRule>
    <cfRule type="cellIs" dxfId="3864" priority="4323" operator="equal">
      <formula>"Moderado"</formula>
    </cfRule>
    <cfRule type="cellIs" dxfId="3863" priority="4324" operator="equal">
      <formula>"Menor"</formula>
    </cfRule>
    <cfRule type="cellIs" dxfId="3862" priority="4325" operator="equal">
      <formula>"Leve"</formula>
    </cfRule>
  </conditionalFormatting>
  <conditionalFormatting sqref="DZ161:EG161">
    <cfRule type="cellIs" dxfId="3861" priority="4436" operator="equal">
      <formula>"Catastrófico"</formula>
    </cfRule>
    <cfRule type="cellIs" dxfId="3860" priority="4437" operator="equal">
      <formula>"Mayor"</formula>
    </cfRule>
    <cfRule type="cellIs" dxfId="3859" priority="4438" operator="equal">
      <formula>"Moderado"</formula>
    </cfRule>
    <cfRule type="cellIs" dxfId="3858" priority="4439" operator="equal">
      <formula>"Menor"</formula>
    </cfRule>
    <cfRule type="cellIs" dxfId="3857" priority="4440" operator="equal">
      <formula>"Leve"</formula>
    </cfRule>
  </conditionalFormatting>
  <conditionalFormatting sqref="EK10:EP10">
    <cfRule type="cellIs" dxfId="3856" priority="4726" operator="equal">
      <formula>"Catastrófico"</formula>
    </cfRule>
    <cfRule type="cellIs" dxfId="3855" priority="4727" operator="equal">
      <formula>"Mayor"</formula>
    </cfRule>
    <cfRule type="cellIs" dxfId="3854" priority="4728" operator="equal">
      <formula>"Moderado"</formula>
    </cfRule>
    <cfRule type="cellIs" dxfId="3853" priority="4729" operator="equal">
      <formula>"Menor"</formula>
    </cfRule>
    <cfRule type="cellIs" dxfId="3852" priority="4730" operator="equal">
      <formula>"Leve"</formula>
    </cfRule>
  </conditionalFormatting>
  <conditionalFormatting sqref="EB52:EG52">
    <cfRule type="cellIs" dxfId="3851" priority="4351" operator="equal">
      <formula>"Catastrófico"</formula>
    </cfRule>
    <cfRule type="cellIs" dxfId="3850" priority="4352" operator="equal">
      <formula>"Mayor"</formula>
    </cfRule>
    <cfRule type="cellIs" dxfId="3849" priority="4353" operator="equal">
      <formula>"Moderado"</formula>
    </cfRule>
    <cfRule type="cellIs" dxfId="3848" priority="4354" operator="equal">
      <formula>"Menor"</formula>
    </cfRule>
    <cfRule type="cellIs" dxfId="3847" priority="4355" operator="equal">
      <formula>"Leve"</formula>
    </cfRule>
  </conditionalFormatting>
  <conditionalFormatting sqref="EI11:EJ11">
    <cfRule type="cellIs" dxfId="3846" priority="4716" operator="equal">
      <formula>"Catastrófico"</formula>
    </cfRule>
    <cfRule type="cellIs" dxfId="3845" priority="4717" operator="equal">
      <formula>"Mayor"</formula>
    </cfRule>
    <cfRule type="cellIs" dxfId="3844" priority="4718" operator="equal">
      <formula>"Moderado"</formula>
    </cfRule>
    <cfRule type="cellIs" dxfId="3843" priority="4719" operator="equal">
      <formula>"Menor"</formula>
    </cfRule>
    <cfRule type="cellIs" dxfId="3842" priority="4720" operator="equal">
      <formula>"Leve"</formula>
    </cfRule>
  </conditionalFormatting>
  <conditionalFormatting sqref="EC89:EG89">
    <cfRule type="cellIs" dxfId="3841" priority="4481" operator="equal">
      <formula>"Catastrófico"</formula>
    </cfRule>
    <cfRule type="cellIs" dxfId="3840" priority="4482" operator="equal">
      <formula>"Mayor"</formula>
    </cfRule>
    <cfRule type="cellIs" dxfId="3839" priority="4483" operator="equal">
      <formula>"Moderado"</formula>
    </cfRule>
    <cfRule type="cellIs" dxfId="3838" priority="4484" operator="equal">
      <formula>"Menor"</formula>
    </cfRule>
    <cfRule type="cellIs" dxfId="3837" priority="4485" operator="equal">
      <formula>"Leve"</formula>
    </cfRule>
  </conditionalFormatting>
  <conditionalFormatting sqref="EJ102:EP102 EJ100:EK101">
    <cfRule type="cellIs" dxfId="3836" priority="4981" operator="equal">
      <formula>"Catastrófico"</formula>
    </cfRule>
    <cfRule type="cellIs" dxfId="3835" priority="4982" operator="equal">
      <formula>"Mayor"</formula>
    </cfRule>
    <cfRule type="cellIs" dxfId="3834" priority="4983" operator="equal">
      <formula>"Moderado"</formula>
    </cfRule>
    <cfRule type="cellIs" dxfId="3833" priority="4984" operator="equal">
      <formula>"Menor"</formula>
    </cfRule>
    <cfRule type="cellIs" dxfId="3832" priority="4985" operator="equal">
      <formula>"Leve"</formula>
    </cfRule>
  </conditionalFormatting>
  <conditionalFormatting sqref="EI143:EP144">
    <cfRule type="cellIs" dxfId="3831" priority="4791" operator="equal">
      <formula>"Catastrófico"</formula>
    </cfRule>
    <cfRule type="cellIs" dxfId="3830" priority="4792" operator="equal">
      <formula>"Mayor"</formula>
    </cfRule>
    <cfRule type="cellIs" dxfId="3829" priority="4793" operator="equal">
      <formula>"Moderado"</formula>
    </cfRule>
    <cfRule type="cellIs" dxfId="3828" priority="4794" operator="equal">
      <formula>"Menor"</formula>
    </cfRule>
    <cfRule type="cellIs" dxfId="3827" priority="4795" operator="equal">
      <formula>"Leve"</formula>
    </cfRule>
  </conditionalFormatting>
  <conditionalFormatting sqref="DZ94:EG94">
    <cfRule type="cellIs" dxfId="3826" priority="4531" operator="equal">
      <formula>"Catastrófico"</formula>
    </cfRule>
    <cfRule type="cellIs" dxfId="3825" priority="4532" operator="equal">
      <formula>"Mayor"</formula>
    </cfRule>
    <cfRule type="cellIs" dxfId="3824" priority="4533" operator="equal">
      <formula>"Moderado"</formula>
    </cfRule>
    <cfRule type="cellIs" dxfId="3823" priority="4534" operator="equal">
      <formula>"Menor"</formula>
    </cfRule>
    <cfRule type="cellIs" dxfId="3822" priority="4535" operator="equal">
      <formula>"Leve"</formula>
    </cfRule>
  </conditionalFormatting>
  <conditionalFormatting sqref="ER118:EY119">
    <cfRule type="cellIs" dxfId="3821" priority="5291" operator="equal">
      <formula>"Catastrófico"</formula>
    </cfRule>
    <cfRule type="cellIs" dxfId="3820" priority="5292" operator="equal">
      <formula>"Mayor"</formula>
    </cfRule>
    <cfRule type="cellIs" dxfId="3819" priority="5293" operator="equal">
      <formula>"Moderado"</formula>
    </cfRule>
    <cfRule type="cellIs" dxfId="3818" priority="5294" operator="equal">
      <formula>"Menor"</formula>
    </cfRule>
    <cfRule type="cellIs" dxfId="3817" priority="5295" operator="equal">
      <formula>"Leve"</formula>
    </cfRule>
  </conditionalFormatting>
  <conditionalFormatting sqref="EI166:EP166">
    <cfRule type="cellIs" dxfId="3816" priority="4926" operator="equal">
      <formula>"Catastrófico"</formula>
    </cfRule>
    <cfRule type="cellIs" dxfId="3815" priority="4927" operator="equal">
      <formula>"Mayor"</formula>
    </cfRule>
    <cfRule type="cellIs" dxfId="3814" priority="4928" operator="equal">
      <formula>"Moderado"</formula>
    </cfRule>
    <cfRule type="cellIs" dxfId="3813" priority="4929" operator="equal">
      <formula>"Menor"</formula>
    </cfRule>
    <cfRule type="cellIs" dxfId="3812" priority="4930" operator="equal">
      <formula>"Leve"</formula>
    </cfRule>
  </conditionalFormatting>
  <conditionalFormatting sqref="DY34">
    <cfRule type="cellIs" dxfId="3811" priority="4536" operator="equal">
      <formula>"Catastrófico"</formula>
    </cfRule>
    <cfRule type="cellIs" dxfId="3810" priority="4537" operator="equal">
      <formula>"Mayor"</formula>
    </cfRule>
    <cfRule type="cellIs" dxfId="3809" priority="4538" operator="equal">
      <formula>"Moderado"</formula>
    </cfRule>
    <cfRule type="cellIs" dxfId="3808" priority="4539" operator="equal">
      <formula>"Menor"</formula>
    </cfRule>
    <cfRule type="cellIs" dxfId="3807" priority="4540" operator="equal">
      <formula>"Leve"</formula>
    </cfRule>
  </conditionalFormatting>
  <conditionalFormatting sqref="DZ94:EG94">
    <cfRule type="cellIs" dxfId="3806" priority="4526" operator="equal">
      <formula>"Catastrófico"</formula>
    </cfRule>
    <cfRule type="cellIs" dxfId="3805" priority="4527" operator="equal">
      <formula>"Mayor"</formula>
    </cfRule>
    <cfRule type="cellIs" dxfId="3804" priority="4528" operator="equal">
      <formula>"Moderado"</formula>
    </cfRule>
    <cfRule type="cellIs" dxfId="3803" priority="4529" operator="equal">
      <formula>"Menor"</formula>
    </cfRule>
    <cfRule type="cellIs" dxfId="3802" priority="4530" operator="equal">
      <formula>"Leve"</formula>
    </cfRule>
  </conditionalFormatting>
  <conditionalFormatting sqref="EI11:EJ11">
    <cfRule type="cellIs" dxfId="3801" priority="4711" operator="equal">
      <formula>"Catastrófico"</formula>
    </cfRule>
    <cfRule type="cellIs" dxfId="3800" priority="4712" operator="equal">
      <formula>"Mayor"</formula>
    </cfRule>
    <cfRule type="cellIs" dxfId="3799" priority="4713" operator="equal">
      <formula>"Moderado"</formula>
    </cfRule>
    <cfRule type="cellIs" dxfId="3798" priority="4714" operator="equal">
      <formula>"Menor"</formula>
    </cfRule>
    <cfRule type="cellIs" dxfId="3797" priority="4715" operator="equal">
      <formula>"Leve"</formula>
    </cfRule>
  </conditionalFormatting>
  <conditionalFormatting sqref="DZ166:EG166">
    <cfRule type="cellIs" dxfId="3796" priority="4421" operator="equal">
      <formula>"Catastrófico"</formula>
    </cfRule>
    <cfRule type="cellIs" dxfId="3795" priority="4422" operator="equal">
      <formula>"Mayor"</formula>
    </cfRule>
    <cfRule type="cellIs" dxfId="3794" priority="4423" operator="equal">
      <formula>"Moderado"</formula>
    </cfRule>
    <cfRule type="cellIs" dxfId="3793" priority="4424" operator="equal">
      <formula>"Menor"</formula>
    </cfRule>
    <cfRule type="cellIs" dxfId="3792" priority="4425" operator="equal">
      <formula>"Leve"</formula>
    </cfRule>
  </conditionalFormatting>
  <conditionalFormatting sqref="EQ226">
    <cfRule type="cellIs" dxfId="3791" priority="5576" operator="equal">
      <formula>"Catastrófico"</formula>
    </cfRule>
    <cfRule type="cellIs" dxfId="3790" priority="5577" operator="equal">
      <formula>"Mayor"</formula>
    </cfRule>
    <cfRule type="cellIs" dxfId="3789" priority="5578" operator="equal">
      <formula>"Moderado"</formula>
    </cfRule>
    <cfRule type="cellIs" dxfId="3788" priority="5579" operator="equal">
      <formula>"Menor"</formula>
    </cfRule>
    <cfRule type="cellIs" dxfId="3787" priority="5580" operator="equal">
      <formula>"Leve"</formula>
    </cfRule>
  </conditionalFormatting>
  <conditionalFormatting sqref="EQ232">
    <cfRule type="cellIs" dxfId="3786" priority="5571" operator="equal">
      <formula>"Catastrófico"</formula>
    </cfRule>
    <cfRule type="cellIs" dxfId="3785" priority="5572" operator="equal">
      <formula>"Mayor"</formula>
    </cfRule>
    <cfRule type="cellIs" dxfId="3784" priority="5573" operator="equal">
      <formula>"Moderado"</formula>
    </cfRule>
    <cfRule type="cellIs" dxfId="3783" priority="5574" operator="equal">
      <formula>"Menor"</formula>
    </cfRule>
    <cfRule type="cellIs" dxfId="3782" priority="5575" operator="equal">
      <formula>"Leve"</formula>
    </cfRule>
  </conditionalFormatting>
  <conditionalFormatting sqref="ER82">
    <cfRule type="cellIs" dxfId="3781" priority="5336" operator="equal">
      <formula>"Catastrófico"</formula>
    </cfRule>
    <cfRule type="cellIs" dxfId="3780" priority="5337" operator="equal">
      <formula>"Mayor"</formula>
    </cfRule>
    <cfRule type="cellIs" dxfId="3779" priority="5338" operator="equal">
      <formula>"Moderado"</formula>
    </cfRule>
    <cfRule type="cellIs" dxfId="3778" priority="5339" operator="equal">
      <formula>"Menor"</formula>
    </cfRule>
    <cfRule type="cellIs" dxfId="3777" priority="5340" operator="equal">
      <formula>"Leve"</formula>
    </cfRule>
  </conditionalFormatting>
  <conditionalFormatting sqref="ET82">
    <cfRule type="cellIs" dxfId="3776" priority="5331" operator="equal">
      <formula>"Catastrófico"</formula>
    </cfRule>
    <cfRule type="cellIs" dxfId="3775" priority="5332" operator="equal">
      <formula>"Mayor"</formula>
    </cfRule>
    <cfRule type="cellIs" dxfId="3774" priority="5333" operator="equal">
      <formula>"Moderado"</formula>
    </cfRule>
    <cfRule type="cellIs" dxfId="3773" priority="5334" operator="equal">
      <formula>"Menor"</formula>
    </cfRule>
    <cfRule type="cellIs" dxfId="3772" priority="5335" operator="equal">
      <formula>"Leve"</formula>
    </cfRule>
  </conditionalFormatting>
  <conditionalFormatting sqref="ET83">
    <cfRule type="cellIs" dxfId="3771" priority="5301" operator="equal">
      <formula>"Catastrófico"</formula>
    </cfRule>
    <cfRule type="cellIs" dxfId="3770" priority="5302" operator="equal">
      <formula>"Mayor"</formula>
    </cfRule>
    <cfRule type="cellIs" dxfId="3769" priority="5303" operator="equal">
      <formula>"Moderado"</formula>
    </cfRule>
    <cfRule type="cellIs" dxfId="3768" priority="5304" operator="equal">
      <formula>"Menor"</formula>
    </cfRule>
    <cfRule type="cellIs" dxfId="3767" priority="5305" operator="equal">
      <formula>"Leve"</formula>
    </cfRule>
  </conditionalFormatting>
  <conditionalFormatting sqref="EA101:EB101 DZ102:EG102 DZ100:EB100">
    <cfRule type="cellIs" dxfId="3766" priority="4471" operator="equal">
      <formula>"Catastrófico"</formula>
    </cfRule>
    <cfRule type="cellIs" dxfId="3765" priority="4472" operator="equal">
      <formula>"Mayor"</formula>
    </cfRule>
    <cfRule type="cellIs" dxfId="3764" priority="4473" operator="equal">
      <formula>"Moderado"</formula>
    </cfRule>
    <cfRule type="cellIs" dxfId="3763" priority="4474" operator="equal">
      <formula>"Menor"</formula>
    </cfRule>
    <cfRule type="cellIs" dxfId="3762" priority="4475" operator="equal">
      <formula>"Leve"</formula>
    </cfRule>
  </conditionalFormatting>
  <conditionalFormatting sqref="DZ101">
    <cfRule type="cellIs" dxfId="3761" priority="4466" operator="equal">
      <formula>"Catastrófico"</formula>
    </cfRule>
    <cfRule type="cellIs" dxfId="3760" priority="4467" operator="equal">
      <formula>"Mayor"</formula>
    </cfRule>
    <cfRule type="cellIs" dxfId="3759" priority="4468" operator="equal">
      <formula>"Moderado"</formula>
    </cfRule>
    <cfRule type="cellIs" dxfId="3758" priority="4469" operator="equal">
      <formula>"Menor"</formula>
    </cfRule>
    <cfRule type="cellIs" dxfId="3757" priority="4470" operator="equal">
      <formula>"Leve"</formula>
    </cfRule>
  </conditionalFormatting>
  <conditionalFormatting sqref="DZ196:EG196">
    <cfRule type="cellIs" dxfId="3756" priority="4126" operator="equal">
      <formula>"Catastrófico"</formula>
    </cfRule>
    <cfRule type="cellIs" dxfId="3755" priority="4127" operator="equal">
      <formula>"Mayor"</formula>
    </cfRule>
    <cfRule type="cellIs" dxfId="3754" priority="4128" operator="equal">
      <formula>"Moderado"</formula>
    </cfRule>
    <cfRule type="cellIs" dxfId="3753" priority="4129" operator="equal">
      <formula>"Menor"</formula>
    </cfRule>
    <cfRule type="cellIs" dxfId="3752" priority="4130" operator="equal">
      <formula>"Leve"</formula>
    </cfRule>
  </conditionalFormatting>
  <conditionalFormatting sqref="DZ202:EG202">
    <cfRule type="cellIs" dxfId="3751" priority="4121" operator="equal">
      <formula>"Catastrófico"</formula>
    </cfRule>
    <cfRule type="cellIs" dxfId="3750" priority="4122" operator="equal">
      <formula>"Mayor"</formula>
    </cfRule>
    <cfRule type="cellIs" dxfId="3749" priority="4123" operator="equal">
      <formula>"Moderado"</formula>
    </cfRule>
    <cfRule type="cellIs" dxfId="3748" priority="4124" operator="equal">
      <formula>"Menor"</formula>
    </cfRule>
    <cfRule type="cellIs" dxfId="3747" priority="4125" operator="equal">
      <formula>"Leve"</formula>
    </cfRule>
  </conditionalFormatting>
  <conditionalFormatting sqref="DS58:DX58">
    <cfRule type="cellIs" dxfId="3746" priority="3826" operator="equal">
      <formula>"Catastrófico"</formula>
    </cfRule>
    <cfRule type="cellIs" dxfId="3745" priority="3827" operator="equal">
      <formula>"Mayor"</formula>
    </cfRule>
    <cfRule type="cellIs" dxfId="3744" priority="3828" operator="equal">
      <formula>"Moderado"</formula>
    </cfRule>
    <cfRule type="cellIs" dxfId="3743" priority="3829" operator="equal">
      <formula>"Menor"</formula>
    </cfRule>
    <cfRule type="cellIs" dxfId="3742" priority="3830" operator="equal">
      <formula>"Leve"</formula>
    </cfRule>
  </conditionalFormatting>
  <conditionalFormatting sqref="DZ28:EG28">
    <cfRule type="cellIs" dxfId="3741" priority="4106" operator="equal">
      <formula>"Catastrófico"</formula>
    </cfRule>
    <cfRule type="cellIs" dxfId="3740" priority="4107" operator="equal">
      <formula>"Mayor"</formula>
    </cfRule>
    <cfRule type="cellIs" dxfId="3739" priority="4108" operator="equal">
      <formula>"Moderado"</formula>
    </cfRule>
    <cfRule type="cellIs" dxfId="3738" priority="4109" operator="equal">
      <formula>"Menor"</formula>
    </cfRule>
    <cfRule type="cellIs" dxfId="3737" priority="4110" operator="equal">
      <formula>"Leve"</formula>
    </cfRule>
  </conditionalFormatting>
  <conditionalFormatting sqref="DZ35:EB35">
    <cfRule type="cellIs" dxfId="3736" priority="4101" operator="equal">
      <formula>"Catastrófico"</formula>
    </cfRule>
    <cfRule type="cellIs" dxfId="3735" priority="4102" operator="equal">
      <formula>"Mayor"</formula>
    </cfRule>
    <cfRule type="cellIs" dxfId="3734" priority="4103" operator="equal">
      <formula>"Moderado"</formula>
    </cfRule>
    <cfRule type="cellIs" dxfId="3733" priority="4104" operator="equal">
      <formula>"Menor"</formula>
    </cfRule>
    <cfRule type="cellIs" dxfId="3732" priority="4105" operator="equal">
      <formula>"Leve"</formula>
    </cfRule>
  </conditionalFormatting>
  <conditionalFormatting sqref="DZ160:EG160">
    <cfRule type="cellIs" dxfId="3731" priority="4441" operator="equal">
      <formula>"Catastrófico"</formula>
    </cfRule>
    <cfRule type="cellIs" dxfId="3730" priority="4442" operator="equal">
      <formula>"Mayor"</formula>
    </cfRule>
    <cfRule type="cellIs" dxfId="3729" priority="4443" operator="equal">
      <formula>"Moderado"</formula>
    </cfRule>
    <cfRule type="cellIs" dxfId="3728" priority="4444" operator="equal">
      <formula>"Menor"</formula>
    </cfRule>
    <cfRule type="cellIs" dxfId="3727" priority="4445" operator="equal">
      <formula>"Leve"</formula>
    </cfRule>
  </conditionalFormatting>
  <conditionalFormatting sqref="EA125:EA128 DZ129:EG129 EC125:EG128 DZ124:EG124">
    <cfRule type="cellIs" dxfId="3726" priority="4161" operator="equal">
      <formula>"Catastrófico"</formula>
    </cfRule>
    <cfRule type="cellIs" dxfId="3725" priority="4162" operator="equal">
      <formula>"Mayor"</formula>
    </cfRule>
    <cfRule type="cellIs" dxfId="3724" priority="4163" operator="equal">
      <formula>"Moderado"</formula>
    </cfRule>
    <cfRule type="cellIs" dxfId="3723" priority="4164" operator="equal">
      <formula>"Menor"</formula>
    </cfRule>
    <cfRule type="cellIs" dxfId="3722" priority="4165" operator="equal">
      <formula>"Leve"</formula>
    </cfRule>
  </conditionalFormatting>
  <conditionalFormatting sqref="EC35:EG35">
    <cfRule type="cellIs" dxfId="3721" priority="4096" operator="equal">
      <formula>"Catastrófico"</formula>
    </cfRule>
    <cfRule type="cellIs" dxfId="3720" priority="4097" operator="equal">
      <formula>"Mayor"</formula>
    </cfRule>
    <cfRule type="cellIs" dxfId="3719" priority="4098" operator="equal">
      <formula>"Moderado"</formula>
    </cfRule>
    <cfRule type="cellIs" dxfId="3718" priority="4099" operator="equal">
      <formula>"Menor"</formula>
    </cfRule>
    <cfRule type="cellIs" dxfId="3717" priority="4100" operator="equal">
      <formula>"Leve"</formula>
    </cfRule>
  </conditionalFormatting>
  <conditionalFormatting sqref="DR83">
    <cfRule type="cellIs" dxfId="3716" priority="3801" operator="equal">
      <formula>"Catastrófico"</formula>
    </cfRule>
    <cfRule type="cellIs" dxfId="3715" priority="3802" operator="equal">
      <formula>"Mayor"</formula>
    </cfRule>
    <cfRule type="cellIs" dxfId="3714" priority="3803" operator="equal">
      <formula>"Moderado"</formula>
    </cfRule>
    <cfRule type="cellIs" dxfId="3713" priority="3804" operator="equal">
      <formula>"Menor"</formula>
    </cfRule>
    <cfRule type="cellIs" dxfId="3712" priority="3805" operator="equal">
      <formula>"Leve"</formula>
    </cfRule>
  </conditionalFormatting>
  <conditionalFormatting sqref="DS46:DX46">
    <cfRule type="cellIs" dxfId="3711" priority="3866" operator="equal">
      <formula>"Catastrófico"</formula>
    </cfRule>
    <cfRule type="cellIs" dxfId="3710" priority="3867" operator="equal">
      <formula>"Mayor"</formula>
    </cfRule>
    <cfRule type="cellIs" dxfId="3709" priority="3868" operator="equal">
      <formula>"Moderado"</formula>
    </cfRule>
    <cfRule type="cellIs" dxfId="3708" priority="3869" operator="equal">
      <formula>"Menor"</formula>
    </cfRule>
    <cfRule type="cellIs" dxfId="3707" priority="3870" operator="equal">
      <formula>"Leve"</formula>
    </cfRule>
  </conditionalFormatting>
  <conditionalFormatting sqref="DZ125:DZ128">
    <cfRule type="cellIs" dxfId="3706" priority="4151" operator="equal">
      <formula>"Catastrófico"</formula>
    </cfRule>
    <cfRule type="cellIs" dxfId="3705" priority="4152" operator="equal">
      <formula>"Mayor"</formula>
    </cfRule>
    <cfRule type="cellIs" dxfId="3704" priority="4153" operator="equal">
      <formula>"Moderado"</formula>
    </cfRule>
    <cfRule type="cellIs" dxfId="3703" priority="4154" operator="equal">
      <formula>"Menor"</formula>
    </cfRule>
    <cfRule type="cellIs" dxfId="3702" priority="4155" operator="equal">
      <formula>"Leve"</formula>
    </cfRule>
  </conditionalFormatting>
  <conditionalFormatting sqref="DZ214:EG214">
    <cfRule type="cellIs" dxfId="3701" priority="4111" operator="equal">
      <formula>"Catastrófico"</formula>
    </cfRule>
    <cfRule type="cellIs" dxfId="3700" priority="4112" operator="equal">
      <formula>"Mayor"</formula>
    </cfRule>
    <cfRule type="cellIs" dxfId="3699" priority="4113" operator="equal">
      <formula>"Moderado"</formula>
    </cfRule>
    <cfRule type="cellIs" dxfId="3698" priority="4114" operator="equal">
      <formula>"Menor"</formula>
    </cfRule>
    <cfRule type="cellIs" dxfId="3697" priority="4115" operator="equal">
      <formula>"Leve"</formula>
    </cfRule>
  </conditionalFormatting>
  <conditionalFormatting sqref="DZ16:DZ17">
    <cfRule type="cellIs" dxfId="3696" priority="4201" operator="equal">
      <formula>"Catastrófico"</formula>
    </cfRule>
    <cfRule type="cellIs" dxfId="3695" priority="4202" operator="equal">
      <formula>"Mayor"</formula>
    </cfRule>
    <cfRule type="cellIs" dxfId="3694" priority="4203" operator="equal">
      <formula>"Moderado"</formula>
    </cfRule>
    <cfRule type="cellIs" dxfId="3693" priority="4204" operator="equal">
      <formula>"Menor"</formula>
    </cfRule>
    <cfRule type="cellIs" dxfId="3692" priority="4205" operator="equal">
      <formula>"Leve"</formula>
    </cfRule>
  </conditionalFormatting>
  <conditionalFormatting sqref="EA16">
    <cfRule type="cellIs" dxfId="3691" priority="4196" operator="equal">
      <formula>"Catastrófico"</formula>
    </cfRule>
    <cfRule type="cellIs" dxfId="3690" priority="4197" operator="equal">
      <formula>"Mayor"</formula>
    </cfRule>
    <cfRule type="cellIs" dxfId="3689" priority="4198" operator="equal">
      <formula>"Moderado"</formula>
    </cfRule>
    <cfRule type="cellIs" dxfId="3688" priority="4199" operator="equal">
      <formula>"Menor"</formula>
    </cfRule>
    <cfRule type="cellIs" dxfId="3687" priority="4200" operator="equal">
      <formula>"Leve"</formula>
    </cfRule>
  </conditionalFormatting>
  <conditionalFormatting sqref="DQ52:DR52">
    <cfRule type="cellIs" dxfId="3686" priority="3856" operator="equal">
      <formula>"Catastrófico"</formula>
    </cfRule>
    <cfRule type="cellIs" dxfId="3685" priority="3857" operator="equal">
      <formula>"Mayor"</formula>
    </cfRule>
    <cfRule type="cellIs" dxfId="3684" priority="3858" operator="equal">
      <formula>"Moderado"</formula>
    </cfRule>
    <cfRule type="cellIs" dxfId="3683" priority="3859" operator="equal">
      <formula>"Menor"</formula>
    </cfRule>
    <cfRule type="cellIs" dxfId="3682" priority="3860" operator="equal">
      <formula>"Leve"</formula>
    </cfRule>
  </conditionalFormatting>
  <conditionalFormatting sqref="DZ130:EA130">
    <cfRule type="cellIs" dxfId="3681" priority="4141" operator="equal">
      <formula>"Catastrófico"</formula>
    </cfRule>
    <cfRule type="cellIs" dxfId="3680" priority="4142" operator="equal">
      <formula>"Mayor"</formula>
    </cfRule>
    <cfRule type="cellIs" dxfId="3679" priority="4143" operator="equal">
      <formula>"Moderado"</formula>
    </cfRule>
    <cfRule type="cellIs" dxfId="3678" priority="4144" operator="equal">
      <formula>"Menor"</formula>
    </cfRule>
    <cfRule type="cellIs" dxfId="3677" priority="4145" operator="equal">
      <formula>"Leve"</formula>
    </cfRule>
  </conditionalFormatting>
  <conditionalFormatting sqref="EB130:EG130">
    <cfRule type="cellIs" dxfId="3676" priority="4136" operator="equal">
      <formula>"Catastrófico"</formula>
    </cfRule>
    <cfRule type="cellIs" dxfId="3675" priority="4137" operator="equal">
      <formula>"Mayor"</formula>
    </cfRule>
    <cfRule type="cellIs" dxfId="3674" priority="4138" operator="equal">
      <formula>"Moderado"</formula>
    </cfRule>
    <cfRule type="cellIs" dxfId="3673" priority="4139" operator="equal">
      <formula>"Menor"</formula>
    </cfRule>
    <cfRule type="cellIs" dxfId="3672" priority="4140" operator="equal">
      <formula>"Leve"</formula>
    </cfRule>
  </conditionalFormatting>
  <conditionalFormatting sqref="EB130:EG130">
    <cfRule type="cellIs" dxfId="3671" priority="4131" operator="equal">
      <formula>"Catastrófico"</formula>
    </cfRule>
    <cfRule type="cellIs" dxfId="3670" priority="4132" operator="equal">
      <formula>"Mayor"</formula>
    </cfRule>
    <cfRule type="cellIs" dxfId="3669" priority="4133" operator="equal">
      <formula>"Moderado"</formula>
    </cfRule>
    <cfRule type="cellIs" dxfId="3668" priority="4134" operator="equal">
      <formula>"Menor"</formula>
    </cfRule>
    <cfRule type="cellIs" dxfId="3667" priority="4135" operator="equal">
      <formula>"Leve"</formula>
    </cfRule>
  </conditionalFormatting>
  <conditionalFormatting sqref="DT83:DX83">
    <cfRule type="cellIs" dxfId="3666" priority="3796" operator="equal">
      <formula>"Catastrófico"</formula>
    </cfRule>
    <cfRule type="cellIs" dxfId="3665" priority="3797" operator="equal">
      <formula>"Mayor"</formula>
    </cfRule>
    <cfRule type="cellIs" dxfId="3664" priority="3798" operator="equal">
      <formula>"Moderado"</formula>
    </cfRule>
    <cfRule type="cellIs" dxfId="3663" priority="3799" operator="equal">
      <formula>"Menor"</formula>
    </cfRule>
    <cfRule type="cellIs" dxfId="3662" priority="3800" operator="equal">
      <formula>"Leve"</formula>
    </cfRule>
  </conditionalFormatting>
  <conditionalFormatting sqref="DZ191:EG195">
    <cfRule type="cellIs" dxfId="3661" priority="4521" operator="equal">
      <formula>"Catastrófico"</formula>
    </cfRule>
    <cfRule type="cellIs" dxfId="3660" priority="4522" operator="equal">
      <formula>"Mayor"</formula>
    </cfRule>
    <cfRule type="cellIs" dxfId="3659" priority="4523" operator="equal">
      <formula>"Moderado"</formula>
    </cfRule>
    <cfRule type="cellIs" dxfId="3658" priority="4524" operator="equal">
      <formula>"Menor"</formula>
    </cfRule>
    <cfRule type="cellIs" dxfId="3657" priority="4525" operator="equal">
      <formula>"Leve"</formula>
    </cfRule>
  </conditionalFormatting>
  <conditionalFormatting sqref="DZ112:EG112">
    <cfRule type="cellIs" dxfId="3656" priority="4446" operator="equal">
      <formula>"Catastrófico"</formula>
    </cfRule>
    <cfRule type="cellIs" dxfId="3655" priority="4447" operator="equal">
      <formula>"Mayor"</formula>
    </cfRule>
    <cfRule type="cellIs" dxfId="3654" priority="4448" operator="equal">
      <formula>"Moderado"</formula>
    </cfRule>
    <cfRule type="cellIs" dxfId="3653" priority="4449" operator="equal">
      <formula>"Menor"</formula>
    </cfRule>
    <cfRule type="cellIs" dxfId="3652" priority="4450" operator="equal">
      <formula>"Leve"</formula>
    </cfRule>
  </conditionalFormatting>
  <conditionalFormatting sqref="DZ46:EA46">
    <cfRule type="cellIs" dxfId="3651" priority="4386" operator="equal">
      <formula>"Catastrófico"</formula>
    </cfRule>
    <cfRule type="cellIs" dxfId="3650" priority="4387" operator="equal">
      <formula>"Mayor"</formula>
    </cfRule>
    <cfRule type="cellIs" dxfId="3649" priority="4388" operator="equal">
      <formula>"Moderado"</formula>
    </cfRule>
    <cfRule type="cellIs" dxfId="3648" priority="4389" operator="equal">
      <formula>"Menor"</formula>
    </cfRule>
    <cfRule type="cellIs" dxfId="3647" priority="4390" operator="equal">
      <formula>"Leve"</formula>
    </cfRule>
  </conditionalFormatting>
  <conditionalFormatting sqref="EB16:EG17">
    <cfRule type="cellIs" dxfId="3646" priority="4176" operator="equal">
      <formula>"Catastrófico"</formula>
    </cfRule>
    <cfRule type="cellIs" dxfId="3645" priority="4177" operator="equal">
      <formula>"Mayor"</formula>
    </cfRule>
    <cfRule type="cellIs" dxfId="3644" priority="4178" operator="equal">
      <formula>"Moderado"</formula>
    </cfRule>
    <cfRule type="cellIs" dxfId="3643" priority="4179" operator="equal">
      <formula>"Menor"</formula>
    </cfRule>
    <cfRule type="cellIs" dxfId="3642" priority="4180" operator="equal">
      <formula>"Leve"</formula>
    </cfRule>
  </conditionalFormatting>
  <conditionalFormatting sqref="DZ46:EA46">
    <cfRule type="cellIs" dxfId="3641" priority="4381" operator="equal">
      <formula>"Catastrófico"</formula>
    </cfRule>
    <cfRule type="cellIs" dxfId="3640" priority="4382" operator="equal">
      <formula>"Mayor"</formula>
    </cfRule>
    <cfRule type="cellIs" dxfId="3639" priority="4383" operator="equal">
      <formula>"Moderado"</formula>
    </cfRule>
    <cfRule type="cellIs" dxfId="3638" priority="4384" operator="equal">
      <formula>"Menor"</formula>
    </cfRule>
    <cfRule type="cellIs" dxfId="3637" priority="4385" operator="equal">
      <formula>"Leve"</formula>
    </cfRule>
  </conditionalFormatting>
  <conditionalFormatting sqref="EB52:EG52">
    <cfRule type="cellIs" dxfId="3636" priority="4356" operator="equal">
      <formula>"Catastrófico"</formula>
    </cfRule>
    <cfRule type="cellIs" dxfId="3635" priority="4357" operator="equal">
      <formula>"Mayor"</formula>
    </cfRule>
    <cfRule type="cellIs" dxfId="3634" priority="4358" operator="equal">
      <formula>"Moderado"</formula>
    </cfRule>
    <cfRule type="cellIs" dxfId="3633" priority="4359" operator="equal">
      <formula>"Menor"</formula>
    </cfRule>
    <cfRule type="cellIs" dxfId="3632" priority="4360" operator="equal">
      <formula>"Leve"</formula>
    </cfRule>
  </conditionalFormatting>
  <conditionalFormatting sqref="DZ167:EG167">
    <cfRule type="cellIs" dxfId="3631" priority="4426" operator="equal">
      <formula>"Catastrófico"</formula>
    </cfRule>
    <cfRule type="cellIs" dxfId="3630" priority="4427" operator="equal">
      <formula>"Mayor"</formula>
    </cfRule>
    <cfRule type="cellIs" dxfId="3629" priority="4428" operator="equal">
      <formula>"Moderado"</formula>
    </cfRule>
    <cfRule type="cellIs" dxfId="3628" priority="4429" operator="equal">
      <formula>"Menor"</formula>
    </cfRule>
    <cfRule type="cellIs" dxfId="3627" priority="4430" operator="equal">
      <formula>"Leve"</formula>
    </cfRule>
  </conditionalFormatting>
  <conditionalFormatting sqref="EA102:EG102 EA100:EB101">
    <cfRule type="cellIs" dxfId="3626" priority="4476" operator="equal">
      <formula>"Catastrófico"</formula>
    </cfRule>
    <cfRule type="cellIs" dxfId="3625" priority="4477" operator="equal">
      <formula>"Mayor"</formula>
    </cfRule>
    <cfRule type="cellIs" dxfId="3624" priority="4478" operator="equal">
      <formula>"Moderado"</formula>
    </cfRule>
    <cfRule type="cellIs" dxfId="3623" priority="4479" operator="equal">
      <formula>"Menor"</formula>
    </cfRule>
    <cfRule type="cellIs" dxfId="3622" priority="4480" operator="equal">
      <formula>"Leve"</formula>
    </cfRule>
  </conditionalFormatting>
  <conditionalFormatting sqref="DZ118:EG119">
    <cfRule type="cellIs" dxfId="3621" priority="4276" operator="equal">
      <formula>"Catastrófico"</formula>
    </cfRule>
    <cfRule type="cellIs" dxfId="3620" priority="4277" operator="equal">
      <formula>"Mayor"</formula>
    </cfRule>
    <cfRule type="cellIs" dxfId="3619" priority="4278" operator="equal">
      <formula>"Moderado"</formula>
    </cfRule>
    <cfRule type="cellIs" dxfId="3618" priority="4279" operator="equal">
      <formula>"Menor"</formula>
    </cfRule>
    <cfRule type="cellIs" dxfId="3617" priority="4280" operator="equal">
      <formula>"Leve"</formula>
    </cfRule>
  </conditionalFormatting>
  <conditionalFormatting sqref="DZ178:EG183">
    <cfRule type="cellIs" dxfId="3616" priority="4391" operator="equal">
      <formula>"Catastrófico"</formula>
    </cfRule>
    <cfRule type="cellIs" dxfId="3615" priority="4392" operator="equal">
      <formula>"Mayor"</formula>
    </cfRule>
    <cfRule type="cellIs" dxfId="3614" priority="4393" operator="equal">
      <formula>"Moderado"</formula>
    </cfRule>
    <cfRule type="cellIs" dxfId="3613" priority="4394" operator="equal">
      <formula>"Menor"</formula>
    </cfRule>
    <cfRule type="cellIs" dxfId="3612" priority="4395" operator="equal">
      <formula>"Leve"</formula>
    </cfRule>
  </conditionalFormatting>
  <conditionalFormatting sqref="DZ58:EA58">
    <cfRule type="cellIs" dxfId="3611" priority="4346" operator="equal">
      <formula>"Catastrófico"</formula>
    </cfRule>
    <cfRule type="cellIs" dxfId="3610" priority="4347" operator="equal">
      <formula>"Mayor"</formula>
    </cfRule>
    <cfRule type="cellIs" dxfId="3609" priority="4348" operator="equal">
      <formula>"Moderado"</formula>
    </cfRule>
    <cfRule type="cellIs" dxfId="3608" priority="4349" operator="equal">
      <formula>"Menor"</formula>
    </cfRule>
    <cfRule type="cellIs" dxfId="3607" priority="4350" operator="equal">
      <formula>"Leve"</formula>
    </cfRule>
  </conditionalFormatting>
  <conditionalFormatting sqref="EA83">
    <cfRule type="cellIs" dxfId="3606" priority="4306" operator="equal">
      <formula>"Catastrófico"</formula>
    </cfRule>
    <cfRule type="cellIs" dxfId="3605" priority="4307" operator="equal">
      <formula>"Mayor"</formula>
    </cfRule>
    <cfRule type="cellIs" dxfId="3604" priority="4308" operator="equal">
      <formula>"Moderado"</formula>
    </cfRule>
    <cfRule type="cellIs" dxfId="3603" priority="4309" operator="equal">
      <formula>"Menor"</formula>
    </cfRule>
    <cfRule type="cellIs" dxfId="3602" priority="4310" operator="equal">
      <formula>"Leve"</formula>
    </cfRule>
  </conditionalFormatting>
  <conditionalFormatting sqref="EK89">
    <cfRule type="cellIs" dxfId="3601" priority="5001" operator="equal">
      <formula>"Catastrófico"</formula>
    </cfRule>
    <cfRule type="cellIs" dxfId="3600" priority="5002" operator="equal">
      <formula>"Mayor"</formula>
    </cfRule>
    <cfRule type="cellIs" dxfId="3599" priority="5003" operator="equal">
      <formula>"Moderado"</formula>
    </cfRule>
    <cfRule type="cellIs" dxfId="3598" priority="5004" operator="equal">
      <formula>"Menor"</formula>
    </cfRule>
    <cfRule type="cellIs" dxfId="3597" priority="5005" operator="equal">
      <formula>"Leve"</formula>
    </cfRule>
  </conditionalFormatting>
  <conditionalFormatting sqref="DY244">
    <cfRule type="cellIs" dxfId="3596" priority="4551" operator="equal">
      <formula>"Catastrófico"</formula>
    </cfRule>
    <cfRule type="cellIs" dxfId="3595" priority="4552" operator="equal">
      <formula>"Mayor"</formula>
    </cfRule>
    <cfRule type="cellIs" dxfId="3594" priority="4553" operator="equal">
      <formula>"Moderado"</formula>
    </cfRule>
    <cfRule type="cellIs" dxfId="3593" priority="4554" operator="equal">
      <formula>"Menor"</formula>
    </cfRule>
    <cfRule type="cellIs" dxfId="3592" priority="4555" operator="equal">
      <formula>"Leve"</formula>
    </cfRule>
  </conditionalFormatting>
  <conditionalFormatting sqref="EA17">
    <cfRule type="cellIs" dxfId="3591" priority="4181" operator="equal">
      <formula>"Catastrófico"</formula>
    </cfRule>
    <cfRule type="cellIs" dxfId="3590" priority="4182" operator="equal">
      <formula>"Mayor"</formula>
    </cfRule>
    <cfRule type="cellIs" dxfId="3589" priority="4183" operator="equal">
      <formula>"Moderado"</formula>
    </cfRule>
    <cfRule type="cellIs" dxfId="3588" priority="4184" operator="equal">
      <formula>"Menor"</formula>
    </cfRule>
    <cfRule type="cellIs" dxfId="3587" priority="4185" operator="equal">
      <formula>"Leve"</formula>
    </cfRule>
  </conditionalFormatting>
  <conditionalFormatting sqref="EB10:EG10">
    <cfRule type="cellIs" dxfId="3586" priority="4216" operator="equal">
      <formula>"Catastrófico"</formula>
    </cfRule>
    <cfRule type="cellIs" dxfId="3585" priority="4217" operator="equal">
      <formula>"Mayor"</formula>
    </cfRule>
    <cfRule type="cellIs" dxfId="3584" priority="4218" operator="equal">
      <formula>"Moderado"</formula>
    </cfRule>
    <cfRule type="cellIs" dxfId="3583" priority="4219" operator="equal">
      <formula>"Menor"</formula>
    </cfRule>
    <cfRule type="cellIs" dxfId="3582" priority="4220" operator="equal">
      <formula>"Leve"</formula>
    </cfRule>
  </conditionalFormatting>
  <conditionalFormatting sqref="EA17">
    <cfRule type="cellIs" dxfId="3581" priority="4186" operator="equal">
      <formula>"Catastrófico"</formula>
    </cfRule>
    <cfRule type="cellIs" dxfId="3580" priority="4187" operator="equal">
      <formula>"Mayor"</formula>
    </cfRule>
    <cfRule type="cellIs" dxfId="3579" priority="4188" operator="equal">
      <formula>"Moderado"</formula>
    </cfRule>
    <cfRule type="cellIs" dxfId="3578" priority="4189" operator="equal">
      <formula>"Menor"</formula>
    </cfRule>
    <cfRule type="cellIs" dxfId="3577" priority="4190" operator="equal">
      <formula>"Leve"</formula>
    </cfRule>
  </conditionalFormatting>
  <conditionalFormatting sqref="DR82">
    <cfRule type="cellIs" dxfId="3576" priority="3811" operator="equal">
      <formula>"Catastrófico"</formula>
    </cfRule>
    <cfRule type="cellIs" dxfId="3575" priority="3812" operator="equal">
      <formula>"Mayor"</formula>
    </cfRule>
    <cfRule type="cellIs" dxfId="3574" priority="3813" operator="equal">
      <formula>"Moderado"</formula>
    </cfRule>
    <cfRule type="cellIs" dxfId="3573" priority="3814" operator="equal">
      <formula>"Menor"</formula>
    </cfRule>
    <cfRule type="cellIs" dxfId="3572" priority="3815" operator="equal">
      <formula>"Leve"</formula>
    </cfRule>
  </conditionalFormatting>
  <conditionalFormatting sqref="DS83">
    <cfRule type="cellIs" dxfId="3571" priority="3786" operator="equal">
      <formula>"Catastrófico"</formula>
    </cfRule>
    <cfRule type="cellIs" dxfId="3570" priority="3787" operator="equal">
      <formula>"Mayor"</formula>
    </cfRule>
    <cfRule type="cellIs" dxfId="3569" priority="3788" operator="equal">
      <formula>"Moderado"</formula>
    </cfRule>
    <cfRule type="cellIs" dxfId="3568" priority="3789" operator="equal">
      <formula>"Menor"</formula>
    </cfRule>
    <cfRule type="cellIs" dxfId="3567" priority="3790" operator="equal">
      <formula>"Leve"</formula>
    </cfRule>
  </conditionalFormatting>
  <conditionalFormatting sqref="DZ106:EG111">
    <cfRule type="cellIs" dxfId="3566" priority="4406" operator="equal">
      <formula>"Catastrófico"</formula>
    </cfRule>
    <cfRule type="cellIs" dxfId="3565" priority="4407" operator="equal">
      <formula>"Mayor"</formula>
    </cfRule>
    <cfRule type="cellIs" dxfId="3564" priority="4408" operator="equal">
      <formula>"Moderado"</formula>
    </cfRule>
    <cfRule type="cellIs" dxfId="3563" priority="4409" operator="equal">
      <formula>"Menor"</formula>
    </cfRule>
    <cfRule type="cellIs" dxfId="3562" priority="4410" operator="equal">
      <formula>"Leve"</formula>
    </cfRule>
  </conditionalFormatting>
  <conditionalFormatting sqref="DZ106:EG111">
    <cfRule type="cellIs" dxfId="3561" priority="4401" operator="equal">
      <formula>"Catastrófico"</formula>
    </cfRule>
    <cfRule type="cellIs" dxfId="3560" priority="4402" operator="equal">
      <formula>"Mayor"</formula>
    </cfRule>
    <cfRule type="cellIs" dxfId="3559" priority="4403" operator="equal">
      <formula>"Moderado"</formula>
    </cfRule>
    <cfRule type="cellIs" dxfId="3558" priority="4404" operator="equal">
      <formula>"Menor"</formula>
    </cfRule>
    <cfRule type="cellIs" dxfId="3557" priority="4405" operator="equal">
      <formula>"Leve"</formula>
    </cfRule>
  </conditionalFormatting>
  <conditionalFormatting sqref="DY250">
    <cfRule type="cellIs" dxfId="3556" priority="4546" operator="equal">
      <formula>"Catastrófico"</formula>
    </cfRule>
    <cfRule type="cellIs" dxfId="3555" priority="4547" operator="equal">
      <formula>"Mayor"</formula>
    </cfRule>
    <cfRule type="cellIs" dxfId="3554" priority="4548" operator="equal">
      <formula>"Moderado"</formula>
    </cfRule>
    <cfRule type="cellIs" dxfId="3553" priority="4549" operator="equal">
      <formula>"Menor"</formula>
    </cfRule>
    <cfRule type="cellIs" dxfId="3552" priority="4550" operator="equal">
      <formula>"Leve"</formula>
    </cfRule>
  </conditionalFormatting>
  <conditionalFormatting sqref="EB16:EG17">
    <cfRule type="cellIs" dxfId="3551" priority="4171" operator="equal">
      <formula>"Catastrófico"</formula>
    </cfRule>
    <cfRule type="cellIs" dxfId="3550" priority="4172" operator="equal">
      <formula>"Mayor"</formula>
    </cfRule>
    <cfRule type="cellIs" dxfId="3549" priority="4173" operator="equal">
      <formula>"Moderado"</formula>
    </cfRule>
    <cfRule type="cellIs" dxfId="3548" priority="4174" operator="equal">
      <formula>"Menor"</formula>
    </cfRule>
    <cfRule type="cellIs" dxfId="3547" priority="4175" operator="equal">
      <formula>"Leve"</formula>
    </cfRule>
  </conditionalFormatting>
  <conditionalFormatting sqref="DZ11:EA11">
    <cfRule type="cellIs" dxfId="3546" priority="4211" operator="equal">
      <formula>"Catastrófico"</formula>
    </cfRule>
    <cfRule type="cellIs" dxfId="3545" priority="4212" operator="equal">
      <formula>"Mayor"</formula>
    </cfRule>
    <cfRule type="cellIs" dxfId="3544" priority="4213" operator="equal">
      <formula>"Moderado"</formula>
    </cfRule>
    <cfRule type="cellIs" dxfId="3543" priority="4214" operator="equal">
      <formula>"Menor"</formula>
    </cfRule>
    <cfRule type="cellIs" dxfId="3542" priority="4215" operator="equal">
      <formula>"Leve"</formula>
    </cfRule>
  </conditionalFormatting>
  <conditionalFormatting sqref="DY10 DY16 DY22 DY40 DY64 DY70 DY76 DY82 DY88 DY94 DY100 DY106 DY112 DY118 DY124 DY130 DY136 DY142 DY148 DY154 DY160 DY166 DY172 DY178 DY184 DY190 DY196 DY202 DY208 DY214 DY220">
    <cfRule type="cellIs" dxfId="3541" priority="4576" operator="equal">
      <formula>"Catastrófico"</formula>
    </cfRule>
    <cfRule type="cellIs" dxfId="3540" priority="4577" operator="equal">
      <formula>"Mayor"</formula>
    </cfRule>
    <cfRule type="cellIs" dxfId="3539" priority="4578" operator="equal">
      <formula>"Moderado"</formula>
    </cfRule>
    <cfRule type="cellIs" dxfId="3538" priority="4579" operator="equal">
      <formula>"Menor"</formula>
    </cfRule>
    <cfRule type="cellIs" dxfId="3537" priority="4580" operator="equal">
      <formula>"Leve"</formula>
    </cfRule>
  </conditionalFormatting>
  <conditionalFormatting sqref="EC83:EG83">
    <cfRule type="cellIs" dxfId="3536" priority="4301" operator="equal">
      <formula>"Catastrófico"</formula>
    </cfRule>
    <cfRule type="cellIs" dxfId="3535" priority="4302" operator="equal">
      <formula>"Mayor"</formula>
    </cfRule>
    <cfRule type="cellIs" dxfId="3534" priority="4303" operator="equal">
      <formula>"Moderado"</formula>
    </cfRule>
    <cfRule type="cellIs" dxfId="3533" priority="4304" operator="equal">
      <formula>"Menor"</formula>
    </cfRule>
    <cfRule type="cellIs" dxfId="3532" priority="4305" operator="equal">
      <formula>"Leve"</formula>
    </cfRule>
  </conditionalFormatting>
  <conditionalFormatting sqref="DZ83">
    <cfRule type="cellIs" dxfId="3531" priority="4296" operator="equal">
      <formula>"Catastrófico"</formula>
    </cfRule>
    <cfRule type="cellIs" dxfId="3530" priority="4297" operator="equal">
      <formula>"Mayor"</formula>
    </cfRule>
    <cfRule type="cellIs" dxfId="3529" priority="4298" operator="equal">
      <formula>"Moderado"</formula>
    </cfRule>
    <cfRule type="cellIs" dxfId="3528" priority="4299" operator="equal">
      <formula>"Menor"</formula>
    </cfRule>
    <cfRule type="cellIs" dxfId="3527" priority="4300" operator="equal">
      <formula>"Leve"</formula>
    </cfRule>
  </conditionalFormatting>
  <conditionalFormatting sqref="EB11:EG11">
    <cfRule type="cellIs" dxfId="3526" priority="4226" operator="equal">
      <formula>"Catastrófico"</formula>
    </cfRule>
    <cfRule type="cellIs" dxfId="3525" priority="4227" operator="equal">
      <formula>"Mayor"</formula>
    </cfRule>
    <cfRule type="cellIs" dxfId="3524" priority="4228" operator="equal">
      <formula>"Moderado"</formula>
    </cfRule>
    <cfRule type="cellIs" dxfId="3523" priority="4229" operator="equal">
      <formula>"Menor"</formula>
    </cfRule>
    <cfRule type="cellIs" dxfId="3522" priority="4230" operator="equal">
      <formula>"Leve"</formula>
    </cfRule>
  </conditionalFormatting>
  <conditionalFormatting sqref="EA16">
    <cfRule type="cellIs" dxfId="3521" priority="4191" operator="equal">
      <formula>"Catastrófico"</formula>
    </cfRule>
    <cfRule type="cellIs" dxfId="3520" priority="4192" operator="equal">
      <formula>"Mayor"</formula>
    </cfRule>
    <cfRule type="cellIs" dxfId="3519" priority="4193" operator="equal">
      <formula>"Moderado"</formula>
    </cfRule>
    <cfRule type="cellIs" dxfId="3518" priority="4194" operator="equal">
      <formula>"Menor"</formula>
    </cfRule>
    <cfRule type="cellIs" dxfId="3517" priority="4195" operator="equal">
      <formula>"Leve"</formula>
    </cfRule>
  </conditionalFormatting>
  <conditionalFormatting sqref="EJ124:EP124 EJ129:EP129 EJ125:EJ128 EL125:EP128">
    <cfRule type="cellIs" dxfId="3516" priority="4671" operator="equal">
      <formula>"Catastrófico"</formula>
    </cfRule>
    <cfRule type="cellIs" dxfId="3515" priority="4672" operator="equal">
      <formula>"Mayor"</formula>
    </cfRule>
    <cfRule type="cellIs" dxfId="3514" priority="4673" operator="equal">
      <formula>"Moderado"</formula>
    </cfRule>
    <cfRule type="cellIs" dxfId="3513" priority="4674" operator="equal">
      <formula>"Menor"</formula>
    </cfRule>
    <cfRule type="cellIs" dxfId="3512" priority="4675" operator="equal">
      <formula>"Leve"</formula>
    </cfRule>
  </conditionalFormatting>
  <conditionalFormatting sqref="DZ41:EG42">
    <cfRule type="cellIs" dxfId="3511" priority="4081" operator="equal">
      <formula>"Catastrófico"</formula>
    </cfRule>
    <cfRule type="cellIs" dxfId="3510" priority="4082" operator="equal">
      <formula>"Mayor"</formula>
    </cfRule>
    <cfRule type="cellIs" dxfId="3509" priority="4083" operator="equal">
      <formula>"Moderado"</formula>
    </cfRule>
    <cfRule type="cellIs" dxfId="3508" priority="4084" operator="equal">
      <formula>"Menor"</formula>
    </cfRule>
    <cfRule type="cellIs" dxfId="3507" priority="4085" operator="equal">
      <formula>"Leve"</formula>
    </cfRule>
  </conditionalFormatting>
  <conditionalFormatting sqref="DZ178:EG183">
    <cfRule type="cellIs" dxfId="3506" priority="4396" operator="equal">
      <formula>"Catastrófico"</formula>
    </cfRule>
    <cfRule type="cellIs" dxfId="3505" priority="4397" operator="equal">
      <formula>"Mayor"</formula>
    </cfRule>
    <cfRule type="cellIs" dxfId="3504" priority="4398" operator="equal">
      <formula>"Moderado"</formula>
    </cfRule>
    <cfRule type="cellIs" dxfId="3503" priority="4399" operator="equal">
      <formula>"Menor"</formula>
    </cfRule>
    <cfRule type="cellIs" dxfId="3502" priority="4400" operator="equal">
      <formula>"Leve"</formula>
    </cfRule>
  </conditionalFormatting>
  <conditionalFormatting sqref="EB10:EG10">
    <cfRule type="cellIs" dxfId="3501" priority="4221" operator="equal">
      <formula>"Catastrófico"</formula>
    </cfRule>
    <cfRule type="cellIs" dxfId="3500" priority="4222" operator="equal">
      <formula>"Mayor"</formula>
    </cfRule>
    <cfRule type="cellIs" dxfId="3499" priority="4223" operator="equal">
      <formula>"Moderado"</formula>
    </cfRule>
    <cfRule type="cellIs" dxfId="3498" priority="4224" operator="equal">
      <formula>"Menor"</formula>
    </cfRule>
    <cfRule type="cellIs" dxfId="3497" priority="4225" operator="equal">
      <formula>"Leve"</formula>
    </cfRule>
  </conditionalFormatting>
  <conditionalFormatting sqref="EI184:EP185">
    <cfRule type="cellIs" dxfId="3496" priority="4921" operator="equal">
      <formula>"Catastrófico"</formula>
    </cfRule>
    <cfRule type="cellIs" dxfId="3495" priority="4922" operator="equal">
      <formula>"Mayor"</formula>
    </cfRule>
    <cfRule type="cellIs" dxfId="3494" priority="4923" operator="equal">
      <formula>"Moderado"</formula>
    </cfRule>
    <cfRule type="cellIs" dxfId="3493" priority="4924" operator="equal">
      <formula>"Menor"</formula>
    </cfRule>
    <cfRule type="cellIs" dxfId="3492" priority="4925" operator="equal">
      <formula>"Leve"</formula>
    </cfRule>
  </conditionalFormatting>
  <conditionalFormatting sqref="EI185:EP185">
    <cfRule type="cellIs" dxfId="3491" priority="4916" operator="equal">
      <formula>"Catastrófico"</formula>
    </cfRule>
    <cfRule type="cellIs" dxfId="3490" priority="4917" operator="equal">
      <formula>"Mayor"</formula>
    </cfRule>
    <cfRule type="cellIs" dxfId="3489" priority="4918" operator="equal">
      <formula>"Moderado"</formula>
    </cfRule>
    <cfRule type="cellIs" dxfId="3488" priority="4919" operator="equal">
      <formula>"Menor"</formula>
    </cfRule>
    <cfRule type="cellIs" dxfId="3487" priority="4920" operator="equal">
      <formula>"Leve"</formula>
    </cfRule>
  </conditionalFormatting>
  <conditionalFormatting sqref="DY232">
    <cfRule type="cellIs" dxfId="3486" priority="4561" operator="equal">
      <formula>"Catastrófico"</formula>
    </cfRule>
    <cfRule type="cellIs" dxfId="3485" priority="4562" operator="equal">
      <formula>"Mayor"</formula>
    </cfRule>
    <cfRule type="cellIs" dxfId="3484" priority="4563" operator="equal">
      <formula>"Moderado"</formula>
    </cfRule>
    <cfRule type="cellIs" dxfId="3483" priority="4564" operator="equal">
      <formula>"Menor"</formula>
    </cfRule>
    <cfRule type="cellIs" dxfId="3482" priority="4565" operator="equal">
      <formula>"Leve"</formula>
    </cfRule>
  </conditionalFormatting>
  <conditionalFormatting sqref="DT82:DX82">
    <cfRule type="cellIs" dxfId="3481" priority="3806" operator="equal">
      <formula>"Catastrófico"</formula>
    </cfRule>
    <cfRule type="cellIs" dxfId="3480" priority="3807" operator="equal">
      <formula>"Mayor"</formula>
    </cfRule>
    <cfRule type="cellIs" dxfId="3479" priority="3808" operator="equal">
      <formula>"Moderado"</formula>
    </cfRule>
    <cfRule type="cellIs" dxfId="3478" priority="3809" operator="equal">
      <formula>"Menor"</formula>
    </cfRule>
    <cfRule type="cellIs" dxfId="3477" priority="3810" operator="equal">
      <formula>"Leve"</formula>
    </cfRule>
  </conditionalFormatting>
  <conditionalFormatting sqref="DZ184:EG185">
    <cfRule type="cellIs" dxfId="3476" priority="4416" operator="equal">
      <formula>"Catastrófico"</formula>
    </cfRule>
    <cfRule type="cellIs" dxfId="3475" priority="4417" operator="equal">
      <formula>"Mayor"</formula>
    </cfRule>
    <cfRule type="cellIs" dxfId="3474" priority="4418" operator="equal">
      <formula>"Moderado"</formula>
    </cfRule>
    <cfRule type="cellIs" dxfId="3473" priority="4419" operator="equal">
      <formula>"Menor"</formula>
    </cfRule>
    <cfRule type="cellIs" dxfId="3472" priority="4420" operator="equal">
      <formula>"Leve"</formula>
    </cfRule>
  </conditionalFormatting>
  <conditionalFormatting sqref="DT89:DX89">
    <cfRule type="cellIs" dxfId="3471" priority="3981" operator="equal">
      <formula>"Catastrófico"</formula>
    </cfRule>
    <cfRule type="cellIs" dxfId="3470" priority="3982" operator="equal">
      <formula>"Mayor"</formula>
    </cfRule>
    <cfRule type="cellIs" dxfId="3469" priority="3983" operator="equal">
      <formula>"Moderado"</formula>
    </cfRule>
    <cfRule type="cellIs" dxfId="3468" priority="3984" operator="equal">
      <formula>"Menor"</formula>
    </cfRule>
    <cfRule type="cellIs" dxfId="3467" priority="3985" operator="equal">
      <formula>"Leve"</formula>
    </cfRule>
  </conditionalFormatting>
  <conditionalFormatting sqref="DR102:DX102 DR100:DS101">
    <cfRule type="cellIs" dxfId="3466" priority="3971" operator="equal">
      <formula>"Catastrófico"</formula>
    </cfRule>
    <cfRule type="cellIs" dxfId="3465" priority="3972" operator="equal">
      <formula>"Mayor"</formula>
    </cfRule>
    <cfRule type="cellIs" dxfId="3464" priority="3973" operator="equal">
      <formula>"Moderado"</formula>
    </cfRule>
    <cfRule type="cellIs" dxfId="3463" priority="3974" operator="equal">
      <formula>"Menor"</formula>
    </cfRule>
    <cfRule type="cellIs" dxfId="3462" priority="3975" operator="equal">
      <formula>"Leve"</formula>
    </cfRule>
  </conditionalFormatting>
  <conditionalFormatting sqref="EC82:EG82">
    <cfRule type="cellIs" dxfId="3461" priority="4311" operator="equal">
      <formula>"Catastrófico"</formula>
    </cfRule>
    <cfRule type="cellIs" dxfId="3460" priority="4312" operator="equal">
      <formula>"Mayor"</formula>
    </cfRule>
    <cfRule type="cellIs" dxfId="3459" priority="4313" operator="equal">
      <formula>"Moderado"</formula>
    </cfRule>
    <cfRule type="cellIs" dxfId="3458" priority="4314" operator="equal">
      <formula>"Menor"</formula>
    </cfRule>
    <cfRule type="cellIs" dxfId="3457" priority="4315" operator="equal">
      <formula>"Leve"</formula>
    </cfRule>
  </conditionalFormatting>
  <conditionalFormatting sqref="EJ16">
    <cfRule type="cellIs" dxfId="3456" priority="4701" operator="equal">
      <formula>"Catastrófico"</formula>
    </cfRule>
    <cfRule type="cellIs" dxfId="3455" priority="4702" operator="equal">
      <formula>"Mayor"</formula>
    </cfRule>
    <cfRule type="cellIs" dxfId="3454" priority="4703" operator="equal">
      <formula>"Moderado"</formula>
    </cfRule>
    <cfRule type="cellIs" dxfId="3453" priority="4704" operator="equal">
      <formula>"Menor"</formula>
    </cfRule>
    <cfRule type="cellIs" dxfId="3452" priority="4705" operator="equal">
      <formula>"Leve"</formula>
    </cfRule>
  </conditionalFormatting>
  <conditionalFormatting sqref="DP244">
    <cfRule type="cellIs" dxfId="3451" priority="4046" operator="equal">
      <formula>"Catastrófico"</formula>
    </cfRule>
    <cfRule type="cellIs" dxfId="3450" priority="4047" operator="equal">
      <formula>"Mayor"</formula>
    </cfRule>
    <cfRule type="cellIs" dxfId="3449" priority="4048" operator="equal">
      <formula>"Moderado"</formula>
    </cfRule>
    <cfRule type="cellIs" dxfId="3448" priority="4049" operator="equal">
      <formula>"Menor"</formula>
    </cfRule>
    <cfRule type="cellIs" dxfId="3447" priority="4050" operator="equal">
      <formula>"Leve"</formula>
    </cfRule>
  </conditionalFormatting>
  <conditionalFormatting sqref="DZ185:EG185">
    <cfRule type="cellIs" dxfId="3446" priority="4411" operator="equal">
      <formula>"Catastrófico"</formula>
    </cfRule>
    <cfRule type="cellIs" dxfId="3445" priority="4412" operator="equal">
      <formula>"Mayor"</formula>
    </cfRule>
    <cfRule type="cellIs" dxfId="3444" priority="4413" operator="equal">
      <formula>"Moderado"</formula>
    </cfRule>
    <cfRule type="cellIs" dxfId="3443" priority="4414" operator="equal">
      <formula>"Menor"</formula>
    </cfRule>
    <cfRule type="cellIs" dxfId="3442" priority="4415" operator="equal">
      <formula>"Leve"</formula>
    </cfRule>
  </conditionalFormatting>
  <conditionalFormatting sqref="DP28">
    <cfRule type="cellIs" dxfId="3441" priority="4036" operator="equal">
      <formula>"Catastrófico"</formula>
    </cfRule>
    <cfRule type="cellIs" dxfId="3440" priority="4037" operator="equal">
      <formula>"Mayor"</formula>
    </cfRule>
    <cfRule type="cellIs" dxfId="3439" priority="4038" operator="equal">
      <formula>"Moderado"</formula>
    </cfRule>
    <cfRule type="cellIs" dxfId="3438" priority="4039" operator="equal">
      <formula>"Menor"</formula>
    </cfRule>
    <cfRule type="cellIs" dxfId="3437" priority="4040" operator="equal">
      <formula>"Leve"</formula>
    </cfRule>
  </conditionalFormatting>
  <conditionalFormatting sqref="DR101:DS101 DQ102:DX102 DQ100:DS100">
    <cfRule type="cellIs" dxfId="3436" priority="3966" operator="equal">
      <formula>"Catastrófico"</formula>
    </cfRule>
    <cfRule type="cellIs" dxfId="3435" priority="3967" operator="equal">
      <formula>"Mayor"</formula>
    </cfRule>
    <cfRule type="cellIs" dxfId="3434" priority="3968" operator="equal">
      <formula>"Moderado"</formula>
    </cfRule>
    <cfRule type="cellIs" dxfId="3433" priority="3969" operator="equal">
      <formula>"Menor"</formula>
    </cfRule>
    <cfRule type="cellIs" dxfId="3432" priority="3970" operator="equal">
      <formula>"Leve"</formula>
    </cfRule>
  </conditionalFormatting>
  <conditionalFormatting sqref="EB46:EG46">
    <cfRule type="cellIs" dxfId="3431" priority="4376" operator="equal">
      <formula>"Catastrófico"</formula>
    </cfRule>
    <cfRule type="cellIs" dxfId="3430" priority="4377" operator="equal">
      <formula>"Mayor"</formula>
    </cfRule>
    <cfRule type="cellIs" dxfId="3429" priority="4378" operator="equal">
      <formula>"Moderado"</formula>
    </cfRule>
    <cfRule type="cellIs" dxfId="3428" priority="4379" operator="equal">
      <formula>"Menor"</formula>
    </cfRule>
    <cfRule type="cellIs" dxfId="3427" priority="4380" operator="equal">
      <formula>"Leve"</formula>
    </cfRule>
  </conditionalFormatting>
  <conditionalFormatting sqref="DQ196:DX196">
    <cfRule type="cellIs" dxfId="3426" priority="3621" operator="equal">
      <formula>"Catastrófico"</formula>
    </cfRule>
    <cfRule type="cellIs" dxfId="3425" priority="3622" operator="equal">
      <formula>"Mayor"</formula>
    </cfRule>
    <cfRule type="cellIs" dxfId="3424" priority="3623" operator="equal">
      <formula>"Moderado"</formula>
    </cfRule>
    <cfRule type="cellIs" dxfId="3423" priority="3624" operator="equal">
      <formula>"Menor"</formula>
    </cfRule>
    <cfRule type="cellIs" dxfId="3422" priority="3625" operator="equal">
      <formula>"Leve"</formula>
    </cfRule>
  </conditionalFormatting>
  <conditionalFormatting sqref="DQ202:DX202">
    <cfRule type="cellIs" dxfId="3421" priority="3616" operator="equal">
      <formula>"Catastrófico"</formula>
    </cfRule>
    <cfRule type="cellIs" dxfId="3420" priority="3617" operator="equal">
      <formula>"Mayor"</formula>
    </cfRule>
    <cfRule type="cellIs" dxfId="3419" priority="3618" operator="equal">
      <formula>"Moderado"</formula>
    </cfRule>
    <cfRule type="cellIs" dxfId="3418" priority="3619" operator="equal">
      <formula>"Menor"</formula>
    </cfRule>
    <cfRule type="cellIs" dxfId="3417" priority="3620" operator="equal">
      <formula>"Leve"</formula>
    </cfRule>
  </conditionalFormatting>
  <conditionalFormatting sqref="DQ208:DX208">
    <cfRule type="cellIs" dxfId="3416" priority="3611" operator="equal">
      <formula>"Catastrófico"</formula>
    </cfRule>
    <cfRule type="cellIs" dxfId="3415" priority="3612" operator="equal">
      <formula>"Mayor"</formula>
    </cfRule>
    <cfRule type="cellIs" dxfId="3414" priority="3613" operator="equal">
      <formula>"Moderado"</formula>
    </cfRule>
    <cfRule type="cellIs" dxfId="3413" priority="3614" operator="equal">
      <formula>"Menor"</formula>
    </cfRule>
    <cfRule type="cellIs" dxfId="3412" priority="3615" operator="equal">
      <formula>"Leve"</formula>
    </cfRule>
  </conditionalFormatting>
  <conditionalFormatting sqref="DQ28:DX28">
    <cfRule type="cellIs" dxfId="3411" priority="3601" operator="equal">
      <formula>"Catastrófico"</formula>
    </cfRule>
    <cfRule type="cellIs" dxfId="3410" priority="3602" operator="equal">
      <formula>"Mayor"</formula>
    </cfRule>
    <cfRule type="cellIs" dxfId="3409" priority="3603" operator="equal">
      <formula>"Moderado"</formula>
    </cfRule>
    <cfRule type="cellIs" dxfId="3408" priority="3604" operator="equal">
      <formula>"Menor"</formula>
    </cfRule>
    <cfRule type="cellIs" dxfId="3407" priority="3605" operator="equal">
      <formula>"Leve"</formula>
    </cfRule>
  </conditionalFormatting>
  <conditionalFormatting sqref="DQ35:DS35">
    <cfRule type="cellIs" dxfId="3406" priority="3596" operator="equal">
      <formula>"Catastrófico"</formula>
    </cfRule>
    <cfRule type="cellIs" dxfId="3405" priority="3597" operator="equal">
      <formula>"Mayor"</formula>
    </cfRule>
    <cfRule type="cellIs" dxfId="3404" priority="3598" operator="equal">
      <formula>"Moderado"</formula>
    </cfRule>
    <cfRule type="cellIs" dxfId="3403" priority="3599" operator="equal">
      <formula>"Menor"</formula>
    </cfRule>
    <cfRule type="cellIs" dxfId="3402" priority="3600" operator="equal">
      <formula>"Leve"</formula>
    </cfRule>
  </conditionalFormatting>
  <conditionalFormatting sqref="DQ101">
    <cfRule type="cellIs" dxfId="3401" priority="3961" operator="equal">
      <formula>"Catastrófico"</formula>
    </cfRule>
    <cfRule type="cellIs" dxfId="3400" priority="3962" operator="equal">
      <formula>"Mayor"</formula>
    </cfRule>
    <cfRule type="cellIs" dxfId="3399" priority="3963" operator="equal">
      <formula>"Moderado"</formula>
    </cfRule>
    <cfRule type="cellIs" dxfId="3398" priority="3964" operator="equal">
      <formula>"Menor"</formula>
    </cfRule>
    <cfRule type="cellIs" dxfId="3397" priority="3965" operator="equal">
      <formula>"Leve"</formula>
    </cfRule>
  </conditionalFormatting>
  <conditionalFormatting sqref="DQ162:DX165 DQ168:DX171 DQ113:DX117 DQ173:DX177 DQ145:DX147 DQ120:DX123 DQ138:DX141 DQ149:DX153 DQ156:DX159">
    <cfRule type="cellIs" dxfId="3396" priority="3956" operator="equal">
      <formula>"Catastrófico"</formula>
    </cfRule>
    <cfRule type="cellIs" dxfId="3395" priority="3957" operator="equal">
      <formula>"Mayor"</formula>
    </cfRule>
    <cfRule type="cellIs" dxfId="3394" priority="3958" operator="equal">
      <formula>"Moderado"</formula>
    </cfRule>
    <cfRule type="cellIs" dxfId="3393" priority="3959" operator="equal">
      <formula>"Menor"</formula>
    </cfRule>
    <cfRule type="cellIs" dxfId="3392" priority="3960" operator="equal">
      <formula>"Leve"</formula>
    </cfRule>
  </conditionalFormatting>
  <conditionalFormatting sqref="DQ162:DX165 DQ168:DX171 DQ113:DX117 DQ173:DX177 DQ145:DX147 DQ120:DX123 DQ138:DX141 DQ149:DX153 DQ156:DX159">
    <cfRule type="cellIs" dxfId="3391" priority="3951" operator="equal">
      <formula>"Catastrófico"</formula>
    </cfRule>
    <cfRule type="cellIs" dxfId="3390" priority="3952" operator="equal">
      <formula>"Mayor"</formula>
    </cfRule>
    <cfRule type="cellIs" dxfId="3389" priority="3953" operator="equal">
      <formula>"Moderado"</formula>
    </cfRule>
    <cfRule type="cellIs" dxfId="3388" priority="3954" operator="equal">
      <formula>"Menor"</formula>
    </cfRule>
    <cfRule type="cellIs" dxfId="3387" priority="3955" operator="equal">
      <formula>"Leve"</formula>
    </cfRule>
  </conditionalFormatting>
  <conditionalFormatting sqref="DQ160:DX160">
    <cfRule type="cellIs" dxfId="3386" priority="3936" operator="equal">
      <formula>"Catastrófico"</formula>
    </cfRule>
    <cfRule type="cellIs" dxfId="3385" priority="3937" operator="equal">
      <formula>"Mayor"</formula>
    </cfRule>
    <cfRule type="cellIs" dxfId="3384" priority="3938" operator="equal">
      <formula>"Moderado"</formula>
    </cfRule>
    <cfRule type="cellIs" dxfId="3383" priority="3939" operator="equal">
      <formula>"Menor"</formula>
    </cfRule>
    <cfRule type="cellIs" dxfId="3382" priority="3940" operator="equal">
      <formula>"Leve"</formula>
    </cfRule>
  </conditionalFormatting>
  <conditionalFormatting sqref="DQ161:DX161">
    <cfRule type="cellIs" dxfId="3381" priority="3931" operator="equal">
      <formula>"Catastrófico"</formula>
    </cfRule>
    <cfRule type="cellIs" dxfId="3380" priority="3932" operator="equal">
      <formula>"Mayor"</formula>
    </cfRule>
    <cfRule type="cellIs" dxfId="3379" priority="3933" operator="equal">
      <formula>"Moderado"</formula>
    </cfRule>
    <cfRule type="cellIs" dxfId="3378" priority="3934" operator="equal">
      <formula>"Menor"</formula>
    </cfRule>
    <cfRule type="cellIs" dxfId="3377" priority="3935" operator="equal">
      <formula>"Leve"</formula>
    </cfRule>
  </conditionalFormatting>
  <conditionalFormatting sqref="DR125:DR128 DQ129:DX129 DT125:DX128 DQ124:DX124">
    <cfRule type="cellIs" dxfId="3376" priority="3656" operator="equal">
      <formula>"Catastrófico"</formula>
    </cfRule>
    <cfRule type="cellIs" dxfId="3375" priority="3657" operator="equal">
      <formula>"Mayor"</formula>
    </cfRule>
    <cfRule type="cellIs" dxfId="3374" priority="3658" operator="equal">
      <formula>"Moderado"</formula>
    </cfRule>
    <cfRule type="cellIs" dxfId="3373" priority="3659" operator="equal">
      <formula>"Menor"</formula>
    </cfRule>
    <cfRule type="cellIs" dxfId="3372" priority="3660" operator="equal">
      <formula>"Leve"</formula>
    </cfRule>
  </conditionalFormatting>
  <conditionalFormatting sqref="DT35:DX35">
    <cfRule type="cellIs" dxfId="3371" priority="3591" operator="equal">
      <formula>"Catastrófico"</formula>
    </cfRule>
    <cfRule type="cellIs" dxfId="3370" priority="3592" operator="equal">
      <formula>"Mayor"</formula>
    </cfRule>
    <cfRule type="cellIs" dxfId="3369" priority="3593" operator="equal">
      <formula>"Moderado"</formula>
    </cfRule>
    <cfRule type="cellIs" dxfId="3368" priority="3594" operator="equal">
      <formula>"Menor"</formula>
    </cfRule>
    <cfRule type="cellIs" dxfId="3367" priority="3595" operator="equal">
      <formula>"Leve"</formula>
    </cfRule>
  </conditionalFormatting>
  <conditionalFormatting sqref="DT35:DX35">
    <cfRule type="cellIs" dxfId="3366" priority="3586" operator="equal">
      <formula>"Catastrófico"</formula>
    </cfRule>
    <cfRule type="cellIs" dxfId="3365" priority="3587" operator="equal">
      <formula>"Mayor"</formula>
    </cfRule>
    <cfRule type="cellIs" dxfId="3364" priority="3588" operator="equal">
      <formula>"Moderado"</formula>
    </cfRule>
    <cfRule type="cellIs" dxfId="3363" priority="3589" operator="equal">
      <formula>"Menor"</formula>
    </cfRule>
    <cfRule type="cellIs" dxfId="3362" priority="3590" operator="equal">
      <formula>"Leve"</formula>
    </cfRule>
  </conditionalFormatting>
  <conditionalFormatting sqref="DQ125:DQ128">
    <cfRule type="cellIs" dxfId="3361" priority="3651" operator="equal">
      <formula>"Catastrófico"</formula>
    </cfRule>
    <cfRule type="cellIs" dxfId="3360" priority="3652" operator="equal">
      <formula>"Mayor"</formula>
    </cfRule>
    <cfRule type="cellIs" dxfId="3359" priority="3653" operator="equal">
      <formula>"Moderado"</formula>
    </cfRule>
    <cfRule type="cellIs" dxfId="3358" priority="3654" operator="equal">
      <formula>"Menor"</formula>
    </cfRule>
    <cfRule type="cellIs" dxfId="3357" priority="3655" operator="equal">
      <formula>"Leve"</formula>
    </cfRule>
  </conditionalFormatting>
  <conditionalFormatting sqref="DQ125:DQ128">
    <cfRule type="cellIs" dxfId="3356" priority="3646" operator="equal">
      <formula>"Catastrófico"</formula>
    </cfRule>
    <cfRule type="cellIs" dxfId="3355" priority="3647" operator="equal">
      <formula>"Mayor"</formula>
    </cfRule>
    <cfRule type="cellIs" dxfId="3354" priority="3648" operator="equal">
      <formula>"Moderado"</formula>
    </cfRule>
    <cfRule type="cellIs" dxfId="3353" priority="3649" operator="equal">
      <formula>"Menor"</formula>
    </cfRule>
    <cfRule type="cellIs" dxfId="3352" priority="3650" operator="equal">
      <formula>"Leve"</formula>
    </cfRule>
  </conditionalFormatting>
  <conditionalFormatting sqref="DQ214:DX214">
    <cfRule type="cellIs" dxfId="3351" priority="3606" operator="equal">
      <formula>"Catastrófico"</formula>
    </cfRule>
    <cfRule type="cellIs" dxfId="3350" priority="3607" operator="equal">
      <formula>"Mayor"</formula>
    </cfRule>
    <cfRule type="cellIs" dxfId="3349" priority="3608" operator="equal">
      <formula>"Moderado"</formula>
    </cfRule>
    <cfRule type="cellIs" dxfId="3348" priority="3609" operator="equal">
      <formula>"Menor"</formula>
    </cfRule>
    <cfRule type="cellIs" dxfId="3347" priority="3610" operator="equal">
      <formula>"Leve"</formula>
    </cfRule>
  </conditionalFormatting>
  <conditionalFormatting sqref="DS89">
    <cfRule type="cellIs" dxfId="3346" priority="3986" operator="equal">
      <formula>"Catastrófico"</formula>
    </cfRule>
    <cfRule type="cellIs" dxfId="3345" priority="3987" operator="equal">
      <formula>"Mayor"</formula>
    </cfRule>
    <cfRule type="cellIs" dxfId="3344" priority="3988" operator="equal">
      <formula>"Moderado"</formula>
    </cfRule>
    <cfRule type="cellIs" dxfId="3343" priority="3989" operator="equal">
      <formula>"Menor"</formula>
    </cfRule>
    <cfRule type="cellIs" dxfId="3342" priority="3990" operator="equal">
      <formula>"Leve"</formula>
    </cfRule>
  </conditionalFormatting>
  <conditionalFormatting sqref="DQ130:DR130">
    <cfRule type="cellIs" dxfId="3341" priority="3641" operator="equal">
      <formula>"Catastrófico"</formula>
    </cfRule>
    <cfRule type="cellIs" dxfId="3340" priority="3642" operator="equal">
      <formula>"Mayor"</formula>
    </cfRule>
    <cfRule type="cellIs" dxfId="3339" priority="3643" operator="equal">
      <formula>"Moderado"</formula>
    </cfRule>
    <cfRule type="cellIs" dxfId="3338" priority="3644" operator="equal">
      <formula>"Menor"</formula>
    </cfRule>
    <cfRule type="cellIs" dxfId="3337" priority="3645" operator="equal">
      <formula>"Leve"</formula>
    </cfRule>
  </conditionalFormatting>
  <conditionalFormatting sqref="DQ130:DR130">
    <cfRule type="cellIs" dxfId="3336" priority="3636" operator="equal">
      <formula>"Catastrófico"</formula>
    </cfRule>
    <cfRule type="cellIs" dxfId="3335" priority="3637" operator="equal">
      <formula>"Mayor"</formula>
    </cfRule>
    <cfRule type="cellIs" dxfId="3334" priority="3638" operator="equal">
      <formula>"Moderado"</formula>
    </cfRule>
    <cfRule type="cellIs" dxfId="3333" priority="3639" operator="equal">
      <formula>"Menor"</formula>
    </cfRule>
    <cfRule type="cellIs" dxfId="3332" priority="3640" operator="equal">
      <formula>"Leve"</formula>
    </cfRule>
  </conditionalFormatting>
  <conditionalFormatting sqref="DS130:DX130">
    <cfRule type="cellIs" dxfId="3331" priority="3631" operator="equal">
      <formula>"Catastrófico"</formula>
    </cfRule>
    <cfRule type="cellIs" dxfId="3330" priority="3632" operator="equal">
      <formula>"Mayor"</formula>
    </cfRule>
    <cfRule type="cellIs" dxfId="3329" priority="3633" operator="equal">
      <formula>"Moderado"</formula>
    </cfRule>
    <cfRule type="cellIs" dxfId="3328" priority="3634" operator="equal">
      <formula>"Menor"</formula>
    </cfRule>
    <cfRule type="cellIs" dxfId="3327" priority="3635" operator="equal">
      <formula>"Leve"</formula>
    </cfRule>
  </conditionalFormatting>
  <conditionalFormatting sqref="DS130:DX130">
    <cfRule type="cellIs" dxfId="3326" priority="3626" operator="equal">
      <formula>"Catastrófico"</formula>
    </cfRule>
    <cfRule type="cellIs" dxfId="3325" priority="3627" operator="equal">
      <formula>"Mayor"</formula>
    </cfRule>
    <cfRule type="cellIs" dxfId="3324" priority="3628" operator="equal">
      <formula>"Moderado"</formula>
    </cfRule>
    <cfRule type="cellIs" dxfId="3323" priority="3629" operator="equal">
      <formula>"Menor"</formula>
    </cfRule>
    <cfRule type="cellIs" dxfId="3322" priority="3630" operator="equal">
      <formula>"Leve"</formula>
    </cfRule>
  </conditionalFormatting>
  <conditionalFormatting sqref="DQ40:DX40">
    <cfRule type="cellIs" dxfId="3321" priority="3581" operator="equal">
      <formula>"Catastrófico"</formula>
    </cfRule>
    <cfRule type="cellIs" dxfId="3320" priority="3582" operator="equal">
      <formula>"Mayor"</formula>
    </cfRule>
    <cfRule type="cellIs" dxfId="3319" priority="3583" operator="equal">
      <formula>"Moderado"</formula>
    </cfRule>
    <cfRule type="cellIs" dxfId="3318" priority="3584" operator="equal">
      <formula>"Menor"</formula>
    </cfRule>
    <cfRule type="cellIs" dxfId="3317" priority="3585" operator="equal">
      <formula>"Leve"</formula>
    </cfRule>
  </conditionalFormatting>
  <conditionalFormatting sqref="DQ191:DX195">
    <cfRule type="cellIs" dxfId="3316" priority="4016" operator="equal">
      <formula>"Catastrófico"</formula>
    </cfRule>
    <cfRule type="cellIs" dxfId="3315" priority="4017" operator="equal">
      <formula>"Mayor"</formula>
    </cfRule>
    <cfRule type="cellIs" dxfId="3314" priority="4018" operator="equal">
      <formula>"Moderado"</formula>
    </cfRule>
    <cfRule type="cellIs" dxfId="3313" priority="4019" operator="equal">
      <formula>"Menor"</formula>
    </cfRule>
    <cfRule type="cellIs" dxfId="3312" priority="4020" operator="equal">
      <formula>"Leve"</formula>
    </cfRule>
  </conditionalFormatting>
  <conditionalFormatting sqref="DQ197:DX201">
    <cfRule type="cellIs" dxfId="3311" priority="4011" operator="equal">
      <formula>"Catastrófico"</formula>
    </cfRule>
    <cfRule type="cellIs" dxfId="3310" priority="4012" operator="equal">
      <formula>"Mayor"</formula>
    </cfRule>
    <cfRule type="cellIs" dxfId="3309" priority="4013" operator="equal">
      <formula>"Moderado"</formula>
    </cfRule>
    <cfRule type="cellIs" dxfId="3308" priority="4014" operator="equal">
      <formula>"Menor"</formula>
    </cfRule>
    <cfRule type="cellIs" dxfId="3307" priority="4015" operator="equal">
      <formula>"Leve"</formula>
    </cfRule>
  </conditionalFormatting>
  <conditionalFormatting sqref="DT89:DX89">
    <cfRule type="cellIs" dxfId="3306" priority="3976" operator="equal">
      <formula>"Catastrófico"</formula>
    </cfRule>
    <cfRule type="cellIs" dxfId="3305" priority="3977" operator="equal">
      <formula>"Mayor"</formula>
    </cfRule>
    <cfRule type="cellIs" dxfId="3304" priority="3978" operator="equal">
      <formula>"Moderado"</formula>
    </cfRule>
    <cfRule type="cellIs" dxfId="3303" priority="3979" operator="equal">
      <formula>"Menor"</formula>
    </cfRule>
    <cfRule type="cellIs" dxfId="3302" priority="3980" operator="equal">
      <formula>"Leve"</formula>
    </cfRule>
  </conditionalFormatting>
  <conditionalFormatting sqref="DS11:DX11">
    <cfRule type="cellIs" dxfId="3301" priority="3726" operator="equal">
      <formula>"Catastrófico"</formula>
    </cfRule>
    <cfRule type="cellIs" dxfId="3300" priority="3727" operator="equal">
      <formula>"Mayor"</formula>
    </cfRule>
    <cfRule type="cellIs" dxfId="3299" priority="3728" operator="equal">
      <formula>"Moderado"</formula>
    </cfRule>
    <cfRule type="cellIs" dxfId="3298" priority="3729" operator="equal">
      <formula>"Menor"</formula>
    </cfRule>
    <cfRule type="cellIs" dxfId="3297" priority="3730" operator="equal">
      <formula>"Leve"</formula>
    </cfRule>
  </conditionalFormatting>
  <conditionalFormatting sqref="DQ178:DX183">
    <cfRule type="cellIs" dxfId="3296" priority="3886" operator="equal">
      <formula>"Catastrófico"</formula>
    </cfRule>
    <cfRule type="cellIs" dxfId="3295" priority="3887" operator="equal">
      <formula>"Mayor"</formula>
    </cfRule>
    <cfRule type="cellIs" dxfId="3294" priority="3888" operator="equal">
      <formula>"Moderado"</formula>
    </cfRule>
    <cfRule type="cellIs" dxfId="3293" priority="3889" operator="equal">
      <formula>"Menor"</formula>
    </cfRule>
    <cfRule type="cellIs" dxfId="3292" priority="3890" operator="equal">
      <formula>"Leve"</formula>
    </cfRule>
  </conditionalFormatting>
  <conditionalFormatting sqref="EA124:EG124 EA129:EG129 EA125:EA128 EC125:EG128">
    <cfRule type="cellIs" dxfId="3291" priority="4166" operator="equal">
      <formula>"Catastrófico"</formula>
    </cfRule>
    <cfRule type="cellIs" dxfId="3290" priority="4167" operator="equal">
      <formula>"Mayor"</formula>
    </cfRule>
    <cfRule type="cellIs" dxfId="3289" priority="4168" operator="equal">
      <formula>"Moderado"</formula>
    </cfRule>
    <cfRule type="cellIs" dxfId="3288" priority="4169" operator="equal">
      <formula>"Menor"</formula>
    </cfRule>
    <cfRule type="cellIs" dxfId="3287" priority="4170" operator="equal">
      <formula>"Leve"</formula>
    </cfRule>
  </conditionalFormatting>
  <conditionalFormatting sqref="EA10">
    <cfRule type="cellIs" dxfId="3286" priority="4241" operator="equal">
      <formula>"Catastrófico"</formula>
    </cfRule>
    <cfRule type="cellIs" dxfId="3285" priority="4242" operator="equal">
      <formula>"Mayor"</formula>
    </cfRule>
    <cfRule type="cellIs" dxfId="3284" priority="4243" operator="equal">
      <formula>"Moderado"</formula>
    </cfRule>
    <cfRule type="cellIs" dxfId="3283" priority="4244" operator="equal">
      <formula>"Menor"</formula>
    </cfRule>
    <cfRule type="cellIs" dxfId="3282" priority="4245" operator="equal">
      <formula>"Leve"</formula>
    </cfRule>
  </conditionalFormatting>
  <conditionalFormatting sqref="DZ10:EA10">
    <cfRule type="cellIs" dxfId="3281" priority="4236" operator="equal">
      <formula>"Catastrófico"</formula>
    </cfRule>
    <cfRule type="cellIs" dxfId="3280" priority="4237" operator="equal">
      <formula>"Mayor"</formula>
    </cfRule>
    <cfRule type="cellIs" dxfId="3279" priority="4238" operator="equal">
      <formula>"Moderado"</formula>
    </cfRule>
    <cfRule type="cellIs" dxfId="3278" priority="4239" operator="equal">
      <formula>"Menor"</formula>
    </cfRule>
    <cfRule type="cellIs" dxfId="3277" priority="4240" operator="equal">
      <formula>"Leve"</formula>
    </cfRule>
  </conditionalFormatting>
  <conditionalFormatting sqref="DS11:DX11">
    <cfRule type="cellIs" dxfId="3276" priority="3721" operator="equal">
      <formula>"Catastrófico"</formula>
    </cfRule>
    <cfRule type="cellIs" dxfId="3275" priority="3722" operator="equal">
      <formula>"Mayor"</formula>
    </cfRule>
    <cfRule type="cellIs" dxfId="3274" priority="3723" operator="equal">
      <formula>"Moderado"</formula>
    </cfRule>
    <cfRule type="cellIs" dxfId="3273" priority="3724" operator="equal">
      <formula>"Menor"</formula>
    </cfRule>
    <cfRule type="cellIs" dxfId="3272" priority="3725" operator="equal">
      <formula>"Leve"</formula>
    </cfRule>
  </conditionalFormatting>
  <conditionalFormatting sqref="DQ112:DX112">
    <cfRule type="cellIs" dxfId="3271" priority="3941" operator="equal">
      <formula>"Catastrófico"</formula>
    </cfRule>
    <cfRule type="cellIs" dxfId="3270" priority="3942" operator="equal">
      <formula>"Mayor"</formula>
    </cfRule>
    <cfRule type="cellIs" dxfId="3269" priority="3943" operator="equal">
      <formula>"Moderado"</formula>
    </cfRule>
    <cfRule type="cellIs" dxfId="3268" priority="3944" operator="equal">
      <formula>"Menor"</formula>
    </cfRule>
    <cfRule type="cellIs" dxfId="3267" priority="3945" operator="equal">
      <formula>"Leve"</formula>
    </cfRule>
  </conditionalFormatting>
  <conditionalFormatting sqref="DZ89:EA89">
    <cfRule type="cellIs" dxfId="3266" priority="4501" operator="equal">
      <formula>"Catastrófico"</formula>
    </cfRule>
    <cfRule type="cellIs" dxfId="3265" priority="4502" operator="equal">
      <formula>"Mayor"</formula>
    </cfRule>
    <cfRule type="cellIs" dxfId="3264" priority="4503" operator="equal">
      <formula>"Moderado"</formula>
    </cfRule>
    <cfRule type="cellIs" dxfId="3263" priority="4504" operator="equal">
      <formula>"Menor"</formula>
    </cfRule>
    <cfRule type="cellIs" dxfId="3262" priority="4505" operator="equal">
      <formula>"Leve"</formula>
    </cfRule>
  </conditionalFormatting>
  <conditionalFormatting sqref="DZ209:EG213">
    <cfRule type="cellIs" dxfId="3261" priority="4506" operator="equal">
      <formula>"Catastrófico"</formula>
    </cfRule>
    <cfRule type="cellIs" dxfId="3260" priority="4507" operator="equal">
      <formula>"Mayor"</formula>
    </cfRule>
    <cfRule type="cellIs" dxfId="3259" priority="4508" operator="equal">
      <formula>"Moderado"</formula>
    </cfRule>
    <cfRule type="cellIs" dxfId="3258" priority="4509" operator="equal">
      <formula>"Menor"</formula>
    </cfRule>
    <cfRule type="cellIs" dxfId="3257" priority="4510" operator="equal">
      <formula>"Leve"</formula>
    </cfRule>
  </conditionalFormatting>
  <conditionalFormatting sqref="EB89">
    <cfRule type="cellIs" dxfId="3256" priority="4496" operator="equal">
      <formula>"Catastrófico"</formula>
    </cfRule>
    <cfRule type="cellIs" dxfId="3255" priority="4497" operator="equal">
      <formula>"Mayor"</formula>
    </cfRule>
    <cfRule type="cellIs" dxfId="3254" priority="4498" operator="equal">
      <formula>"Moderado"</formula>
    </cfRule>
    <cfRule type="cellIs" dxfId="3253" priority="4499" operator="equal">
      <formula>"Menor"</formula>
    </cfRule>
    <cfRule type="cellIs" dxfId="3252" priority="4500" operator="equal">
      <formula>"Leve"</formula>
    </cfRule>
  </conditionalFormatting>
  <conditionalFormatting sqref="DP46 DP52 DP58">
    <cfRule type="cellIs" dxfId="3251" priority="4066" operator="equal">
      <formula>"Catastrófico"</formula>
    </cfRule>
    <cfRule type="cellIs" dxfId="3250" priority="4067" operator="equal">
      <formula>"Mayor"</formula>
    </cfRule>
    <cfRule type="cellIs" dxfId="3249" priority="4068" operator="equal">
      <formula>"Moderado"</formula>
    </cfRule>
    <cfRule type="cellIs" dxfId="3248" priority="4069" operator="equal">
      <formula>"Menor"</formula>
    </cfRule>
    <cfRule type="cellIs" dxfId="3247" priority="4070" operator="equal">
      <formula>"Leve"</formula>
    </cfRule>
  </conditionalFormatting>
  <conditionalFormatting sqref="EB83">
    <cfRule type="cellIs" dxfId="3246" priority="4291" operator="equal">
      <formula>"Catastrófico"</formula>
    </cfRule>
    <cfRule type="cellIs" dxfId="3245" priority="4292" operator="equal">
      <formula>"Mayor"</formula>
    </cfRule>
    <cfRule type="cellIs" dxfId="3244" priority="4293" operator="equal">
      <formula>"Moderado"</formula>
    </cfRule>
    <cfRule type="cellIs" dxfId="3243" priority="4294" operator="equal">
      <formula>"Menor"</formula>
    </cfRule>
    <cfRule type="cellIs" dxfId="3242" priority="4295" operator="equal">
      <formula>"Leve"</formula>
    </cfRule>
  </conditionalFormatting>
  <conditionalFormatting sqref="DQ167:DX167">
    <cfRule type="cellIs" dxfId="3241" priority="3926" operator="equal">
      <formula>"Catastrófico"</formula>
    </cfRule>
    <cfRule type="cellIs" dxfId="3240" priority="3927" operator="equal">
      <formula>"Mayor"</formula>
    </cfRule>
    <cfRule type="cellIs" dxfId="3239" priority="3928" operator="equal">
      <formula>"Moderado"</formula>
    </cfRule>
    <cfRule type="cellIs" dxfId="3238" priority="3929" operator="equal">
      <formula>"Menor"</formula>
    </cfRule>
    <cfRule type="cellIs" dxfId="3237" priority="3930" operator="equal">
      <formula>"Leve"</formula>
    </cfRule>
  </conditionalFormatting>
  <conditionalFormatting sqref="DQ106:DX111">
    <cfRule type="cellIs" dxfId="3236" priority="3896" operator="equal">
      <formula>"Catastrófico"</formula>
    </cfRule>
    <cfRule type="cellIs" dxfId="3235" priority="3897" operator="equal">
      <formula>"Mayor"</formula>
    </cfRule>
    <cfRule type="cellIs" dxfId="3234" priority="3898" operator="equal">
      <formula>"Moderado"</formula>
    </cfRule>
    <cfRule type="cellIs" dxfId="3233" priority="3899" operator="equal">
      <formula>"Menor"</formula>
    </cfRule>
    <cfRule type="cellIs" dxfId="3232" priority="3900" operator="equal">
      <formula>"Leve"</formula>
    </cfRule>
  </conditionalFormatting>
  <conditionalFormatting sqref="DQ178:DX183">
    <cfRule type="cellIs" dxfId="3231" priority="3891" operator="equal">
      <formula>"Catastrófico"</formula>
    </cfRule>
    <cfRule type="cellIs" dxfId="3230" priority="3892" operator="equal">
      <formula>"Mayor"</formula>
    </cfRule>
    <cfRule type="cellIs" dxfId="3229" priority="3893" operator="equal">
      <formula>"Moderado"</formula>
    </cfRule>
    <cfRule type="cellIs" dxfId="3228" priority="3894" operator="equal">
      <formula>"Menor"</formula>
    </cfRule>
    <cfRule type="cellIs" dxfId="3227" priority="3895" operator="equal">
      <formula>"Leve"</formula>
    </cfRule>
  </conditionalFormatting>
  <conditionalFormatting sqref="DZ118:EG119">
    <cfRule type="cellIs" dxfId="3226" priority="4281" operator="equal">
      <formula>"Catastrófico"</formula>
    </cfRule>
    <cfRule type="cellIs" dxfId="3225" priority="4282" operator="equal">
      <formula>"Mayor"</formula>
    </cfRule>
    <cfRule type="cellIs" dxfId="3224" priority="4283" operator="equal">
      <formula>"Moderado"</formula>
    </cfRule>
    <cfRule type="cellIs" dxfId="3223" priority="4284" operator="equal">
      <formula>"Menor"</formula>
    </cfRule>
    <cfRule type="cellIs" dxfId="3222" priority="4285" operator="equal">
      <formula>"Leve"</formula>
    </cfRule>
  </conditionalFormatting>
  <conditionalFormatting sqref="DP10 DP16 DP22 DP40 DP64 DP70 DP76 DP82 DP88 DP94 DP100 DP106 DP112 DP118 DP124 DP130 DP136 DP142 DP148 DP154 DP160 DP166 DP172 DP178 DP184 DP190 DP196 DP202 DP208 DP214 DP220">
    <cfRule type="cellIs" dxfId="3221" priority="4071" operator="equal">
      <formula>"Catastrófico"</formula>
    </cfRule>
    <cfRule type="cellIs" dxfId="3220" priority="4072" operator="equal">
      <formula>"Mayor"</formula>
    </cfRule>
    <cfRule type="cellIs" dxfId="3219" priority="4073" operator="equal">
      <formula>"Moderado"</formula>
    </cfRule>
    <cfRule type="cellIs" dxfId="3218" priority="4074" operator="equal">
      <formula>"Menor"</formula>
    </cfRule>
    <cfRule type="cellIs" dxfId="3217" priority="4075" operator="equal">
      <formula>"Leve"</formula>
    </cfRule>
  </conditionalFormatting>
  <conditionalFormatting sqref="DQ16:DQ17">
    <cfRule type="cellIs" dxfId="3216" priority="3696" operator="equal">
      <formula>"Catastrófico"</formula>
    </cfRule>
    <cfRule type="cellIs" dxfId="3215" priority="3697" operator="equal">
      <formula>"Mayor"</formula>
    </cfRule>
    <cfRule type="cellIs" dxfId="3214" priority="3698" operator="equal">
      <formula>"Moderado"</formula>
    </cfRule>
    <cfRule type="cellIs" dxfId="3213" priority="3699" operator="equal">
      <formula>"Menor"</formula>
    </cfRule>
    <cfRule type="cellIs" dxfId="3212" priority="3700" operator="equal">
      <formula>"Leve"</formula>
    </cfRule>
  </conditionalFormatting>
  <conditionalFormatting sqref="DP226">
    <cfRule type="cellIs" dxfId="3211" priority="4061" operator="equal">
      <formula>"Catastrófico"</formula>
    </cfRule>
    <cfRule type="cellIs" dxfId="3210" priority="4062" operator="equal">
      <formula>"Mayor"</formula>
    </cfRule>
    <cfRule type="cellIs" dxfId="3209" priority="4063" operator="equal">
      <formula>"Moderado"</formula>
    </cfRule>
    <cfRule type="cellIs" dxfId="3208" priority="4064" operator="equal">
      <formula>"Menor"</formula>
    </cfRule>
    <cfRule type="cellIs" dxfId="3207" priority="4065" operator="equal">
      <formula>"Leve"</formula>
    </cfRule>
  </conditionalFormatting>
  <conditionalFormatting sqref="DQ203:DX207">
    <cfRule type="cellIs" dxfId="3206" priority="4006" operator="equal">
      <formula>"Catastrófico"</formula>
    </cfRule>
    <cfRule type="cellIs" dxfId="3205" priority="4007" operator="equal">
      <formula>"Mayor"</formula>
    </cfRule>
    <cfRule type="cellIs" dxfId="3204" priority="4008" operator="equal">
      <formula>"Moderado"</formula>
    </cfRule>
    <cfRule type="cellIs" dxfId="3203" priority="4009" operator="equal">
      <formula>"Menor"</formula>
    </cfRule>
    <cfRule type="cellIs" dxfId="3202" priority="4010" operator="equal">
      <formula>"Leve"</formula>
    </cfRule>
  </conditionalFormatting>
  <conditionalFormatting sqref="DQ82">
    <cfRule type="cellIs" dxfId="3201" priority="3821" operator="equal">
      <formula>"Catastrófico"</formula>
    </cfRule>
    <cfRule type="cellIs" dxfId="3200" priority="3822" operator="equal">
      <formula>"Mayor"</formula>
    </cfRule>
    <cfRule type="cellIs" dxfId="3199" priority="3823" operator="equal">
      <formula>"Moderado"</formula>
    </cfRule>
    <cfRule type="cellIs" dxfId="3198" priority="3824" operator="equal">
      <formula>"Menor"</formula>
    </cfRule>
    <cfRule type="cellIs" dxfId="3197" priority="3825" operator="equal">
      <formula>"Leve"</formula>
    </cfRule>
  </conditionalFormatting>
  <conditionalFormatting sqref="FY102">
    <cfRule type="cellIs" dxfId="3196" priority="3521" operator="equal">
      <formula>"Catastrófico"</formula>
    </cfRule>
    <cfRule type="cellIs" dxfId="3195" priority="3522" operator="equal">
      <formula>"Mayor"</formula>
    </cfRule>
    <cfRule type="cellIs" dxfId="3194" priority="3523" operator="equal">
      <formula>"Moderado"</formula>
    </cfRule>
    <cfRule type="cellIs" dxfId="3193" priority="3524" operator="equal">
      <formula>"Menor"</formula>
    </cfRule>
    <cfRule type="cellIs" dxfId="3192" priority="3525" operator="equal">
      <formula>"Leve"</formula>
    </cfRule>
  </conditionalFormatting>
  <conditionalFormatting sqref="DQ106:DX111">
    <cfRule type="cellIs" dxfId="3191" priority="3901" operator="equal">
      <formula>"Catastrófico"</formula>
    </cfRule>
    <cfRule type="cellIs" dxfId="3190" priority="3902" operator="equal">
      <formula>"Mayor"</formula>
    </cfRule>
    <cfRule type="cellIs" dxfId="3189" priority="3903" operator="equal">
      <formula>"Moderado"</formula>
    </cfRule>
    <cfRule type="cellIs" dxfId="3188" priority="3904" operator="equal">
      <formula>"Menor"</formula>
    </cfRule>
    <cfRule type="cellIs" dxfId="3187" priority="3905" operator="equal">
      <formula>"Leve"</formula>
    </cfRule>
  </conditionalFormatting>
  <conditionalFormatting sqref="DQ83">
    <cfRule type="cellIs" dxfId="3186" priority="3791" operator="equal">
      <formula>"Catastrófico"</formula>
    </cfRule>
    <cfRule type="cellIs" dxfId="3185" priority="3792" operator="equal">
      <formula>"Mayor"</formula>
    </cfRule>
    <cfRule type="cellIs" dxfId="3184" priority="3793" operator="equal">
      <formula>"Moderado"</formula>
    </cfRule>
    <cfRule type="cellIs" dxfId="3183" priority="3794" operator="equal">
      <formula>"Menor"</formula>
    </cfRule>
    <cfRule type="cellIs" dxfId="3182" priority="3795" operator="equal">
      <formula>"Leve"</formula>
    </cfRule>
  </conditionalFormatting>
  <conditionalFormatting sqref="DQ209:DX213">
    <cfRule type="cellIs" dxfId="3181" priority="4001" operator="equal">
      <formula>"Catastrófico"</formula>
    </cfRule>
    <cfRule type="cellIs" dxfId="3180" priority="4002" operator="equal">
      <formula>"Mayor"</formula>
    </cfRule>
    <cfRule type="cellIs" dxfId="3179" priority="4003" operator="equal">
      <formula>"Moderado"</formula>
    </cfRule>
    <cfRule type="cellIs" dxfId="3178" priority="4004" operator="equal">
      <formula>"Menor"</formula>
    </cfRule>
    <cfRule type="cellIs" dxfId="3177" priority="4005" operator="equal">
      <formula>"Leve"</formula>
    </cfRule>
  </conditionalFormatting>
  <conditionalFormatting sqref="DP250">
    <cfRule type="cellIs" dxfId="3176" priority="4041" operator="equal">
      <formula>"Catastrófico"</formula>
    </cfRule>
    <cfRule type="cellIs" dxfId="3175" priority="4042" operator="equal">
      <formula>"Mayor"</formula>
    </cfRule>
    <cfRule type="cellIs" dxfId="3174" priority="4043" operator="equal">
      <formula>"Moderado"</formula>
    </cfRule>
    <cfRule type="cellIs" dxfId="3173" priority="4044" operator="equal">
      <formula>"Menor"</formula>
    </cfRule>
    <cfRule type="cellIs" dxfId="3172" priority="4045" operator="equal">
      <formula>"Leve"</formula>
    </cfRule>
  </conditionalFormatting>
  <conditionalFormatting sqref="FY191:FY195">
    <cfRule type="cellIs" dxfId="3171" priority="3556" operator="equal">
      <formula>"Catastrófico"</formula>
    </cfRule>
    <cfRule type="cellIs" dxfId="3170" priority="3557" operator="equal">
      <formula>"Mayor"</formula>
    </cfRule>
    <cfRule type="cellIs" dxfId="3169" priority="3558" operator="equal">
      <formula>"Moderado"</formula>
    </cfRule>
    <cfRule type="cellIs" dxfId="3168" priority="3559" operator="equal">
      <formula>"Menor"</formula>
    </cfRule>
    <cfRule type="cellIs" dxfId="3167" priority="3560" operator="equal">
      <formula>"Leve"</formula>
    </cfRule>
  </conditionalFormatting>
  <conditionalFormatting sqref="DZ143:EG144">
    <cfRule type="cellIs" dxfId="3166" priority="4286" operator="equal">
      <formula>"Catastrófico"</formula>
    </cfRule>
    <cfRule type="cellIs" dxfId="3165" priority="4287" operator="equal">
      <formula>"Mayor"</formula>
    </cfRule>
    <cfRule type="cellIs" dxfId="3164" priority="4288" operator="equal">
      <formula>"Moderado"</formula>
    </cfRule>
    <cfRule type="cellIs" dxfId="3163" priority="4289" operator="equal">
      <formula>"Menor"</formula>
    </cfRule>
    <cfRule type="cellIs" dxfId="3162" priority="4290" operator="equal">
      <formula>"Leve"</formula>
    </cfRule>
  </conditionalFormatting>
  <conditionalFormatting sqref="EA82">
    <cfRule type="cellIs" dxfId="3161" priority="4316" operator="equal">
      <formula>"Catastrófico"</formula>
    </cfRule>
    <cfRule type="cellIs" dxfId="3160" priority="4317" operator="equal">
      <formula>"Mayor"</formula>
    </cfRule>
    <cfRule type="cellIs" dxfId="3159" priority="4318" operator="equal">
      <formula>"Moderado"</formula>
    </cfRule>
    <cfRule type="cellIs" dxfId="3158" priority="4319" operator="equal">
      <formula>"Menor"</formula>
    </cfRule>
    <cfRule type="cellIs" dxfId="3157" priority="4320" operator="equal">
      <formula>"Leve"</formula>
    </cfRule>
  </conditionalFormatting>
  <conditionalFormatting sqref="DQ166:DX166">
    <cfRule type="cellIs" dxfId="3156" priority="3916" operator="equal">
      <formula>"Catastrófico"</formula>
    </cfRule>
    <cfRule type="cellIs" dxfId="3155" priority="3917" operator="equal">
      <formula>"Mayor"</formula>
    </cfRule>
    <cfRule type="cellIs" dxfId="3154" priority="3918" operator="equal">
      <formula>"Moderado"</formula>
    </cfRule>
    <cfRule type="cellIs" dxfId="3153" priority="3919" operator="equal">
      <formula>"Menor"</formula>
    </cfRule>
    <cfRule type="cellIs" dxfId="3152" priority="3920" operator="equal">
      <formula>"Leve"</formula>
    </cfRule>
  </conditionalFormatting>
  <conditionalFormatting sqref="FY160">
    <cfRule type="cellIs" dxfId="3151" priority="3496" operator="equal">
      <formula>"Catastrófico"</formula>
    </cfRule>
    <cfRule type="cellIs" dxfId="3150" priority="3497" operator="equal">
      <formula>"Mayor"</formula>
    </cfRule>
    <cfRule type="cellIs" dxfId="3149" priority="3498" operator="equal">
      <formula>"Moderado"</formula>
    </cfRule>
    <cfRule type="cellIs" dxfId="3148" priority="3499" operator="equal">
      <formula>"Menor"</formula>
    </cfRule>
    <cfRule type="cellIs" dxfId="3147" priority="3500" operator="equal">
      <formula>"Leve"</formula>
    </cfRule>
  </conditionalFormatting>
  <conditionalFormatting sqref="EB11:EG11">
    <cfRule type="cellIs" dxfId="3146" priority="4231" operator="equal">
      <formula>"Catastrófico"</formula>
    </cfRule>
    <cfRule type="cellIs" dxfId="3145" priority="4232" operator="equal">
      <formula>"Mayor"</formula>
    </cfRule>
    <cfRule type="cellIs" dxfId="3144" priority="4233" operator="equal">
      <formula>"Moderado"</formula>
    </cfRule>
    <cfRule type="cellIs" dxfId="3143" priority="4234" operator="equal">
      <formula>"Menor"</formula>
    </cfRule>
    <cfRule type="cellIs" dxfId="3142" priority="4235" operator="equal">
      <formula>"Leve"</formula>
    </cfRule>
  </conditionalFormatting>
  <conditionalFormatting sqref="DZ11:EA11">
    <cfRule type="cellIs" dxfId="3141" priority="4206" operator="equal">
      <formula>"Catastrófico"</formula>
    </cfRule>
    <cfRule type="cellIs" dxfId="3140" priority="4207" operator="equal">
      <formula>"Mayor"</formula>
    </cfRule>
    <cfRule type="cellIs" dxfId="3139" priority="4208" operator="equal">
      <formula>"Moderado"</formula>
    </cfRule>
    <cfRule type="cellIs" dxfId="3138" priority="4209" operator="equal">
      <formula>"Menor"</formula>
    </cfRule>
    <cfRule type="cellIs" dxfId="3137" priority="4210" operator="equal">
      <formula>"Leve"</formula>
    </cfRule>
  </conditionalFormatting>
  <conditionalFormatting sqref="DQ143:DX144">
    <cfRule type="cellIs" dxfId="3136" priority="3781" operator="equal">
      <formula>"Catastrófico"</formula>
    </cfRule>
    <cfRule type="cellIs" dxfId="3135" priority="3782" operator="equal">
      <formula>"Mayor"</formula>
    </cfRule>
    <cfRule type="cellIs" dxfId="3134" priority="3783" operator="equal">
      <formula>"Moderado"</formula>
    </cfRule>
    <cfRule type="cellIs" dxfId="3133" priority="3784" operator="equal">
      <formula>"Menor"</formula>
    </cfRule>
    <cfRule type="cellIs" dxfId="3132" priority="3785" operator="equal">
      <formula>"Leve"</formula>
    </cfRule>
  </conditionalFormatting>
  <conditionalFormatting sqref="DQ118:DX119">
    <cfRule type="cellIs" dxfId="3131" priority="3776" operator="equal">
      <formula>"Catastrófico"</formula>
    </cfRule>
    <cfRule type="cellIs" dxfId="3130" priority="3777" operator="equal">
      <formula>"Mayor"</formula>
    </cfRule>
    <cfRule type="cellIs" dxfId="3129" priority="3778" operator="equal">
      <formula>"Moderado"</formula>
    </cfRule>
    <cfRule type="cellIs" dxfId="3128" priority="3779" operator="equal">
      <formula>"Menor"</formula>
    </cfRule>
    <cfRule type="cellIs" dxfId="3127" priority="3780" operator="equal">
      <formula>"Leve"</formula>
    </cfRule>
  </conditionalFormatting>
  <conditionalFormatting sqref="DQ10:DR10">
    <cfRule type="cellIs" dxfId="3126" priority="3731" operator="equal">
      <formula>"Catastrófico"</formula>
    </cfRule>
    <cfRule type="cellIs" dxfId="3125" priority="3732" operator="equal">
      <formula>"Mayor"</formula>
    </cfRule>
    <cfRule type="cellIs" dxfId="3124" priority="3733" operator="equal">
      <formula>"Moderado"</formula>
    </cfRule>
    <cfRule type="cellIs" dxfId="3123" priority="3734" operator="equal">
      <formula>"Menor"</formula>
    </cfRule>
    <cfRule type="cellIs" dxfId="3122" priority="3735" operator="equal">
      <formula>"Leve"</formula>
    </cfRule>
  </conditionalFormatting>
  <conditionalFormatting sqref="DQ184:DX185">
    <cfRule type="cellIs" dxfId="3121" priority="3911" operator="equal">
      <formula>"Catastrófico"</formula>
    </cfRule>
    <cfRule type="cellIs" dxfId="3120" priority="3912" operator="equal">
      <formula>"Mayor"</formula>
    </cfRule>
    <cfRule type="cellIs" dxfId="3119" priority="3913" operator="equal">
      <formula>"Moderado"</formula>
    </cfRule>
    <cfRule type="cellIs" dxfId="3118" priority="3914" operator="equal">
      <formula>"Menor"</formula>
    </cfRule>
    <cfRule type="cellIs" dxfId="3117" priority="3915" operator="equal">
      <formula>"Leve"</formula>
    </cfRule>
  </conditionalFormatting>
  <conditionalFormatting sqref="DQ167:DX167">
    <cfRule type="cellIs" dxfId="3116" priority="3921" operator="equal">
      <formula>"Catastrófico"</formula>
    </cfRule>
    <cfRule type="cellIs" dxfId="3115" priority="3922" operator="equal">
      <formula>"Mayor"</formula>
    </cfRule>
    <cfRule type="cellIs" dxfId="3114" priority="3923" operator="equal">
      <formula>"Moderado"</formula>
    </cfRule>
    <cfRule type="cellIs" dxfId="3113" priority="3924" operator="equal">
      <formula>"Menor"</formula>
    </cfRule>
    <cfRule type="cellIs" dxfId="3112" priority="3925" operator="equal">
      <formula>"Leve"</formula>
    </cfRule>
  </conditionalFormatting>
  <conditionalFormatting sqref="FY106:FY111">
    <cfRule type="cellIs" dxfId="3111" priority="3456" operator="equal">
      <formula>"Catastrófico"</formula>
    </cfRule>
    <cfRule type="cellIs" dxfId="3110" priority="3457" operator="equal">
      <formula>"Mayor"</formula>
    </cfRule>
    <cfRule type="cellIs" dxfId="3109" priority="3458" operator="equal">
      <formula>"Moderado"</formula>
    </cfRule>
    <cfRule type="cellIs" dxfId="3108" priority="3459" operator="equal">
      <formula>"Menor"</formula>
    </cfRule>
    <cfRule type="cellIs" dxfId="3107" priority="3460" operator="equal">
      <formula>"Leve"</formula>
    </cfRule>
  </conditionalFormatting>
  <conditionalFormatting sqref="FY130">
    <cfRule type="cellIs" dxfId="3106" priority="3331" operator="equal">
      <formula>"Catastrófico"</formula>
    </cfRule>
    <cfRule type="cellIs" dxfId="3105" priority="3332" operator="equal">
      <formula>"Mayor"</formula>
    </cfRule>
    <cfRule type="cellIs" dxfId="3104" priority="3333" operator="equal">
      <formula>"Moderado"</formula>
    </cfRule>
    <cfRule type="cellIs" dxfId="3103" priority="3334" operator="equal">
      <formula>"Menor"</formula>
    </cfRule>
    <cfRule type="cellIs" dxfId="3102" priority="3335" operator="equal">
      <formula>"Leve"</formula>
    </cfRule>
  </conditionalFormatting>
  <conditionalFormatting sqref="FY196">
    <cfRule type="cellIs" dxfId="3101" priority="3326" operator="equal">
      <formula>"Catastrófico"</formula>
    </cfRule>
    <cfRule type="cellIs" dxfId="3100" priority="3327" operator="equal">
      <formula>"Mayor"</formula>
    </cfRule>
    <cfRule type="cellIs" dxfId="3099" priority="3328" operator="equal">
      <formula>"Moderado"</formula>
    </cfRule>
    <cfRule type="cellIs" dxfId="3098" priority="3329" operator="equal">
      <formula>"Menor"</formula>
    </cfRule>
    <cfRule type="cellIs" dxfId="3097" priority="3330" operator="equal">
      <formula>"Leve"</formula>
    </cfRule>
  </conditionalFormatting>
  <conditionalFormatting sqref="FY202">
    <cfRule type="cellIs" dxfId="3096" priority="3321" operator="equal">
      <formula>"Catastrófico"</formula>
    </cfRule>
    <cfRule type="cellIs" dxfId="3095" priority="3322" operator="equal">
      <formula>"Mayor"</formula>
    </cfRule>
    <cfRule type="cellIs" dxfId="3094" priority="3323" operator="equal">
      <formula>"Moderado"</formula>
    </cfRule>
    <cfRule type="cellIs" dxfId="3093" priority="3324" operator="equal">
      <formula>"Menor"</formula>
    </cfRule>
    <cfRule type="cellIs" dxfId="3092" priority="3325" operator="equal">
      <formula>"Leve"</formula>
    </cfRule>
  </conditionalFormatting>
  <conditionalFormatting sqref="FY214">
    <cfRule type="cellIs" dxfId="3091" priority="3311" operator="equal">
      <formula>"Catastrófico"</formula>
    </cfRule>
    <cfRule type="cellIs" dxfId="3090" priority="3312" operator="equal">
      <formula>"Mayor"</formula>
    </cfRule>
    <cfRule type="cellIs" dxfId="3089" priority="3313" operator="equal">
      <formula>"Moderado"</formula>
    </cfRule>
    <cfRule type="cellIs" dxfId="3088" priority="3314" operator="equal">
      <formula>"Menor"</formula>
    </cfRule>
    <cfRule type="cellIs" dxfId="3087" priority="3315" operator="equal">
      <formula>"Leve"</formula>
    </cfRule>
  </conditionalFormatting>
  <conditionalFormatting sqref="FY28">
    <cfRule type="cellIs" dxfId="3086" priority="3306" operator="equal">
      <formula>"Catastrófico"</formula>
    </cfRule>
    <cfRule type="cellIs" dxfId="3085" priority="3307" operator="equal">
      <formula>"Mayor"</formula>
    </cfRule>
    <cfRule type="cellIs" dxfId="3084" priority="3308" operator="equal">
      <formula>"Moderado"</formula>
    </cfRule>
    <cfRule type="cellIs" dxfId="3083" priority="3309" operator="equal">
      <formula>"Menor"</formula>
    </cfRule>
    <cfRule type="cellIs" dxfId="3082" priority="3310" operator="equal">
      <formula>"Leve"</formula>
    </cfRule>
  </conditionalFormatting>
  <conditionalFormatting sqref="DS16:DX17">
    <cfRule type="cellIs" dxfId="3081" priority="3671" operator="equal">
      <formula>"Catastrófico"</formula>
    </cfRule>
    <cfRule type="cellIs" dxfId="3080" priority="3672" operator="equal">
      <formula>"Mayor"</formula>
    </cfRule>
    <cfRule type="cellIs" dxfId="3079" priority="3673" operator="equal">
      <formula>"Moderado"</formula>
    </cfRule>
    <cfRule type="cellIs" dxfId="3078" priority="3674" operator="equal">
      <formula>"Menor"</formula>
    </cfRule>
    <cfRule type="cellIs" dxfId="3077" priority="3675" operator="equal">
      <formula>"Leve"</formula>
    </cfRule>
  </conditionalFormatting>
  <conditionalFormatting sqref="DS16:DX17">
    <cfRule type="cellIs" dxfId="3076" priority="3666" operator="equal">
      <formula>"Catastrófico"</formula>
    </cfRule>
    <cfRule type="cellIs" dxfId="3075" priority="3667" operator="equal">
      <formula>"Mayor"</formula>
    </cfRule>
    <cfRule type="cellIs" dxfId="3074" priority="3668" operator="equal">
      <formula>"Moderado"</formula>
    </cfRule>
    <cfRule type="cellIs" dxfId="3073" priority="3669" operator="equal">
      <formula>"Menor"</formula>
    </cfRule>
    <cfRule type="cellIs" dxfId="3072" priority="3670" operator="equal">
      <formula>"Leve"</formula>
    </cfRule>
  </conditionalFormatting>
  <conditionalFormatting sqref="DR124:DX124 DR129:DX129 DR125:DR128 DT125:DX128">
    <cfRule type="cellIs" dxfId="3071" priority="3661" operator="equal">
      <formula>"Catastrófico"</formula>
    </cfRule>
    <cfRule type="cellIs" dxfId="3070" priority="3662" operator="equal">
      <formula>"Mayor"</formula>
    </cfRule>
    <cfRule type="cellIs" dxfId="3069" priority="3663" operator="equal">
      <formula>"Moderado"</formula>
    </cfRule>
    <cfRule type="cellIs" dxfId="3068" priority="3664" operator="equal">
      <formula>"Menor"</formula>
    </cfRule>
    <cfRule type="cellIs" dxfId="3067" priority="3665" operator="equal">
      <formula>"Leve"</formula>
    </cfRule>
  </conditionalFormatting>
  <conditionalFormatting sqref="GW10">
    <cfRule type="cellIs" dxfId="3066" priority="3231" operator="equal">
      <formula>"Catastrófico"</formula>
    </cfRule>
    <cfRule type="cellIs" dxfId="3065" priority="3232" operator="equal">
      <formula>"Mayor"</formula>
    </cfRule>
    <cfRule type="cellIs" dxfId="3064" priority="3233" operator="equal">
      <formula>"Moderado"</formula>
    </cfRule>
    <cfRule type="cellIs" dxfId="3063" priority="3234" operator="equal">
      <formula>"Menor"</formula>
    </cfRule>
    <cfRule type="cellIs" dxfId="3062" priority="3235" operator="equal">
      <formula>"Leve"</formula>
    </cfRule>
  </conditionalFormatting>
  <conditionalFormatting sqref="GW10">
    <cfRule type="cellIs" dxfId="3061" priority="3226" operator="equal">
      <formula>"Catastrófico"</formula>
    </cfRule>
    <cfRule type="cellIs" dxfId="3060" priority="3227" operator="equal">
      <formula>"Mayor"</formula>
    </cfRule>
    <cfRule type="cellIs" dxfId="3059" priority="3228" operator="equal">
      <formula>"Moderado"</formula>
    </cfRule>
    <cfRule type="cellIs" dxfId="3058" priority="3229" operator="equal">
      <formula>"Menor"</formula>
    </cfRule>
    <cfRule type="cellIs" dxfId="3057" priority="3230" operator="equal">
      <formula>"Leve"</formula>
    </cfRule>
  </conditionalFormatting>
  <conditionalFormatting sqref="FY10">
    <cfRule type="cellIs" dxfId="3056" priority="3366" operator="equal">
      <formula>"Catastrófico"</formula>
    </cfRule>
    <cfRule type="cellIs" dxfId="3055" priority="3367" operator="equal">
      <formula>"Mayor"</formula>
    </cfRule>
    <cfRule type="cellIs" dxfId="3054" priority="3368" operator="equal">
      <formula>"Moderado"</formula>
    </cfRule>
    <cfRule type="cellIs" dxfId="3053" priority="3369" operator="equal">
      <formula>"Menor"</formula>
    </cfRule>
    <cfRule type="cellIs" dxfId="3052" priority="3370" operator="equal">
      <formula>"Leve"</formula>
    </cfRule>
  </conditionalFormatting>
  <conditionalFormatting sqref="FY35">
    <cfRule type="cellIs" dxfId="3051" priority="3301" operator="equal">
      <formula>"Catastrófico"</formula>
    </cfRule>
    <cfRule type="cellIs" dxfId="3050" priority="3302" operator="equal">
      <formula>"Mayor"</formula>
    </cfRule>
    <cfRule type="cellIs" dxfId="3049" priority="3303" operator="equal">
      <formula>"Moderado"</formula>
    </cfRule>
    <cfRule type="cellIs" dxfId="3048" priority="3304" operator="equal">
      <formula>"Menor"</formula>
    </cfRule>
    <cfRule type="cellIs" dxfId="3047" priority="3305" operator="equal">
      <formula>"Leve"</formula>
    </cfRule>
  </conditionalFormatting>
  <conditionalFormatting sqref="FY35">
    <cfRule type="cellIs" dxfId="3046" priority="3296" operator="equal">
      <formula>"Catastrófico"</formula>
    </cfRule>
    <cfRule type="cellIs" dxfId="3045" priority="3297" operator="equal">
      <formula>"Mayor"</formula>
    </cfRule>
    <cfRule type="cellIs" dxfId="3044" priority="3298" operator="equal">
      <formula>"Moderado"</formula>
    </cfRule>
    <cfRule type="cellIs" dxfId="3043" priority="3299" operator="equal">
      <formula>"Menor"</formula>
    </cfRule>
    <cfRule type="cellIs" dxfId="3042" priority="3300" operator="equal">
      <formula>"Leve"</formula>
    </cfRule>
  </conditionalFormatting>
  <conditionalFormatting sqref="FY10">
    <cfRule type="cellIs" dxfId="3041" priority="3361" operator="equal">
      <formula>"Catastrófico"</formula>
    </cfRule>
    <cfRule type="cellIs" dxfId="3040" priority="3362" operator="equal">
      <formula>"Mayor"</formula>
    </cfRule>
    <cfRule type="cellIs" dxfId="3039" priority="3363" operator="equal">
      <formula>"Moderado"</formula>
    </cfRule>
    <cfRule type="cellIs" dxfId="3038" priority="3364" operator="equal">
      <formula>"Menor"</formula>
    </cfRule>
    <cfRule type="cellIs" dxfId="3037" priority="3365" operator="equal">
      <formula>"Leve"</formula>
    </cfRule>
  </conditionalFormatting>
  <conditionalFormatting sqref="FY16:FY17">
    <cfRule type="cellIs" dxfId="3036" priority="3356" operator="equal">
      <formula>"Catastrófico"</formula>
    </cfRule>
    <cfRule type="cellIs" dxfId="3035" priority="3357" operator="equal">
      <formula>"Mayor"</formula>
    </cfRule>
    <cfRule type="cellIs" dxfId="3034" priority="3358" operator="equal">
      <formula>"Moderado"</formula>
    </cfRule>
    <cfRule type="cellIs" dxfId="3033" priority="3359" operator="equal">
      <formula>"Menor"</formula>
    </cfRule>
    <cfRule type="cellIs" dxfId="3032" priority="3360" operator="equal">
      <formula>"Leve"</formula>
    </cfRule>
  </conditionalFormatting>
  <conditionalFormatting sqref="FY208">
    <cfRule type="cellIs" dxfId="3031" priority="3316" operator="equal">
      <formula>"Catastrófico"</formula>
    </cfRule>
    <cfRule type="cellIs" dxfId="3030" priority="3317" operator="equal">
      <formula>"Mayor"</formula>
    </cfRule>
    <cfRule type="cellIs" dxfId="3029" priority="3318" operator="equal">
      <formula>"Moderado"</formula>
    </cfRule>
    <cfRule type="cellIs" dxfId="3028" priority="3319" operator="equal">
      <formula>"Menor"</formula>
    </cfRule>
    <cfRule type="cellIs" dxfId="3027" priority="3320" operator="equal">
      <formula>"Leve"</formula>
    </cfRule>
  </conditionalFormatting>
  <conditionalFormatting sqref="DR16">
    <cfRule type="cellIs" dxfId="3026" priority="3691" operator="equal">
      <formula>"Catastrófico"</formula>
    </cfRule>
    <cfRule type="cellIs" dxfId="3025" priority="3692" operator="equal">
      <formula>"Mayor"</formula>
    </cfRule>
    <cfRule type="cellIs" dxfId="3024" priority="3693" operator="equal">
      <formula>"Moderado"</formula>
    </cfRule>
    <cfRule type="cellIs" dxfId="3023" priority="3694" operator="equal">
      <formula>"Menor"</formula>
    </cfRule>
    <cfRule type="cellIs" dxfId="3022" priority="3695" operator="equal">
      <formula>"Leve"</formula>
    </cfRule>
  </conditionalFormatting>
  <conditionalFormatting sqref="FY16:FY17">
    <cfRule type="cellIs" dxfId="3021" priority="3351" operator="equal">
      <formula>"Catastrófico"</formula>
    </cfRule>
    <cfRule type="cellIs" dxfId="3020" priority="3352" operator="equal">
      <formula>"Mayor"</formula>
    </cfRule>
    <cfRule type="cellIs" dxfId="3019" priority="3353" operator="equal">
      <formula>"Moderado"</formula>
    </cfRule>
    <cfRule type="cellIs" dxfId="3018" priority="3354" operator="equal">
      <formula>"Menor"</formula>
    </cfRule>
    <cfRule type="cellIs" dxfId="3017" priority="3355" operator="equal">
      <formula>"Leve"</formula>
    </cfRule>
  </conditionalFormatting>
  <conditionalFormatting sqref="FY124:FY129">
    <cfRule type="cellIs" dxfId="3016" priority="3346" operator="equal">
      <formula>"Catastrófico"</formula>
    </cfRule>
    <cfRule type="cellIs" dxfId="3015" priority="3347" operator="equal">
      <formula>"Mayor"</formula>
    </cfRule>
    <cfRule type="cellIs" dxfId="3014" priority="3348" operator="equal">
      <formula>"Moderado"</formula>
    </cfRule>
    <cfRule type="cellIs" dxfId="3013" priority="3349" operator="equal">
      <formula>"Menor"</formula>
    </cfRule>
    <cfRule type="cellIs" dxfId="3012" priority="3350" operator="equal">
      <formula>"Leve"</formula>
    </cfRule>
  </conditionalFormatting>
  <conditionalFormatting sqref="FY124:FY129">
    <cfRule type="cellIs" dxfId="3011" priority="3341" operator="equal">
      <formula>"Catastrófico"</formula>
    </cfRule>
    <cfRule type="cellIs" dxfId="3010" priority="3342" operator="equal">
      <formula>"Mayor"</formula>
    </cfRule>
    <cfRule type="cellIs" dxfId="3009" priority="3343" operator="equal">
      <formula>"Moderado"</formula>
    </cfRule>
    <cfRule type="cellIs" dxfId="3008" priority="3344" operator="equal">
      <formula>"Menor"</formula>
    </cfRule>
    <cfRule type="cellIs" dxfId="3007" priority="3345" operator="equal">
      <formula>"Leve"</formula>
    </cfRule>
  </conditionalFormatting>
  <conditionalFormatting sqref="FY130">
    <cfRule type="cellIs" dxfId="3006" priority="3336" operator="equal">
      <formula>"Catastrófico"</formula>
    </cfRule>
    <cfRule type="cellIs" dxfId="3005" priority="3337" operator="equal">
      <formula>"Mayor"</formula>
    </cfRule>
    <cfRule type="cellIs" dxfId="3004" priority="3338" operator="equal">
      <formula>"Moderado"</formula>
    </cfRule>
    <cfRule type="cellIs" dxfId="3003" priority="3339" operator="equal">
      <formula>"Menor"</formula>
    </cfRule>
    <cfRule type="cellIs" dxfId="3002" priority="3340" operator="equal">
      <formula>"Leve"</formula>
    </cfRule>
  </conditionalFormatting>
  <conditionalFormatting sqref="FY40">
    <cfRule type="cellIs" dxfId="3001" priority="3291" operator="equal">
      <formula>"Catastrófico"</formula>
    </cfRule>
    <cfRule type="cellIs" dxfId="3000" priority="3292" operator="equal">
      <formula>"Mayor"</formula>
    </cfRule>
    <cfRule type="cellIs" dxfId="2999" priority="3293" operator="equal">
      <formula>"Moderado"</formula>
    </cfRule>
    <cfRule type="cellIs" dxfId="2998" priority="3294" operator="equal">
      <formula>"Menor"</formula>
    </cfRule>
    <cfRule type="cellIs" dxfId="2997" priority="3295" operator="equal">
      <formula>"Leve"</formula>
    </cfRule>
  </conditionalFormatting>
  <conditionalFormatting sqref="DR16">
    <cfRule type="cellIs" dxfId="2996" priority="3686" operator="equal">
      <formula>"Catastrófico"</formula>
    </cfRule>
    <cfRule type="cellIs" dxfId="2995" priority="3687" operator="equal">
      <formula>"Mayor"</formula>
    </cfRule>
    <cfRule type="cellIs" dxfId="2994" priority="3688" operator="equal">
      <formula>"Moderado"</formula>
    </cfRule>
    <cfRule type="cellIs" dxfId="2993" priority="3689" operator="equal">
      <formula>"Menor"</formula>
    </cfRule>
    <cfRule type="cellIs" dxfId="2992" priority="3690" operator="equal">
      <formula>"Leve"</formula>
    </cfRule>
  </conditionalFormatting>
  <conditionalFormatting sqref="DQ112:DX112">
    <cfRule type="cellIs" dxfId="2991" priority="3946" operator="equal">
      <formula>"Catastrófico"</formula>
    </cfRule>
    <cfRule type="cellIs" dxfId="2990" priority="3947" operator="equal">
      <formula>"Mayor"</formula>
    </cfRule>
    <cfRule type="cellIs" dxfId="2989" priority="3948" operator="equal">
      <formula>"Moderado"</formula>
    </cfRule>
    <cfRule type="cellIs" dxfId="2988" priority="3949" operator="equal">
      <formula>"Menor"</formula>
    </cfRule>
    <cfRule type="cellIs" dxfId="2987" priority="3950" operator="equal">
      <formula>"Leve"</formula>
    </cfRule>
  </conditionalFormatting>
  <conditionalFormatting sqref="FY172 FY131:FY137 FY196 FY12:FY15 FY90:FY93 FY95:FY99 FY103:FY105 FY186:FY190 FY47:FY51 FY53:FY57 FY36:FY40 FY43:FY45 FY18:FY34 FY88 FY142 FY148 FY154:FY155 FY59:FY69 FY202 FY208 FY214:FY255">
    <cfRule type="cellIs" dxfId="2986" priority="3571" operator="equal">
      <formula>"Catastrófico"</formula>
    </cfRule>
    <cfRule type="cellIs" dxfId="2985" priority="3572" operator="equal">
      <formula>"Mayor"</formula>
    </cfRule>
    <cfRule type="cellIs" dxfId="2984" priority="3573" operator="equal">
      <formula>"Moderado"</formula>
    </cfRule>
    <cfRule type="cellIs" dxfId="2983" priority="3574" operator="equal">
      <formula>"Menor"</formula>
    </cfRule>
    <cfRule type="cellIs" dxfId="2982" priority="3575" operator="equal">
      <formula>"Leve"</formula>
    </cfRule>
  </conditionalFormatting>
  <conditionalFormatting sqref="DQ46:DR46">
    <cfRule type="cellIs" dxfId="2981" priority="3881" operator="equal">
      <formula>"Catastrófico"</formula>
    </cfRule>
    <cfRule type="cellIs" dxfId="2980" priority="3882" operator="equal">
      <formula>"Mayor"</formula>
    </cfRule>
    <cfRule type="cellIs" dxfId="2979" priority="3883" operator="equal">
      <formula>"Moderado"</formula>
    </cfRule>
    <cfRule type="cellIs" dxfId="2978" priority="3884" operator="equal">
      <formula>"Menor"</formula>
    </cfRule>
    <cfRule type="cellIs" dxfId="2977" priority="3885" operator="equal">
      <formula>"Leve"</formula>
    </cfRule>
  </conditionalFormatting>
  <conditionalFormatting sqref="FS244">
    <cfRule type="cellIs" dxfId="2976" priority="3256" operator="equal">
      <formula>"Catastrófico"</formula>
    </cfRule>
    <cfRule type="cellIs" dxfId="2975" priority="3257" operator="equal">
      <formula>"Mayor"</formula>
    </cfRule>
    <cfRule type="cellIs" dxfId="2974" priority="3258" operator="equal">
      <formula>"Moderado"</formula>
    </cfRule>
    <cfRule type="cellIs" dxfId="2973" priority="3259" operator="equal">
      <formula>"Menor"</formula>
    </cfRule>
    <cfRule type="cellIs" dxfId="2972" priority="3260" operator="equal">
      <formula>"Leve"</formula>
    </cfRule>
  </conditionalFormatting>
  <conditionalFormatting sqref="FS250">
    <cfRule type="cellIs" dxfId="2971" priority="3251" operator="equal">
      <formula>"Catastrófico"</formula>
    </cfRule>
    <cfRule type="cellIs" dxfId="2970" priority="3252" operator="equal">
      <formula>"Mayor"</formula>
    </cfRule>
    <cfRule type="cellIs" dxfId="2969" priority="3253" operator="equal">
      <formula>"Moderado"</formula>
    </cfRule>
    <cfRule type="cellIs" dxfId="2968" priority="3254" operator="equal">
      <formula>"Menor"</formula>
    </cfRule>
    <cfRule type="cellIs" dxfId="2967" priority="3255" operator="equal">
      <formula>"Leve"</formula>
    </cfRule>
  </conditionalFormatting>
  <conditionalFormatting sqref="DP34">
    <cfRule type="cellIs" dxfId="2966" priority="4031" operator="equal">
      <formula>"Catastrófico"</formula>
    </cfRule>
    <cfRule type="cellIs" dxfId="2965" priority="4032" operator="equal">
      <formula>"Mayor"</formula>
    </cfRule>
    <cfRule type="cellIs" dxfId="2964" priority="4033" operator="equal">
      <formula>"Moderado"</formula>
    </cfRule>
    <cfRule type="cellIs" dxfId="2963" priority="4034" operator="equal">
      <formula>"Menor"</formula>
    </cfRule>
    <cfRule type="cellIs" dxfId="2962" priority="4035" operator="equal">
      <formula>"Leve"</formula>
    </cfRule>
  </conditionalFormatting>
  <conditionalFormatting sqref="DQ94:DX94">
    <cfRule type="cellIs" dxfId="2961" priority="4026" operator="equal">
      <formula>"Catastrófico"</formula>
    </cfRule>
    <cfRule type="cellIs" dxfId="2960" priority="4027" operator="equal">
      <formula>"Mayor"</formula>
    </cfRule>
    <cfRule type="cellIs" dxfId="2959" priority="4028" operator="equal">
      <formula>"Moderado"</formula>
    </cfRule>
    <cfRule type="cellIs" dxfId="2958" priority="4029" operator="equal">
      <formula>"Menor"</formula>
    </cfRule>
    <cfRule type="cellIs" dxfId="2957" priority="4030" operator="equal">
      <formula>"Leve"</formula>
    </cfRule>
  </conditionalFormatting>
  <conditionalFormatting sqref="DQ94:DX94">
    <cfRule type="cellIs" dxfId="2956" priority="4021" operator="equal">
      <formula>"Catastrófico"</formula>
    </cfRule>
    <cfRule type="cellIs" dxfId="2955" priority="4022" operator="equal">
      <formula>"Mayor"</formula>
    </cfRule>
    <cfRule type="cellIs" dxfId="2954" priority="4023" operator="equal">
      <formula>"Moderado"</formula>
    </cfRule>
    <cfRule type="cellIs" dxfId="2953" priority="4024" operator="equal">
      <formula>"Menor"</formula>
    </cfRule>
    <cfRule type="cellIs" dxfId="2952" priority="4025" operator="equal">
      <formula>"Leve"</formula>
    </cfRule>
  </conditionalFormatting>
  <conditionalFormatting sqref="GW11:GW243">
    <cfRule type="cellIs" dxfId="2951" priority="3221" operator="equal">
      <formula>"Catastrófico"</formula>
    </cfRule>
    <cfRule type="cellIs" dxfId="2950" priority="3222" operator="equal">
      <formula>"Mayor"</formula>
    </cfRule>
    <cfRule type="cellIs" dxfId="2949" priority="3223" operator="equal">
      <formula>"Moderado"</formula>
    </cfRule>
    <cfRule type="cellIs" dxfId="2948" priority="3224" operator="equal">
      <formula>"Menor"</formula>
    </cfRule>
    <cfRule type="cellIs" dxfId="2947" priority="3225" operator="equal">
      <formula>"Leve"</formula>
    </cfRule>
  </conditionalFormatting>
  <conditionalFormatting sqref="FY197:FY201">
    <cfRule type="cellIs" dxfId="2946" priority="3551" operator="equal">
      <formula>"Catastrófico"</formula>
    </cfRule>
    <cfRule type="cellIs" dxfId="2945" priority="3552" operator="equal">
      <formula>"Mayor"</formula>
    </cfRule>
    <cfRule type="cellIs" dxfId="2944" priority="3553" operator="equal">
      <formula>"Moderado"</formula>
    </cfRule>
    <cfRule type="cellIs" dxfId="2943" priority="3554" operator="equal">
      <formula>"Menor"</formula>
    </cfRule>
    <cfRule type="cellIs" dxfId="2942" priority="3555" operator="equal">
      <formula>"Leve"</formula>
    </cfRule>
  </conditionalFormatting>
  <conditionalFormatting sqref="FY162:FY165 FY168:FY171 FY113:FY117 FY173:FY177 FY145:FY147 FY120:FY123 FY138:FY141 FY149:FY153 FY156:FY159">
    <cfRule type="cellIs" dxfId="2941" priority="3511" operator="equal">
      <formula>"Catastrófico"</formula>
    </cfRule>
    <cfRule type="cellIs" dxfId="2940" priority="3512" operator="equal">
      <formula>"Mayor"</formula>
    </cfRule>
    <cfRule type="cellIs" dxfId="2939" priority="3513" operator="equal">
      <formula>"Moderado"</formula>
    </cfRule>
    <cfRule type="cellIs" dxfId="2938" priority="3514" operator="equal">
      <formula>"Menor"</formula>
    </cfRule>
    <cfRule type="cellIs" dxfId="2937" priority="3515" operator="equal">
      <formula>"Leve"</formula>
    </cfRule>
  </conditionalFormatting>
  <conditionalFormatting sqref="DQ118:DX119">
    <cfRule type="cellIs" dxfId="2936" priority="3771" operator="equal">
      <formula>"Catastrófico"</formula>
    </cfRule>
    <cfRule type="cellIs" dxfId="2935" priority="3772" operator="equal">
      <formula>"Mayor"</formula>
    </cfRule>
    <cfRule type="cellIs" dxfId="2934" priority="3773" operator="equal">
      <formula>"Moderado"</formula>
    </cfRule>
    <cfRule type="cellIs" dxfId="2933" priority="3774" operator="equal">
      <formula>"Menor"</formula>
    </cfRule>
    <cfRule type="cellIs" dxfId="2932" priority="3775" operator="equal">
      <formula>"Leve"</formula>
    </cfRule>
  </conditionalFormatting>
  <conditionalFormatting sqref="DS89">
    <cfRule type="cellIs" dxfId="2931" priority="3991" operator="equal">
      <formula>"Catastrófico"</formula>
    </cfRule>
    <cfRule type="cellIs" dxfId="2930" priority="3992" operator="equal">
      <formula>"Mayor"</formula>
    </cfRule>
    <cfRule type="cellIs" dxfId="2929" priority="3993" operator="equal">
      <formula>"Moderado"</formula>
    </cfRule>
    <cfRule type="cellIs" dxfId="2928" priority="3994" operator="equal">
      <formula>"Menor"</formula>
    </cfRule>
    <cfRule type="cellIs" dxfId="2927" priority="3995" operator="equal">
      <formula>"Leve"</formula>
    </cfRule>
  </conditionalFormatting>
  <conditionalFormatting sqref="DQ46:DR46">
    <cfRule type="cellIs" dxfId="2926" priority="3876" operator="equal">
      <formula>"Catastrófico"</formula>
    </cfRule>
    <cfRule type="cellIs" dxfId="2925" priority="3877" operator="equal">
      <formula>"Mayor"</formula>
    </cfRule>
    <cfRule type="cellIs" dxfId="2924" priority="3878" operator="equal">
      <formula>"Moderado"</formula>
    </cfRule>
    <cfRule type="cellIs" dxfId="2923" priority="3879" operator="equal">
      <formula>"Menor"</formula>
    </cfRule>
    <cfRule type="cellIs" dxfId="2922" priority="3880" operator="equal">
      <formula>"Leve"</formula>
    </cfRule>
  </conditionalFormatting>
  <conditionalFormatting sqref="DS52:DX52">
    <cfRule type="cellIs" dxfId="2921" priority="3851" operator="equal">
      <formula>"Catastrófico"</formula>
    </cfRule>
    <cfRule type="cellIs" dxfId="2920" priority="3852" operator="equal">
      <formula>"Mayor"</formula>
    </cfRule>
    <cfRule type="cellIs" dxfId="2919" priority="3853" operator="equal">
      <formula>"Moderado"</formula>
    </cfRule>
    <cfRule type="cellIs" dxfId="2918" priority="3854" operator="equal">
      <formula>"Menor"</formula>
    </cfRule>
    <cfRule type="cellIs" dxfId="2917" priority="3855" operator="equal">
      <formula>"Leve"</formula>
    </cfRule>
  </conditionalFormatting>
  <conditionalFormatting sqref="DS58:DX58">
    <cfRule type="cellIs" dxfId="2916" priority="3831" operator="equal">
      <formula>"Catastrófico"</formula>
    </cfRule>
    <cfRule type="cellIs" dxfId="2915" priority="3832" operator="equal">
      <formula>"Mayor"</formula>
    </cfRule>
    <cfRule type="cellIs" dxfId="2914" priority="3833" operator="equal">
      <formula>"Moderado"</formula>
    </cfRule>
    <cfRule type="cellIs" dxfId="2913" priority="3834" operator="equal">
      <formula>"Menor"</formula>
    </cfRule>
    <cfRule type="cellIs" dxfId="2912" priority="3835" operator="equal">
      <formula>"Leve"</formula>
    </cfRule>
  </conditionalFormatting>
  <conditionalFormatting sqref="DS10:DX10">
    <cfRule type="cellIs" dxfId="2911" priority="3711" operator="equal">
      <formula>"Catastrófico"</formula>
    </cfRule>
    <cfRule type="cellIs" dxfId="2910" priority="3712" operator="equal">
      <formula>"Mayor"</formula>
    </cfRule>
    <cfRule type="cellIs" dxfId="2909" priority="3713" operator="equal">
      <formula>"Moderado"</formula>
    </cfRule>
    <cfRule type="cellIs" dxfId="2908" priority="3714" operator="equal">
      <formula>"Menor"</formula>
    </cfRule>
    <cfRule type="cellIs" dxfId="2907" priority="3715" operator="equal">
      <formula>"Leve"</formula>
    </cfRule>
  </conditionalFormatting>
  <conditionalFormatting sqref="DR17">
    <cfRule type="cellIs" dxfId="2906" priority="3681" operator="equal">
      <formula>"Catastrófico"</formula>
    </cfRule>
    <cfRule type="cellIs" dxfId="2905" priority="3682" operator="equal">
      <formula>"Mayor"</formula>
    </cfRule>
    <cfRule type="cellIs" dxfId="2904" priority="3683" operator="equal">
      <formula>"Moderado"</formula>
    </cfRule>
    <cfRule type="cellIs" dxfId="2903" priority="3684" operator="equal">
      <formula>"Menor"</formula>
    </cfRule>
    <cfRule type="cellIs" dxfId="2902" priority="3685" operator="equal">
      <formula>"Leve"</formula>
    </cfRule>
  </conditionalFormatting>
  <conditionalFormatting sqref="DR17">
    <cfRule type="cellIs" dxfId="2901" priority="3676" operator="equal">
      <formula>"Catastrófico"</formula>
    </cfRule>
    <cfRule type="cellIs" dxfId="2900" priority="3677" operator="equal">
      <formula>"Mayor"</formula>
    </cfRule>
    <cfRule type="cellIs" dxfId="2899" priority="3678" operator="equal">
      <formula>"Moderado"</formula>
    </cfRule>
    <cfRule type="cellIs" dxfId="2898" priority="3679" operator="equal">
      <formula>"Menor"</formula>
    </cfRule>
    <cfRule type="cellIs" dxfId="2897" priority="3680" operator="equal">
      <formula>"Leve"</formula>
    </cfRule>
  </conditionalFormatting>
  <conditionalFormatting sqref="FS10 FS16 FS22 FS40 FS64 FS70 FS76 FS82 FS88 FS94 FS100 FS106 FS112 FS118 FS124 FS130 FS136 FS142 FS148 FS154 FS160 FS166 FS172 FS178 FS184 FS190 FS196 FS202 FS208 FS214 FS220">
    <cfRule type="cellIs" dxfId="2896" priority="3281" operator="equal">
      <formula>"Catastrófico"</formula>
    </cfRule>
    <cfRule type="cellIs" dxfId="2895" priority="3282" operator="equal">
      <formula>"Mayor"</formula>
    </cfRule>
    <cfRule type="cellIs" dxfId="2894" priority="3283" operator="equal">
      <formula>"Moderado"</formula>
    </cfRule>
    <cfRule type="cellIs" dxfId="2893" priority="3284" operator="equal">
      <formula>"Menor"</formula>
    </cfRule>
    <cfRule type="cellIs" dxfId="2892" priority="3285" operator="equal">
      <formula>"Leve"</formula>
    </cfRule>
  </conditionalFormatting>
  <conditionalFormatting sqref="FY167">
    <cfRule type="cellIs" dxfId="2891" priority="3486" operator="equal">
      <formula>"Catastrófico"</formula>
    </cfRule>
    <cfRule type="cellIs" dxfId="2890" priority="3487" operator="equal">
      <formula>"Mayor"</formula>
    </cfRule>
    <cfRule type="cellIs" dxfId="2889" priority="3488" operator="equal">
      <formula>"Moderado"</formula>
    </cfRule>
    <cfRule type="cellIs" dxfId="2888" priority="3489" operator="equal">
      <formula>"Menor"</formula>
    </cfRule>
    <cfRule type="cellIs" dxfId="2887" priority="3490" operator="equal">
      <formula>"Leve"</formula>
    </cfRule>
  </conditionalFormatting>
  <conditionalFormatting sqref="FY167">
    <cfRule type="cellIs" dxfId="2886" priority="3481" operator="equal">
      <formula>"Catastrófico"</formula>
    </cfRule>
    <cfRule type="cellIs" dxfId="2885" priority="3482" operator="equal">
      <formula>"Mayor"</formula>
    </cfRule>
    <cfRule type="cellIs" dxfId="2884" priority="3483" operator="equal">
      <formula>"Moderado"</formula>
    </cfRule>
    <cfRule type="cellIs" dxfId="2883" priority="3484" operator="equal">
      <formula>"Menor"</formula>
    </cfRule>
    <cfRule type="cellIs" dxfId="2882" priority="3485" operator="equal">
      <formula>"Leve"</formula>
    </cfRule>
  </conditionalFormatting>
  <conditionalFormatting sqref="DS46:DX46">
    <cfRule type="cellIs" dxfId="2881" priority="3871" operator="equal">
      <formula>"Catastrófico"</formula>
    </cfRule>
    <cfRule type="cellIs" dxfId="2880" priority="3872" operator="equal">
      <formula>"Mayor"</formula>
    </cfRule>
    <cfRule type="cellIs" dxfId="2879" priority="3873" operator="equal">
      <formula>"Moderado"</formula>
    </cfRule>
    <cfRule type="cellIs" dxfId="2878" priority="3874" operator="equal">
      <formula>"Menor"</formula>
    </cfRule>
    <cfRule type="cellIs" dxfId="2877" priority="3875" operator="equal">
      <formula>"Leve"</formula>
    </cfRule>
  </conditionalFormatting>
  <conditionalFormatting sqref="FY178:FY183">
    <cfRule type="cellIs" dxfId="2876" priority="3451" operator="equal">
      <formula>"Catastrófico"</formula>
    </cfRule>
    <cfRule type="cellIs" dxfId="2875" priority="3452" operator="equal">
      <formula>"Mayor"</formula>
    </cfRule>
    <cfRule type="cellIs" dxfId="2874" priority="3453" operator="equal">
      <formula>"Moderado"</formula>
    </cfRule>
    <cfRule type="cellIs" dxfId="2873" priority="3454" operator="equal">
      <formula>"Menor"</formula>
    </cfRule>
    <cfRule type="cellIs" dxfId="2872" priority="3455" operator="equal">
      <formula>"Leve"</formula>
    </cfRule>
  </conditionalFormatting>
  <conditionalFormatting sqref="DQ52:DR52">
    <cfRule type="cellIs" dxfId="2871" priority="3861" operator="equal">
      <formula>"Catastrófico"</formula>
    </cfRule>
    <cfRule type="cellIs" dxfId="2870" priority="3862" operator="equal">
      <formula>"Mayor"</formula>
    </cfRule>
    <cfRule type="cellIs" dxfId="2869" priority="3863" operator="equal">
      <formula>"Moderado"</formula>
    </cfRule>
    <cfRule type="cellIs" dxfId="2868" priority="3864" operator="equal">
      <formula>"Menor"</formula>
    </cfRule>
    <cfRule type="cellIs" dxfId="2867" priority="3865" operator="equal">
      <formula>"Leve"</formula>
    </cfRule>
  </conditionalFormatting>
  <conditionalFormatting sqref="DS52:DX52">
    <cfRule type="cellIs" dxfId="2866" priority="3846" operator="equal">
      <formula>"Catastrófico"</formula>
    </cfRule>
    <cfRule type="cellIs" dxfId="2865" priority="3847" operator="equal">
      <formula>"Mayor"</formula>
    </cfRule>
    <cfRule type="cellIs" dxfId="2864" priority="3848" operator="equal">
      <formula>"Moderado"</formula>
    </cfRule>
    <cfRule type="cellIs" dxfId="2863" priority="3849" operator="equal">
      <formula>"Menor"</formula>
    </cfRule>
    <cfRule type="cellIs" dxfId="2862" priority="3850" operator="equal">
      <formula>"Leve"</formula>
    </cfRule>
  </conditionalFormatting>
  <conditionalFormatting sqref="FY11">
    <cfRule type="cellIs" dxfId="2861" priority="3376" operator="equal">
      <formula>"Catastrófico"</formula>
    </cfRule>
    <cfRule type="cellIs" dxfId="2860" priority="3377" operator="equal">
      <formula>"Mayor"</formula>
    </cfRule>
    <cfRule type="cellIs" dxfId="2859" priority="3378" operator="equal">
      <formula>"Moderado"</formula>
    </cfRule>
    <cfRule type="cellIs" dxfId="2858" priority="3379" operator="equal">
      <formula>"Menor"</formula>
    </cfRule>
    <cfRule type="cellIs" dxfId="2857" priority="3380" operator="equal">
      <formula>"Leve"</formula>
    </cfRule>
  </conditionalFormatting>
  <conditionalFormatting sqref="GY28:GZ28">
    <cfRule type="cellIs" dxfId="2856" priority="2936" operator="equal">
      <formula>"Catastrófico"</formula>
    </cfRule>
    <cfRule type="cellIs" dxfId="2855" priority="2937" operator="equal">
      <formula>"Mayor"</formula>
    </cfRule>
    <cfRule type="cellIs" dxfId="2854" priority="2938" operator="equal">
      <formula>"Moderado"</formula>
    </cfRule>
    <cfRule type="cellIs" dxfId="2853" priority="2939" operator="equal">
      <formula>"Menor"</formula>
    </cfRule>
    <cfRule type="cellIs" dxfId="2852" priority="2940" operator="equal">
      <formula>"Leve"</formula>
    </cfRule>
  </conditionalFormatting>
  <conditionalFormatting sqref="FS226">
    <cfRule type="cellIs" dxfId="2851" priority="3271" operator="equal">
      <formula>"Catastrófico"</formula>
    </cfRule>
    <cfRule type="cellIs" dxfId="2850" priority="3272" operator="equal">
      <formula>"Mayor"</formula>
    </cfRule>
    <cfRule type="cellIs" dxfId="2849" priority="3273" operator="equal">
      <formula>"Moderado"</formula>
    </cfRule>
    <cfRule type="cellIs" dxfId="2848" priority="3274" operator="equal">
      <formula>"Menor"</formula>
    </cfRule>
    <cfRule type="cellIs" dxfId="2847" priority="3275" operator="equal">
      <formula>"Leve"</formula>
    </cfRule>
  </conditionalFormatting>
  <conditionalFormatting sqref="FS28">
    <cfRule type="cellIs" dxfId="2846" priority="3246" operator="equal">
      <formula>"Catastrófico"</formula>
    </cfRule>
    <cfRule type="cellIs" dxfId="2845" priority="3247" operator="equal">
      <formula>"Mayor"</formula>
    </cfRule>
    <cfRule type="cellIs" dxfId="2844" priority="3248" operator="equal">
      <formula>"Moderado"</formula>
    </cfRule>
    <cfRule type="cellIs" dxfId="2843" priority="3249" operator="equal">
      <formula>"Menor"</formula>
    </cfRule>
    <cfRule type="cellIs" dxfId="2842" priority="3250" operator="equal">
      <formula>"Leve"</formula>
    </cfRule>
  </conditionalFormatting>
  <conditionalFormatting sqref="DQ41:DX42">
    <cfRule type="cellIs" dxfId="2841" priority="3576" operator="equal">
      <formula>"Catastrófico"</formula>
    </cfRule>
    <cfRule type="cellIs" dxfId="2840" priority="3577" operator="equal">
      <formula>"Mayor"</formula>
    </cfRule>
    <cfRule type="cellIs" dxfId="2839" priority="3578" operator="equal">
      <formula>"Moderado"</formula>
    </cfRule>
    <cfRule type="cellIs" dxfId="2838" priority="3579" operator="equal">
      <formula>"Menor"</formula>
    </cfRule>
    <cfRule type="cellIs" dxfId="2837" priority="3580" operator="equal">
      <formula>"Leve"</formula>
    </cfRule>
  </conditionalFormatting>
  <conditionalFormatting sqref="DQ172:DX172 DQ131:DX137 DQ196:DX196 DQ12:DX15 DQ90:DX93 DQ95:DX99 DQ103:DX105 DQ186:DX190 DQ47:DX51 DQ53:DX57 DQ36:DX40 DQ43:DX45 DQ18:DX34 DQ88:DX88 DQ142:DX142 DQ148:DX148 DQ154:DX155 DQ59:DX69 DQ202:DX202 DQ208:DX208 DQ214:DX255">
    <cfRule type="cellIs" dxfId="2836" priority="4076" operator="equal">
      <formula>"Catastrófico"</formula>
    </cfRule>
    <cfRule type="cellIs" dxfId="2835" priority="4077" operator="equal">
      <formula>"Mayor"</formula>
    </cfRule>
    <cfRule type="cellIs" dxfId="2834" priority="4078" operator="equal">
      <formula>"Moderado"</formula>
    </cfRule>
    <cfRule type="cellIs" dxfId="2833" priority="4079" operator="equal">
      <formula>"Menor"</formula>
    </cfRule>
    <cfRule type="cellIs" dxfId="2832" priority="4080" operator="equal">
      <formula>"Leve"</formula>
    </cfRule>
  </conditionalFormatting>
  <conditionalFormatting sqref="DQ89:DR89">
    <cfRule type="cellIs" dxfId="2831" priority="3996" operator="equal">
      <formula>"Catastrófico"</formula>
    </cfRule>
    <cfRule type="cellIs" dxfId="2830" priority="3997" operator="equal">
      <formula>"Mayor"</formula>
    </cfRule>
    <cfRule type="cellIs" dxfId="2829" priority="3998" operator="equal">
      <formula>"Moderado"</formula>
    </cfRule>
    <cfRule type="cellIs" dxfId="2828" priority="3999" operator="equal">
      <formula>"Menor"</formula>
    </cfRule>
    <cfRule type="cellIs" dxfId="2827" priority="4000" operator="equal">
      <formula>"Leve"</formula>
    </cfRule>
  </conditionalFormatting>
  <conditionalFormatting sqref="FY203:FY207">
    <cfRule type="cellIs" dxfId="2826" priority="3546" operator="equal">
      <formula>"Catastrófico"</formula>
    </cfRule>
    <cfRule type="cellIs" dxfId="2825" priority="3547" operator="equal">
      <formula>"Mayor"</formula>
    </cfRule>
    <cfRule type="cellIs" dxfId="2824" priority="3548" operator="equal">
      <formula>"Moderado"</formula>
    </cfRule>
    <cfRule type="cellIs" dxfId="2823" priority="3549" operator="equal">
      <formula>"Menor"</formula>
    </cfRule>
    <cfRule type="cellIs" dxfId="2822" priority="3550" operator="equal">
      <formula>"Leve"</formula>
    </cfRule>
  </conditionalFormatting>
  <conditionalFormatting sqref="FY209:FY213">
    <cfRule type="cellIs" dxfId="2821" priority="3541" operator="equal">
      <formula>"Catastrófico"</formula>
    </cfRule>
    <cfRule type="cellIs" dxfId="2820" priority="3542" operator="equal">
      <formula>"Mayor"</formula>
    </cfRule>
    <cfRule type="cellIs" dxfId="2819" priority="3543" operator="equal">
      <formula>"Moderado"</formula>
    </cfRule>
    <cfRule type="cellIs" dxfId="2818" priority="3544" operator="equal">
      <formula>"Menor"</formula>
    </cfRule>
    <cfRule type="cellIs" dxfId="2817" priority="3545" operator="equal">
      <formula>"Leve"</formula>
    </cfRule>
  </conditionalFormatting>
  <conditionalFormatting sqref="DQ185:DX185">
    <cfRule type="cellIs" dxfId="2816" priority="3906" operator="equal">
      <formula>"Catastrófico"</formula>
    </cfRule>
    <cfRule type="cellIs" dxfId="2815" priority="3907" operator="equal">
      <formula>"Mayor"</formula>
    </cfRule>
    <cfRule type="cellIs" dxfId="2814" priority="3908" operator="equal">
      <formula>"Moderado"</formula>
    </cfRule>
    <cfRule type="cellIs" dxfId="2813" priority="3909" operator="equal">
      <formula>"Menor"</formula>
    </cfRule>
    <cfRule type="cellIs" dxfId="2812" priority="3910" operator="equal">
      <formula>"Leve"</formula>
    </cfRule>
  </conditionalFormatting>
  <conditionalFormatting sqref="FY166">
    <cfRule type="cellIs" dxfId="2811" priority="3476" operator="equal">
      <formula>"Catastrófico"</formula>
    </cfRule>
    <cfRule type="cellIs" dxfId="2810" priority="3477" operator="equal">
      <formula>"Mayor"</formula>
    </cfRule>
    <cfRule type="cellIs" dxfId="2809" priority="3478" operator="equal">
      <formula>"Moderado"</formula>
    </cfRule>
    <cfRule type="cellIs" dxfId="2808" priority="3479" operator="equal">
      <formula>"Menor"</formula>
    </cfRule>
    <cfRule type="cellIs" dxfId="2807" priority="3480" operator="equal">
      <formula>"Leve"</formula>
    </cfRule>
  </conditionalFormatting>
  <conditionalFormatting sqref="DQ58:DR58">
    <cfRule type="cellIs" dxfId="2806" priority="3841" operator="equal">
      <formula>"Catastrófico"</formula>
    </cfRule>
    <cfRule type="cellIs" dxfId="2805" priority="3842" operator="equal">
      <formula>"Mayor"</formula>
    </cfRule>
    <cfRule type="cellIs" dxfId="2804" priority="3843" operator="equal">
      <formula>"Moderado"</formula>
    </cfRule>
    <cfRule type="cellIs" dxfId="2803" priority="3844" operator="equal">
      <formula>"Menor"</formula>
    </cfRule>
    <cfRule type="cellIs" dxfId="2802" priority="3845" operator="equal">
      <formula>"Leve"</formula>
    </cfRule>
  </conditionalFormatting>
  <conditionalFormatting sqref="FY184:FY185">
    <cfRule type="cellIs" dxfId="2801" priority="3471" operator="equal">
      <formula>"Catastrófico"</formula>
    </cfRule>
    <cfRule type="cellIs" dxfId="2800" priority="3472" operator="equal">
      <formula>"Mayor"</formula>
    </cfRule>
    <cfRule type="cellIs" dxfId="2799" priority="3473" operator="equal">
      <formula>"Moderado"</formula>
    </cfRule>
    <cfRule type="cellIs" dxfId="2798" priority="3474" operator="equal">
      <formula>"Menor"</formula>
    </cfRule>
    <cfRule type="cellIs" dxfId="2797" priority="3475" operator="equal">
      <formula>"Leve"</formula>
    </cfRule>
  </conditionalFormatting>
  <conditionalFormatting sqref="DQ58:DR58">
    <cfRule type="cellIs" dxfId="2796" priority="3836" operator="equal">
      <formula>"Catastrófico"</formula>
    </cfRule>
    <cfRule type="cellIs" dxfId="2795" priority="3837" operator="equal">
      <formula>"Mayor"</formula>
    </cfRule>
    <cfRule type="cellIs" dxfId="2794" priority="3838" operator="equal">
      <formula>"Moderado"</formula>
    </cfRule>
    <cfRule type="cellIs" dxfId="2793" priority="3839" operator="equal">
      <formula>"Menor"</formula>
    </cfRule>
    <cfRule type="cellIs" dxfId="2792" priority="3840" operator="equal">
      <formula>"Leve"</formula>
    </cfRule>
  </conditionalFormatting>
  <conditionalFormatting sqref="FY82">
    <cfRule type="cellIs" dxfId="2791" priority="3411" operator="equal">
      <formula>"Catastrófico"</formula>
    </cfRule>
    <cfRule type="cellIs" dxfId="2790" priority="3412" operator="equal">
      <formula>"Mayor"</formula>
    </cfRule>
    <cfRule type="cellIs" dxfId="2789" priority="3413" operator="equal">
      <formula>"Moderado"</formula>
    </cfRule>
    <cfRule type="cellIs" dxfId="2788" priority="3414" operator="equal">
      <formula>"Menor"</formula>
    </cfRule>
    <cfRule type="cellIs" dxfId="2787" priority="3415" operator="equal">
      <formula>"Leve"</formula>
    </cfRule>
  </conditionalFormatting>
  <conditionalFormatting sqref="FY46">
    <cfRule type="cellIs" dxfId="2786" priority="3441" operator="equal">
      <formula>"Catastrófico"</formula>
    </cfRule>
    <cfRule type="cellIs" dxfId="2785" priority="3442" operator="equal">
      <formula>"Mayor"</formula>
    </cfRule>
    <cfRule type="cellIs" dxfId="2784" priority="3443" operator="equal">
      <formula>"Moderado"</formula>
    </cfRule>
    <cfRule type="cellIs" dxfId="2783" priority="3444" operator="equal">
      <formula>"Menor"</formula>
    </cfRule>
    <cfRule type="cellIs" dxfId="2782" priority="3445" operator="equal">
      <formula>"Leve"</formula>
    </cfRule>
  </conditionalFormatting>
  <conditionalFormatting sqref="GY214:GZ214">
    <cfRule type="cellIs" dxfId="2781" priority="2941" operator="equal">
      <formula>"Catastrófico"</formula>
    </cfRule>
    <cfRule type="cellIs" dxfId="2780" priority="2942" operator="equal">
      <formula>"Mayor"</formula>
    </cfRule>
    <cfRule type="cellIs" dxfId="2779" priority="2943" operator="equal">
      <formula>"Moderado"</formula>
    </cfRule>
    <cfRule type="cellIs" dxfId="2778" priority="2944" operator="equal">
      <formula>"Menor"</formula>
    </cfRule>
    <cfRule type="cellIs" dxfId="2777" priority="2945" operator="equal">
      <formula>"Leve"</formula>
    </cfRule>
  </conditionalFormatting>
  <conditionalFormatting sqref="DS10:DX10">
    <cfRule type="cellIs" dxfId="2776" priority="3716" operator="equal">
      <formula>"Catastrófico"</formula>
    </cfRule>
    <cfRule type="cellIs" dxfId="2775" priority="3717" operator="equal">
      <formula>"Mayor"</formula>
    </cfRule>
    <cfRule type="cellIs" dxfId="2774" priority="3718" operator="equal">
      <formula>"Moderado"</formula>
    </cfRule>
    <cfRule type="cellIs" dxfId="2773" priority="3719" operator="equal">
      <formula>"Menor"</formula>
    </cfRule>
    <cfRule type="cellIs" dxfId="2772" priority="3720" operator="equal">
      <formula>"Leve"</formula>
    </cfRule>
  </conditionalFormatting>
  <conditionalFormatting sqref="DQ11:DR11">
    <cfRule type="cellIs" dxfId="2771" priority="3706" operator="equal">
      <formula>"Catastrófico"</formula>
    </cfRule>
    <cfRule type="cellIs" dxfId="2770" priority="3707" operator="equal">
      <formula>"Mayor"</formula>
    </cfRule>
    <cfRule type="cellIs" dxfId="2769" priority="3708" operator="equal">
      <formula>"Moderado"</formula>
    </cfRule>
    <cfRule type="cellIs" dxfId="2768" priority="3709" operator="equal">
      <formula>"Menor"</formula>
    </cfRule>
    <cfRule type="cellIs" dxfId="2767" priority="3710" operator="equal">
      <formula>"Leve"</formula>
    </cfRule>
  </conditionalFormatting>
  <conditionalFormatting sqref="DQ11:DR11">
    <cfRule type="cellIs" dxfId="2766" priority="3701" operator="equal">
      <formula>"Catastrófico"</formula>
    </cfRule>
    <cfRule type="cellIs" dxfId="2765" priority="3702" operator="equal">
      <formula>"Mayor"</formula>
    </cfRule>
    <cfRule type="cellIs" dxfId="2764" priority="3703" operator="equal">
      <formula>"Moderado"</formula>
    </cfRule>
    <cfRule type="cellIs" dxfId="2763" priority="3704" operator="equal">
      <formula>"Menor"</formula>
    </cfRule>
    <cfRule type="cellIs" dxfId="2762" priority="3705" operator="equal">
      <formula>"Leve"</formula>
    </cfRule>
  </conditionalFormatting>
  <conditionalFormatting sqref="FS46 FS52 FS58">
    <cfRule type="cellIs" dxfId="2761" priority="3276" operator="equal">
      <formula>"Catastrófico"</formula>
    </cfRule>
    <cfRule type="cellIs" dxfId="2760" priority="3277" operator="equal">
      <formula>"Mayor"</formula>
    </cfRule>
    <cfRule type="cellIs" dxfId="2759" priority="3278" operator="equal">
      <formula>"Moderado"</formula>
    </cfRule>
    <cfRule type="cellIs" dxfId="2758" priority="3279" operator="equal">
      <formula>"Menor"</formula>
    </cfRule>
    <cfRule type="cellIs" dxfId="2757" priority="3280" operator="equal">
      <formula>"Leve"</formula>
    </cfRule>
  </conditionalFormatting>
  <conditionalFormatting sqref="DP232">
    <cfRule type="cellIs" dxfId="2756" priority="4056" operator="equal">
      <formula>"Catastrófico"</formula>
    </cfRule>
    <cfRule type="cellIs" dxfId="2755" priority="4057" operator="equal">
      <formula>"Mayor"</formula>
    </cfRule>
    <cfRule type="cellIs" dxfId="2754" priority="4058" operator="equal">
      <formula>"Moderado"</formula>
    </cfRule>
    <cfRule type="cellIs" dxfId="2753" priority="4059" operator="equal">
      <formula>"Menor"</formula>
    </cfRule>
    <cfRule type="cellIs" dxfId="2752" priority="4060" operator="equal">
      <formula>"Leve"</formula>
    </cfRule>
  </conditionalFormatting>
  <conditionalFormatting sqref="DS82">
    <cfRule type="cellIs" dxfId="2751" priority="3816" operator="equal">
      <formula>"Catastrófico"</formula>
    </cfRule>
    <cfRule type="cellIs" dxfId="2750" priority="3817" operator="equal">
      <formula>"Mayor"</formula>
    </cfRule>
    <cfRule type="cellIs" dxfId="2749" priority="3818" operator="equal">
      <formula>"Moderado"</formula>
    </cfRule>
    <cfRule type="cellIs" dxfId="2748" priority="3819" operator="equal">
      <formula>"Menor"</formula>
    </cfRule>
    <cfRule type="cellIs" dxfId="2747" priority="3820" operator="equal">
      <formula>"Leve"</formula>
    </cfRule>
  </conditionalFormatting>
  <conditionalFormatting sqref="FY58">
    <cfRule type="cellIs" dxfId="2746" priority="3416" operator="equal">
      <formula>"Catastrófico"</formula>
    </cfRule>
    <cfRule type="cellIs" dxfId="2745" priority="3417" operator="equal">
      <formula>"Mayor"</formula>
    </cfRule>
    <cfRule type="cellIs" dxfId="2744" priority="3418" operator="equal">
      <formula>"Moderado"</formula>
    </cfRule>
    <cfRule type="cellIs" dxfId="2743" priority="3419" operator="equal">
      <formula>"Menor"</formula>
    </cfRule>
    <cfRule type="cellIs" dxfId="2742" priority="3420" operator="equal">
      <formula>"Leve"</formula>
    </cfRule>
  </conditionalFormatting>
  <conditionalFormatting sqref="GY124:GZ129">
    <cfRule type="cellIs" dxfId="2741" priority="2976" operator="equal">
      <formula>"Catastrófico"</formula>
    </cfRule>
    <cfRule type="cellIs" dxfId="2740" priority="2977" operator="equal">
      <formula>"Mayor"</formula>
    </cfRule>
    <cfRule type="cellIs" dxfId="2739" priority="2978" operator="equal">
      <formula>"Moderado"</formula>
    </cfRule>
    <cfRule type="cellIs" dxfId="2738" priority="2979" operator="equal">
      <formula>"Menor"</formula>
    </cfRule>
    <cfRule type="cellIs" dxfId="2737" priority="2980" operator="equal">
      <formula>"Leve"</formula>
    </cfRule>
  </conditionalFormatting>
  <conditionalFormatting sqref="FY11">
    <cfRule type="cellIs" dxfId="2736" priority="3371" operator="equal">
      <formula>"Catastrófico"</formula>
    </cfRule>
    <cfRule type="cellIs" dxfId="2735" priority="3372" operator="equal">
      <formula>"Mayor"</formula>
    </cfRule>
    <cfRule type="cellIs" dxfId="2734" priority="3373" operator="equal">
      <formula>"Moderado"</formula>
    </cfRule>
    <cfRule type="cellIs" dxfId="2733" priority="3374" operator="equal">
      <formula>"Menor"</formula>
    </cfRule>
    <cfRule type="cellIs" dxfId="2732" priority="3375" operator="equal">
      <formula>"Leve"</formula>
    </cfRule>
  </conditionalFormatting>
  <conditionalFormatting sqref="DR10">
    <cfRule type="cellIs" dxfId="2731" priority="3736" operator="equal">
      <formula>"Catastrófico"</formula>
    </cfRule>
    <cfRule type="cellIs" dxfId="2730" priority="3737" operator="equal">
      <formula>"Mayor"</formula>
    </cfRule>
    <cfRule type="cellIs" dxfId="2729" priority="3738" operator="equal">
      <formula>"Moderado"</formula>
    </cfRule>
    <cfRule type="cellIs" dxfId="2728" priority="3739" operator="equal">
      <formula>"Menor"</formula>
    </cfRule>
    <cfRule type="cellIs" dxfId="2727" priority="3740" operator="equal">
      <formula>"Leve"</formula>
    </cfRule>
  </conditionalFormatting>
  <conditionalFormatting sqref="GS226">
    <cfRule type="cellIs" dxfId="2726" priority="2901" operator="equal">
      <formula>"Catastrófico"</formula>
    </cfRule>
    <cfRule type="cellIs" dxfId="2725" priority="2902" operator="equal">
      <formula>"Mayor"</formula>
    </cfRule>
    <cfRule type="cellIs" dxfId="2724" priority="2903" operator="equal">
      <formula>"Moderado"</formula>
    </cfRule>
    <cfRule type="cellIs" dxfId="2723" priority="2904" operator="equal">
      <formula>"Menor"</formula>
    </cfRule>
    <cfRule type="cellIs" dxfId="2722" priority="2905" operator="equal">
      <formula>"Leve"</formula>
    </cfRule>
  </conditionalFormatting>
  <conditionalFormatting sqref="FS232">
    <cfRule type="cellIs" dxfId="2721" priority="3266" operator="equal">
      <formula>"Catastrófico"</formula>
    </cfRule>
    <cfRule type="cellIs" dxfId="2720" priority="3267" operator="equal">
      <formula>"Mayor"</formula>
    </cfRule>
    <cfRule type="cellIs" dxfId="2719" priority="3268" operator="equal">
      <formula>"Moderado"</formula>
    </cfRule>
    <cfRule type="cellIs" dxfId="2718" priority="3269" operator="equal">
      <formula>"Menor"</formula>
    </cfRule>
    <cfRule type="cellIs" dxfId="2717" priority="3270" operator="equal">
      <formula>"Leve"</formula>
    </cfRule>
  </conditionalFormatting>
  <conditionalFormatting sqref="GS250">
    <cfRule type="cellIs" dxfId="2716" priority="2881" operator="equal">
      <formula>"Catastrófico"</formula>
    </cfRule>
    <cfRule type="cellIs" dxfId="2715" priority="2882" operator="equal">
      <formula>"Mayor"</formula>
    </cfRule>
    <cfRule type="cellIs" dxfId="2714" priority="2883" operator="equal">
      <formula>"Moderado"</formula>
    </cfRule>
    <cfRule type="cellIs" dxfId="2713" priority="2884" operator="equal">
      <formula>"Menor"</formula>
    </cfRule>
    <cfRule type="cellIs" dxfId="2712" priority="2885" operator="equal">
      <formula>"Leve"</formula>
    </cfRule>
  </conditionalFormatting>
  <conditionalFormatting sqref="FY89">
    <cfRule type="cellIs" dxfId="2711" priority="3536" operator="equal">
      <formula>"Catastrófico"</formula>
    </cfRule>
    <cfRule type="cellIs" dxfId="2710" priority="3537" operator="equal">
      <formula>"Mayor"</formula>
    </cfRule>
    <cfRule type="cellIs" dxfId="2709" priority="3538" operator="equal">
      <formula>"Moderado"</formula>
    </cfRule>
    <cfRule type="cellIs" dxfId="2708" priority="3539" operator="equal">
      <formula>"Menor"</formula>
    </cfRule>
    <cfRule type="cellIs" dxfId="2707" priority="3540" operator="equal">
      <formula>"Leve"</formula>
    </cfRule>
  </conditionalFormatting>
  <conditionalFormatting sqref="FY162:FY165 FY168:FY171 FY113:FY117 FY173:FY177 FY145:FY147 FY120:FY123 FY138:FY141 FY149:FY153 FY156:FY159">
    <cfRule type="cellIs" dxfId="2706" priority="3516" operator="equal">
      <formula>"Catastrófico"</formula>
    </cfRule>
    <cfRule type="cellIs" dxfId="2705" priority="3517" operator="equal">
      <formula>"Mayor"</formula>
    </cfRule>
    <cfRule type="cellIs" dxfId="2704" priority="3518" operator="equal">
      <formula>"Moderado"</formula>
    </cfRule>
    <cfRule type="cellIs" dxfId="2703" priority="3519" operator="equal">
      <formula>"Menor"</formula>
    </cfRule>
    <cfRule type="cellIs" dxfId="2702" priority="3520" operator="equal">
      <formula>"Leve"</formula>
    </cfRule>
  </conditionalFormatting>
  <conditionalFormatting sqref="GY162:GZ165 GY168:GZ171 GY113:GZ117 GY173:GZ177 GY145:GZ147 GY120:GZ123 GY138:GZ141 GY149:GZ153 GY156:GZ159">
    <cfRule type="cellIs" dxfId="2701" priority="3141" operator="equal">
      <formula>"Catastrófico"</formula>
    </cfRule>
    <cfRule type="cellIs" dxfId="2700" priority="3142" operator="equal">
      <formula>"Mayor"</formula>
    </cfRule>
    <cfRule type="cellIs" dxfId="2699" priority="3143" operator="equal">
      <formula>"Moderado"</formula>
    </cfRule>
    <cfRule type="cellIs" dxfId="2698" priority="3144" operator="equal">
      <formula>"Menor"</formula>
    </cfRule>
    <cfRule type="cellIs" dxfId="2697" priority="3145" operator="equal">
      <formula>"Leve"</formula>
    </cfRule>
  </conditionalFormatting>
  <conditionalFormatting sqref="FY161">
    <cfRule type="cellIs" dxfId="2696" priority="3491" operator="equal">
      <formula>"Catastrófico"</formula>
    </cfRule>
    <cfRule type="cellIs" dxfId="2695" priority="3492" operator="equal">
      <formula>"Mayor"</formula>
    </cfRule>
    <cfRule type="cellIs" dxfId="2694" priority="3493" operator="equal">
      <formula>"Moderado"</formula>
    </cfRule>
    <cfRule type="cellIs" dxfId="2693" priority="3494" operator="equal">
      <formula>"Menor"</formula>
    </cfRule>
    <cfRule type="cellIs" dxfId="2692" priority="3495" operator="equal">
      <formula>"Leve"</formula>
    </cfRule>
  </conditionalFormatting>
  <conditionalFormatting sqref="GY35:GZ35">
    <cfRule type="cellIs" dxfId="2691" priority="2926" operator="equal">
      <formula>"Catastrófico"</formula>
    </cfRule>
    <cfRule type="cellIs" dxfId="2690" priority="2927" operator="equal">
      <formula>"Mayor"</formula>
    </cfRule>
    <cfRule type="cellIs" dxfId="2689" priority="2928" operator="equal">
      <formula>"Moderado"</formula>
    </cfRule>
    <cfRule type="cellIs" dxfId="2688" priority="2929" operator="equal">
      <formula>"Menor"</formula>
    </cfRule>
    <cfRule type="cellIs" dxfId="2687" priority="2930" operator="equal">
      <formula>"Leve"</formula>
    </cfRule>
  </conditionalFormatting>
  <conditionalFormatting sqref="GS10 GS16 GS22 GS40 GS64 GS70 GS76 GS82 GS88 GS94 GS100 GS106 GS112 GS118 GS124 GS130 GS136 GS142 GS148 GS154 GS160 GS166 GS172 GS178 GS184 GS190 GS196 GS202 GS208 GS214 GS220">
    <cfRule type="cellIs" dxfId="2686" priority="2911" operator="equal">
      <formula>"Catastrófico"</formula>
    </cfRule>
    <cfRule type="cellIs" dxfId="2685" priority="2912" operator="equal">
      <formula>"Mayor"</formula>
    </cfRule>
    <cfRule type="cellIs" dxfId="2684" priority="2913" operator="equal">
      <formula>"Moderado"</formula>
    </cfRule>
    <cfRule type="cellIs" dxfId="2683" priority="2914" operator="equal">
      <formula>"Menor"</formula>
    </cfRule>
    <cfRule type="cellIs" dxfId="2682" priority="2915" operator="equal">
      <formula>"Leve"</formula>
    </cfRule>
  </conditionalFormatting>
  <conditionalFormatting sqref="GS46 GS52 GS58">
    <cfRule type="cellIs" dxfId="2681" priority="2906" operator="equal">
      <formula>"Catastrófico"</formula>
    </cfRule>
    <cfRule type="cellIs" dxfId="2680" priority="2907" operator="equal">
      <formula>"Mayor"</formula>
    </cfRule>
    <cfRule type="cellIs" dxfId="2679" priority="2908" operator="equal">
      <formula>"Moderado"</formula>
    </cfRule>
    <cfRule type="cellIs" dxfId="2678" priority="2909" operator="equal">
      <formula>"Menor"</formula>
    </cfRule>
    <cfRule type="cellIs" dxfId="2677" priority="2910" operator="equal">
      <formula>"Leve"</formula>
    </cfRule>
  </conditionalFormatting>
  <conditionalFormatting sqref="GS244">
    <cfRule type="cellIs" dxfId="2676" priority="2886" operator="equal">
      <formula>"Catastrófico"</formula>
    </cfRule>
    <cfRule type="cellIs" dxfId="2675" priority="2887" operator="equal">
      <formula>"Mayor"</formula>
    </cfRule>
    <cfRule type="cellIs" dxfId="2674" priority="2888" operator="equal">
      <formula>"Moderado"</formula>
    </cfRule>
    <cfRule type="cellIs" dxfId="2673" priority="2889" operator="equal">
      <formula>"Menor"</formula>
    </cfRule>
    <cfRule type="cellIs" dxfId="2672" priority="2890" operator="equal">
      <formula>"Leve"</formula>
    </cfRule>
  </conditionalFormatting>
  <conditionalFormatting sqref="GS28">
    <cfRule type="cellIs" dxfId="2671" priority="2876" operator="equal">
      <formula>"Catastrófico"</formula>
    </cfRule>
    <cfRule type="cellIs" dxfId="2670" priority="2877" operator="equal">
      <formula>"Mayor"</formula>
    </cfRule>
    <cfRule type="cellIs" dxfId="2669" priority="2878" operator="equal">
      <formula>"Moderado"</formula>
    </cfRule>
    <cfRule type="cellIs" dxfId="2668" priority="2879" operator="equal">
      <formula>"Menor"</formula>
    </cfRule>
    <cfRule type="cellIs" dxfId="2667" priority="2880" operator="equal">
      <formula>"Leve"</formula>
    </cfRule>
  </conditionalFormatting>
  <conditionalFormatting sqref="FY112">
    <cfRule type="cellIs" dxfId="2666" priority="3506" operator="equal">
      <formula>"Catastrófico"</formula>
    </cfRule>
    <cfRule type="cellIs" dxfId="2665" priority="3507" operator="equal">
      <formula>"Mayor"</formula>
    </cfRule>
    <cfRule type="cellIs" dxfId="2664" priority="3508" operator="equal">
      <formula>"Moderado"</formula>
    </cfRule>
    <cfRule type="cellIs" dxfId="2663" priority="3509" operator="equal">
      <formula>"Menor"</formula>
    </cfRule>
    <cfRule type="cellIs" dxfId="2662" priority="3510" operator="equal">
      <formula>"Leve"</formula>
    </cfRule>
  </conditionalFormatting>
  <conditionalFormatting sqref="FY112">
    <cfRule type="cellIs" dxfId="2661" priority="3501" operator="equal">
      <formula>"Catastrófico"</formula>
    </cfRule>
    <cfRule type="cellIs" dxfId="2660" priority="3502" operator="equal">
      <formula>"Mayor"</formula>
    </cfRule>
    <cfRule type="cellIs" dxfId="2659" priority="3503" operator="equal">
      <formula>"Moderado"</formula>
    </cfRule>
    <cfRule type="cellIs" dxfId="2658" priority="3504" operator="equal">
      <formula>"Menor"</formula>
    </cfRule>
    <cfRule type="cellIs" dxfId="2657" priority="3505" operator="equal">
      <formula>"Leve"</formula>
    </cfRule>
  </conditionalFormatting>
  <conditionalFormatting sqref="GY167:GZ167">
    <cfRule type="cellIs" dxfId="2656" priority="3116" operator="equal">
      <formula>"Catastrófico"</formula>
    </cfRule>
    <cfRule type="cellIs" dxfId="2655" priority="3117" operator="equal">
      <formula>"Mayor"</formula>
    </cfRule>
    <cfRule type="cellIs" dxfId="2654" priority="3118" operator="equal">
      <formula>"Moderado"</formula>
    </cfRule>
    <cfRule type="cellIs" dxfId="2653" priority="3119" operator="equal">
      <formula>"Menor"</formula>
    </cfRule>
    <cfRule type="cellIs" dxfId="2652" priority="3120" operator="equal">
      <formula>"Leve"</formula>
    </cfRule>
  </conditionalFormatting>
  <conditionalFormatting sqref="FY118:FY119">
    <cfRule type="cellIs" dxfId="2651" priority="3391" operator="equal">
      <formula>"Catastrófico"</formula>
    </cfRule>
    <cfRule type="cellIs" dxfId="2650" priority="3392" operator="equal">
      <formula>"Mayor"</formula>
    </cfRule>
    <cfRule type="cellIs" dxfId="2649" priority="3393" operator="equal">
      <formula>"Moderado"</formula>
    </cfRule>
    <cfRule type="cellIs" dxfId="2648" priority="3394" operator="equal">
      <formula>"Menor"</formula>
    </cfRule>
    <cfRule type="cellIs" dxfId="2647" priority="3395" operator="equal">
      <formula>"Leve"</formula>
    </cfRule>
  </conditionalFormatting>
  <conditionalFormatting sqref="FY52">
    <cfRule type="cellIs" dxfId="2646" priority="3431" operator="equal">
      <formula>"Catastrófico"</formula>
    </cfRule>
    <cfRule type="cellIs" dxfId="2645" priority="3432" operator="equal">
      <formula>"Mayor"</formula>
    </cfRule>
    <cfRule type="cellIs" dxfId="2644" priority="3433" operator="equal">
      <formula>"Moderado"</formula>
    </cfRule>
    <cfRule type="cellIs" dxfId="2643" priority="3434" operator="equal">
      <formula>"Menor"</formula>
    </cfRule>
    <cfRule type="cellIs" dxfId="2642" priority="3435" operator="equal">
      <formula>"Leve"</formula>
    </cfRule>
  </conditionalFormatting>
  <conditionalFormatting sqref="GY208:GZ208">
    <cfRule type="cellIs" dxfId="2641" priority="2946" operator="equal">
      <formula>"Catastrófico"</formula>
    </cfRule>
    <cfRule type="cellIs" dxfId="2640" priority="2947" operator="equal">
      <formula>"Mayor"</formula>
    </cfRule>
    <cfRule type="cellIs" dxfId="2639" priority="2948" operator="equal">
      <formula>"Moderado"</formula>
    </cfRule>
    <cfRule type="cellIs" dxfId="2638" priority="2949" operator="equal">
      <formula>"Menor"</formula>
    </cfRule>
    <cfRule type="cellIs" dxfId="2637" priority="2950" operator="equal">
      <formula>"Leve"</formula>
    </cfRule>
  </conditionalFormatting>
  <conditionalFormatting sqref="FY89">
    <cfRule type="cellIs" dxfId="2636" priority="3531" operator="equal">
      <formula>"Catastrófico"</formula>
    </cfRule>
    <cfRule type="cellIs" dxfId="2635" priority="3532" operator="equal">
      <formula>"Mayor"</formula>
    </cfRule>
    <cfRule type="cellIs" dxfId="2634" priority="3533" operator="equal">
      <formula>"Moderado"</formula>
    </cfRule>
    <cfRule type="cellIs" dxfId="2633" priority="3534" operator="equal">
      <formula>"Menor"</formula>
    </cfRule>
    <cfRule type="cellIs" dxfId="2632" priority="3535" operator="equal">
      <formula>"Leve"</formula>
    </cfRule>
  </conditionalFormatting>
  <conditionalFormatting sqref="GY40:GZ40">
    <cfRule type="cellIs" dxfId="2631" priority="2921" operator="equal">
      <formula>"Catastrófico"</formula>
    </cfRule>
    <cfRule type="cellIs" dxfId="2630" priority="2922" operator="equal">
      <formula>"Mayor"</formula>
    </cfRule>
    <cfRule type="cellIs" dxfId="2629" priority="2923" operator="equal">
      <formula>"Moderado"</formula>
    </cfRule>
    <cfRule type="cellIs" dxfId="2628" priority="2924" operator="equal">
      <formula>"Menor"</formula>
    </cfRule>
    <cfRule type="cellIs" dxfId="2627" priority="2925" operator="equal">
      <formula>"Leve"</formula>
    </cfRule>
  </conditionalFormatting>
  <conditionalFormatting sqref="FY41:FY42">
    <cfRule type="cellIs" dxfId="2626" priority="3286" operator="equal">
      <formula>"Catastrófico"</formula>
    </cfRule>
    <cfRule type="cellIs" dxfId="2625" priority="3287" operator="equal">
      <formula>"Mayor"</formula>
    </cfRule>
    <cfRule type="cellIs" dxfId="2624" priority="3288" operator="equal">
      <formula>"Moderado"</formula>
    </cfRule>
    <cfRule type="cellIs" dxfId="2623" priority="3289" operator="equal">
      <formula>"Menor"</formula>
    </cfRule>
    <cfRule type="cellIs" dxfId="2622" priority="3290" operator="equal">
      <formula>"Leve"</formula>
    </cfRule>
  </conditionalFormatting>
  <conditionalFormatting sqref="FY94">
    <cfRule type="cellIs" dxfId="2621" priority="3566" operator="equal">
      <formula>"Catastrófico"</formula>
    </cfRule>
    <cfRule type="cellIs" dxfId="2620" priority="3567" operator="equal">
      <formula>"Mayor"</formula>
    </cfRule>
    <cfRule type="cellIs" dxfId="2619" priority="3568" operator="equal">
      <formula>"Moderado"</formula>
    </cfRule>
    <cfRule type="cellIs" dxfId="2618" priority="3569" operator="equal">
      <formula>"Menor"</formula>
    </cfRule>
    <cfRule type="cellIs" dxfId="2617" priority="3570" operator="equal">
      <formula>"Leve"</formula>
    </cfRule>
  </conditionalFormatting>
  <conditionalFormatting sqref="FY94">
    <cfRule type="cellIs" dxfId="2616" priority="3561" operator="equal">
      <formula>"Catastrófico"</formula>
    </cfRule>
    <cfRule type="cellIs" dxfId="2615" priority="3562" operator="equal">
      <formula>"Mayor"</formula>
    </cfRule>
    <cfRule type="cellIs" dxfId="2614" priority="3563" operator="equal">
      <formula>"Moderado"</formula>
    </cfRule>
    <cfRule type="cellIs" dxfId="2613" priority="3564" operator="equal">
      <formula>"Menor"</formula>
    </cfRule>
    <cfRule type="cellIs" dxfId="2612" priority="3565" operator="equal">
      <formula>"Leve"</formula>
    </cfRule>
  </conditionalFormatting>
  <conditionalFormatting sqref="FY106:FY111">
    <cfRule type="cellIs" dxfId="2611" priority="3461" operator="equal">
      <formula>"Catastrófico"</formula>
    </cfRule>
    <cfRule type="cellIs" dxfId="2610" priority="3462" operator="equal">
      <formula>"Mayor"</formula>
    </cfRule>
    <cfRule type="cellIs" dxfId="2609" priority="3463" operator="equal">
      <formula>"Moderado"</formula>
    </cfRule>
    <cfRule type="cellIs" dxfId="2608" priority="3464" operator="equal">
      <formula>"Menor"</formula>
    </cfRule>
    <cfRule type="cellIs" dxfId="2607" priority="3465" operator="equal">
      <formula>"Leve"</formula>
    </cfRule>
  </conditionalFormatting>
  <conditionalFormatting sqref="GY46:GZ46">
    <cfRule type="cellIs" dxfId="2606" priority="3071" operator="equal">
      <formula>"Catastrófico"</formula>
    </cfRule>
    <cfRule type="cellIs" dxfId="2605" priority="3072" operator="equal">
      <formula>"Mayor"</formula>
    </cfRule>
    <cfRule type="cellIs" dxfId="2604" priority="3073" operator="equal">
      <formula>"Moderado"</formula>
    </cfRule>
    <cfRule type="cellIs" dxfId="2603" priority="3074" operator="equal">
      <formula>"Menor"</formula>
    </cfRule>
    <cfRule type="cellIs" dxfId="2602" priority="3075" operator="equal">
      <formula>"Leve"</formula>
    </cfRule>
  </conditionalFormatting>
  <conditionalFormatting sqref="GY167:GZ167">
    <cfRule type="cellIs" dxfId="2601" priority="3111" operator="equal">
      <formula>"Catastrófico"</formula>
    </cfRule>
    <cfRule type="cellIs" dxfId="2600" priority="3112" operator="equal">
      <formula>"Mayor"</formula>
    </cfRule>
    <cfRule type="cellIs" dxfId="2599" priority="3113" operator="equal">
      <formula>"Moderado"</formula>
    </cfRule>
    <cfRule type="cellIs" dxfId="2598" priority="3114" operator="equal">
      <formula>"Menor"</formula>
    </cfRule>
    <cfRule type="cellIs" dxfId="2597" priority="3115" operator="equal">
      <formula>"Leve"</formula>
    </cfRule>
  </conditionalFormatting>
  <conditionalFormatting sqref="FY46">
    <cfRule type="cellIs" dxfId="2596" priority="3436" operator="equal">
      <formula>"Catastrófico"</formula>
    </cfRule>
    <cfRule type="cellIs" dxfId="2595" priority="3437" operator="equal">
      <formula>"Mayor"</formula>
    </cfRule>
    <cfRule type="cellIs" dxfId="2594" priority="3438" operator="equal">
      <formula>"Moderado"</formula>
    </cfRule>
    <cfRule type="cellIs" dxfId="2593" priority="3439" operator="equal">
      <formula>"Menor"</formula>
    </cfRule>
    <cfRule type="cellIs" dxfId="2592" priority="3440" operator="equal">
      <formula>"Leve"</formula>
    </cfRule>
  </conditionalFormatting>
  <conditionalFormatting sqref="FY52">
    <cfRule type="cellIs" dxfId="2591" priority="3426" operator="equal">
      <formula>"Catastrófico"</formula>
    </cfRule>
    <cfRule type="cellIs" dxfId="2590" priority="3427" operator="equal">
      <formula>"Mayor"</formula>
    </cfRule>
    <cfRule type="cellIs" dxfId="2589" priority="3428" operator="equal">
      <formula>"Moderado"</formula>
    </cfRule>
    <cfRule type="cellIs" dxfId="2588" priority="3429" operator="equal">
      <formula>"Menor"</formula>
    </cfRule>
    <cfRule type="cellIs" dxfId="2587" priority="3430" operator="equal">
      <formula>"Leve"</formula>
    </cfRule>
  </conditionalFormatting>
  <conditionalFormatting sqref="FY58">
    <cfRule type="cellIs" dxfId="2586" priority="3421" operator="equal">
      <formula>"Catastrófico"</formula>
    </cfRule>
    <cfRule type="cellIs" dxfId="2585" priority="3422" operator="equal">
      <formula>"Mayor"</formula>
    </cfRule>
    <cfRule type="cellIs" dxfId="2584" priority="3423" operator="equal">
      <formula>"Moderado"</formula>
    </cfRule>
    <cfRule type="cellIs" dxfId="2583" priority="3424" operator="equal">
      <formula>"Menor"</formula>
    </cfRule>
    <cfRule type="cellIs" dxfId="2582" priority="3425" operator="equal">
      <formula>"Leve"</formula>
    </cfRule>
  </conditionalFormatting>
  <conditionalFormatting sqref="FY83">
    <cfRule type="cellIs" dxfId="2581" priority="3406" operator="equal">
      <formula>"Catastrófico"</formula>
    </cfRule>
    <cfRule type="cellIs" dxfId="2580" priority="3407" operator="equal">
      <formula>"Mayor"</formula>
    </cfRule>
    <cfRule type="cellIs" dxfId="2579" priority="3408" operator="equal">
      <formula>"Moderado"</formula>
    </cfRule>
    <cfRule type="cellIs" dxfId="2578" priority="3409" operator="equal">
      <formula>"Menor"</formula>
    </cfRule>
    <cfRule type="cellIs" dxfId="2577" priority="3410" operator="equal">
      <formula>"Leve"</formula>
    </cfRule>
  </conditionalFormatting>
  <conditionalFormatting sqref="GY35:GZ35">
    <cfRule type="cellIs" dxfId="2576" priority="2931" operator="equal">
      <formula>"Catastrófico"</formula>
    </cfRule>
    <cfRule type="cellIs" dxfId="2575" priority="2932" operator="equal">
      <formula>"Mayor"</formula>
    </cfRule>
    <cfRule type="cellIs" dxfId="2574" priority="2933" operator="equal">
      <formula>"Moderado"</formula>
    </cfRule>
    <cfRule type="cellIs" dxfId="2573" priority="2934" operator="equal">
      <formula>"Menor"</formula>
    </cfRule>
    <cfRule type="cellIs" dxfId="2572" priority="2935" operator="equal">
      <formula>"Leve"</formula>
    </cfRule>
  </conditionalFormatting>
  <conditionalFormatting sqref="GY41:GZ42">
    <cfRule type="cellIs" dxfId="2571" priority="2916" operator="equal">
      <formula>"Catastrófico"</formula>
    </cfRule>
    <cfRule type="cellIs" dxfId="2570" priority="2917" operator="equal">
      <formula>"Mayor"</formula>
    </cfRule>
    <cfRule type="cellIs" dxfId="2569" priority="2918" operator="equal">
      <formula>"Moderado"</formula>
    </cfRule>
    <cfRule type="cellIs" dxfId="2568" priority="2919" operator="equal">
      <formula>"Menor"</formula>
    </cfRule>
    <cfRule type="cellIs" dxfId="2567" priority="2920" operator="equal">
      <formula>"Leve"</formula>
    </cfRule>
  </conditionalFormatting>
  <conditionalFormatting sqref="GY172:GZ172 GY131:GZ137 GY196:GZ196 GY12:GZ15 GY90:GZ93 GY95:GZ99 GY103:GZ105 GY186:GZ190 GY47:GZ51 GY53:GZ57 GY36:GZ40 GY43:GZ45 GY18:GZ34 GY88:GZ88 GY142:GZ142 GY148:GZ148 GY154:GZ155 GY59:GZ69 GY202:GZ202 GY208:GZ208 GY214:GZ255">
    <cfRule type="cellIs" dxfId="2566" priority="3201" operator="equal">
      <formula>"Catastrófico"</formula>
    </cfRule>
    <cfRule type="cellIs" dxfId="2565" priority="3202" operator="equal">
      <formula>"Mayor"</formula>
    </cfRule>
    <cfRule type="cellIs" dxfId="2564" priority="3203" operator="equal">
      <formula>"Moderado"</formula>
    </cfRule>
    <cfRule type="cellIs" dxfId="2563" priority="3204" operator="equal">
      <formula>"Menor"</formula>
    </cfRule>
    <cfRule type="cellIs" dxfId="2562" priority="3205" operator="equal">
      <formula>"Leve"</formula>
    </cfRule>
  </conditionalFormatting>
  <conditionalFormatting sqref="FY185">
    <cfRule type="cellIs" dxfId="2561" priority="3466" operator="equal">
      <formula>"Catastrófico"</formula>
    </cfRule>
    <cfRule type="cellIs" dxfId="2560" priority="3467" operator="equal">
      <formula>"Mayor"</formula>
    </cfRule>
    <cfRule type="cellIs" dxfId="2559" priority="3468" operator="equal">
      <formula>"Moderado"</formula>
    </cfRule>
    <cfRule type="cellIs" dxfId="2558" priority="3469" operator="equal">
      <formula>"Menor"</formula>
    </cfRule>
    <cfRule type="cellIs" dxfId="2557" priority="3470" operator="equal">
      <formula>"Leve"</formula>
    </cfRule>
  </conditionalFormatting>
  <conditionalFormatting sqref="GY82:GZ82">
    <cfRule type="cellIs" dxfId="2556" priority="3041" operator="equal">
      <formula>"Catastrófico"</formula>
    </cfRule>
    <cfRule type="cellIs" dxfId="2555" priority="3042" operator="equal">
      <formula>"Mayor"</formula>
    </cfRule>
    <cfRule type="cellIs" dxfId="2554" priority="3043" operator="equal">
      <formula>"Moderado"</formula>
    </cfRule>
    <cfRule type="cellIs" dxfId="2553" priority="3044" operator="equal">
      <formula>"Menor"</formula>
    </cfRule>
    <cfRule type="cellIs" dxfId="2552" priority="3045" operator="equal">
      <formula>"Leve"</formula>
    </cfRule>
  </conditionalFormatting>
  <conditionalFormatting sqref="GY166:GZ166">
    <cfRule type="cellIs" dxfId="2551" priority="3106" operator="equal">
      <formula>"Catastrófico"</formula>
    </cfRule>
    <cfRule type="cellIs" dxfId="2550" priority="3107" operator="equal">
      <formula>"Mayor"</formula>
    </cfRule>
    <cfRule type="cellIs" dxfId="2549" priority="3108" operator="equal">
      <formula>"Moderado"</formula>
    </cfRule>
    <cfRule type="cellIs" dxfId="2548" priority="3109" operator="equal">
      <formula>"Menor"</formula>
    </cfRule>
    <cfRule type="cellIs" dxfId="2547" priority="3110" operator="equal">
      <formula>"Leve"</formula>
    </cfRule>
  </conditionalFormatting>
  <conditionalFormatting sqref="GY184:GZ185">
    <cfRule type="cellIs" dxfId="2546" priority="3101" operator="equal">
      <formula>"Catastrófico"</formula>
    </cfRule>
    <cfRule type="cellIs" dxfId="2545" priority="3102" operator="equal">
      <formula>"Mayor"</formula>
    </cfRule>
    <cfRule type="cellIs" dxfId="2544" priority="3103" operator="equal">
      <formula>"Moderado"</formula>
    </cfRule>
    <cfRule type="cellIs" dxfId="2543" priority="3104" operator="equal">
      <formula>"Menor"</formula>
    </cfRule>
    <cfRule type="cellIs" dxfId="2542" priority="3105" operator="equal">
      <formula>"Leve"</formula>
    </cfRule>
  </conditionalFormatting>
  <conditionalFormatting sqref="GY178:GZ183">
    <cfRule type="cellIs" dxfId="2541" priority="3081" operator="equal">
      <formula>"Catastrófico"</formula>
    </cfRule>
    <cfRule type="cellIs" dxfId="2540" priority="3082" operator="equal">
      <formula>"Mayor"</formula>
    </cfRule>
    <cfRule type="cellIs" dxfId="2539" priority="3083" operator="equal">
      <formula>"Moderado"</formula>
    </cfRule>
    <cfRule type="cellIs" dxfId="2538" priority="3084" operator="equal">
      <formula>"Menor"</formula>
    </cfRule>
    <cfRule type="cellIs" dxfId="2537" priority="3085" operator="equal">
      <formula>"Leve"</formula>
    </cfRule>
  </conditionalFormatting>
  <conditionalFormatting sqref="FY178:FY183">
    <cfRule type="cellIs" dxfId="2536" priority="3446" operator="equal">
      <formula>"Catastrófico"</formula>
    </cfRule>
    <cfRule type="cellIs" dxfId="2535" priority="3447" operator="equal">
      <formula>"Mayor"</formula>
    </cfRule>
    <cfRule type="cellIs" dxfId="2534" priority="3448" operator="equal">
      <formula>"Moderado"</formula>
    </cfRule>
    <cfRule type="cellIs" dxfId="2533" priority="3449" operator="equal">
      <formula>"Menor"</formula>
    </cfRule>
    <cfRule type="cellIs" dxfId="2532" priority="3450" operator="equal">
      <formula>"Leve"</formula>
    </cfRule>
  </conditionalFormatting>
  <conditionalFormatting sqref="FY143:FY144">
    <cfRule type="cellIs" dxfId="2531" priority="3401" operator="equal">
      <formula>"Catastrófico"</formula>
    </cfRule>
    <cfRule type="cellIs" dxfId="2530" priority="3402" operator="equal">
      <formula>"Mayor"</formula>
    </cfRule>
    <cfRule type="cellIs" dxfId="2529" priority="3403" operator="equal">
      <formula>"Moderado"</formula>
    </cfRule>
    <cfRule type="cellIs" dxfId="2528" priority="3404" operator="equal">
      <formula>"Menor"</formula>
    </cfRule>
    <cfRule type="cellIs" dxfId="2527" priority="3405" operator="equal">
      <formula>"Leve"</formula>
    </cfRule>
  </conditionalFormatting>
  <conditionalFormatting sqref="FY118:FY119">
    <cfRule type="cellIs" dxfId="2526" priority="3396" operator="equal">
      <formula>"Catastrófico"</formula>
    </cfRule>
    <cfRule type="cellIs" dxfId="2525" priority="3397" operator="equal">
      <formula>"Mayor"</formula>
    </cfRule>
    <cfRule type="cellIs" dxfId="2524" priority="3398" operator="equal">
      <formula>"Moderado"</formula>
    </cfRule>
    <cfRule type="cellIs" dxfId="2523" priority="3399" operator="equal">
      <formula>"Menor"</formula>
    </cfRule>
    <cfRule type="cellIs" dxfId="2522" priority="3400" operator="equal">
      <formula>"Leve"</formula>
    </cfRule>
  </conditionalFormatting>
  <conditionalFormatting sqref="GY11:GZ11">
    <cfRule type="cellIs" dxfId="2521" priority="3006" operator="equal">
      <formula>"Catastrófico"</formula>
    </cfRule>
    <cfRule type="cellIs" dxfId="2520" priority="3007" operator="equal">
      <formula>"Mayor"</formula>
    </cfRule>
    <cfRule type="cellIs" dxfId="2519" priority="3008" operator="equal">
      <formula>"Moderado"</formula>
    </cfRule>
    <cfRule type="cellIs" dxfId="2518" priority="3009" operator="equal">
      <formula>"Menor"</formula>
    </cfRule>
    <cfRule type="cellIs" dxfId="2517" priority="3010" operator="equal">
      <formula>"Leve"</formula>
    </cfRule>
  </conditionalFormatting>
  <conditionalFormatting sqref="GY202:GZ202">
    <cfRule type="cellIs" dxfId="2516" priority="2951" operator="equal">
      <formula>"Catastrófico"</formula>
    </cfRule>
    <cfRule type="cellIs" dxfId="2515" priority="2952" operator="equal">
      <formula>"Mayor"</formula>
    </cfRule>
    <cfRule type="cellIs" dxfId="2514" priority="2953" operator="equal">
      <formula>"Moderado"</formula>
    </cfRule>
    <cfRule type="cellIs" dxfId="2513" priority="2954" operator="equal">
      <formula>"Menor"</formula>
    </cfRule>
    <cfRule type="cellIs" dxfId="2512" priority="2955" operator="equal">
      <formula>"Leve"</formula>
    </cfRule>
  </conditionalFormatting>
  <conditionalFormatting sqref="FY102">
    <cfRule type="cellIs" dxfId="2511" priority="3526" operator="equal">
      <formula>"Catastrófico"</formula>
    </cfRule>
    <cfRule type="cellIs" dxfId="2510" priority="3527" operator="equal">
      <formula>"Mayor"</formula>
    </cfRule>
    <cfRule type="cellIs" dxfId="2509" priority="3528" operator="equal">
      <formula>"Moderado"</formula>
    </cfRule>
    <cfRule type="cellIs" dxfId="2508" priority="3529" operator="equal">
      <formula>"Menor"</formula>
    </cfRule>
    <cfRule type="cellIs" dxfId="2507" priority="3530" operator="equal">
      <formula>"Leve"</formula>
    </cfRule>
  </conditionalFormatting>
  <conditionalFormatting sqref="GY102:GZ102">
    <cfRule type="cellIs" dxfId="2506" priority="3151" operator="equal">
      <formula>"Catastrófico"</formula>
    </cfRule>
    <cfRule type="cellIs" dxfId="2505" priority="3152" operator="equal">
      <formula>"Mayor"</formula>
    </cfRule>
    <cfRule type="cellIs" dxfId="2504" priority="3153" operator="equal">
      <formula>"Moderado"</formula>
    </cfRule>
    <cfRule type="cellIs" dxfId="2503" priority="3154" operator="equal">
      <formula>"Menor"</formula>
    </cfRule>
    <cfRule type="cellIs" dxfId="2502" priority="3155" operator="equal">
      <formula>"Leve"</formula>
    </cfRule>
  </conditionalFormatting>
  <conditionalFormatting sqref="FS34">
    <cfRule type="cellIs" dxfId="2501" priority="3241" operator="equal">
      <formula>"Catastrófico"</formula>
    </cfRule>
    <cfRule type="cellIs" dxfId="2500" priority="3242" operator="equal">
      <formula>"Mayor"</formula>
    </cfRule>
    <cfRule type="cellIs" dxfId="2499" priority="3243" operator="equal">
      <formula>"Moderado"</formula>
    </cfRule>
    <cfRule type="cellIs" dxfId="2498" priority="3244" operator="equal">
      <formula>"Menor"</formula>
    </cfRule>
    <cfRule type="cellIs" dxfId="2497" priority="3245" operator="equal">
      <formula>"Leve"</formula>
    </cfRule>
  </conditionalFormatting>
  <conditionalFormatting sqref="GS232">
    <cfRule type="cellIs" dxfId="2496" priority="2896" operator="equal">
      <formula>"Catastrófico"</formula>
    </cfRule>
    <cfRule type="cellIs" dxfId="2495" priority="2897" operator="equal">
      <formula>"Mayor"</formula>
    </cfRule>
    <cfRule type="cellIs" dxfId="2494" priority="2898" operator="equal">
      <formula>"Moderado"</formula>
    </cfRule>
    <cfRule type="cellIs" dxfId="2493" priority="2899" operator="equal">
      <formula>"Menor"</formula>
    </cfRule>
    <cfRule type="cellIs" dxfId="2492" priority="2900" operator="equal">
      <formula>"Leve"</formula>
    </cfRule>
  </conditionalFormatting>
  <conditionalFormatting sqref="GT10:GV10 GT16:GV16 GT22:GV22 GT28:GV28 GT34:GV34 GT40:GV40 GT46:GV46 GT52:GV52 GT58:GV58 GT64:GV64 GT70:GV70 GT76:GV76 GT82:GV82 GT94:GV94 GT100:GV100 GT106:GV106 GT112:GV112 GT118:GV118 GT124:GV124 GT130:GV130 GT136:GV136 GT154:GV154 GT160:GV160 GT166:GV166 GT178:GV178 GT184:GV184 GT190:GV190 GT214:GV214 GT220:GV220 GX220 GX214 GX208 GX202 GX196 GX190 GX184 GX178 GX172 GX166 GX160 GX154 GX148 GX142 GX136 GX130 GX124 GX118 GX112 GX106 GX100 GX94 GX88 GX82 GX76 GX70 GX64 GX58 GX52 GX46 GX40 GX34 GX28 GX22 GX16 GX10 GT208:GV208 GT202:GV202 GT148:GV148 GT142:GV142 GT88:GV88 GT196:GV196 GT172:GV172 HA10:HD10 HA16:HD16 HA22:HD22 HA28:HD28 HA34:HD34 HA40:HD40 HA46:HD46 HA52:HD52 HA58:HD58 HA64:HD64 HA70:HD70 HA76:HD76 HA82:HD82 HA88:HD88 HA94:HD94 HA100:HD100 HA106:HD106 HA112:HD112 HA118:HD118 HA124:HD124 HA130:HD130 HA136:HD136 HA142:HD142 HA148:HD148 HA154:HD154 HA160:HD160 HA166:HD166 HA172:HD172 HA178:HD178 HA184:HD184 HA190:HD190 HA196:HD196 HA202:HD202 HA208:HD208 HA214:HD214 HA220:HD220">
    <cfRule type="cellIs" dxfId="2491" priority="3236" operator="equal">
      <formula>"Catastrófico"</formula>
    </cfRule>
    <cfRule type="cellIs" dxfId="2490" priority="3237" operator="equal">
      <formula>"Mayor"</formula>
    </cfRule>
    <cfRule type="cellIs" dxfId="2489" priority="3238" operator="equal">
      <formula>"Moderado"</formula>
    </cfRule>
    <cfRule type="cellIs" dxfId="2488" priority="3239" operator="equal">
      <formula>"Menor"</formula>
    </cfRule>
    <cfRule type="cellIs" dxfId="2487" priority="3240" operator="equal">
      <formula>"Leve"</formula>
    </cfRule>
  </conditionalFormatting>
  <conditionalFormatting sqref="GJ10">
    <cfRule type="cellIs" dxfId="2486" priority="2861" operator="equal">
      <formula>"Catastrófico"</formula>
    </cfRule>
    <cfRule type="cellIs" dxfId="2485" priority="2862" operator="equal">
      <formula>"Mayor"</formula>
    </cfRule>
    <cfRule type="cellIs" dxfId="2484" priority="2863" operator="equal">
      <formula>"Moderado"</formula>
    </cfRule>
    <cfRule type="cellIs" dxfId="2483" priority="2864" operator="equal">
      <formula>"Menor"</formula>
    </cfRule>
    <cfRule type="cellIs" dxfId="2482" priority="2865" operator="equal">
      <formula>"Leve"</formula>
    </cfRule>
  </conditionalFormatting>
  <conditionalFormatting sqref="GJ10">
    <cfRule type="cellIs" dxfId="2481" priority="2856" operator="equal">
      <formula>"Catastrófico"</formula>
    </cfRule>
    <cfRule type="cellIs" dxfId="2480" priority="2857" operator="equal">
      <formula>"Mayor"</formula>
    </cfRule>
    <cfRule type="cellIs" dxfId="2479" priority="2858" operator="equal">
      <formula>"Moderado"</formula>
    </cfRule>
    <cfRule type="cellIs" dxfId="2478" priority="2859" operator="equal">
      <formula>"Menor"</formula>
    </cfRule>
    <cfRule type="cellIs" dxfId="2477" priority="2860" operator="equal">
      <formula>"Leve"</formula>
    </cfRule>
  </conditionalFormatting>
  <conditionalFormatting sqref="GW11:GW243">
    <cfRule type="cellIs" dxfId="2476" priority="3216" operator="equal">
      <formula>"Catastrófico"</formula>
    </cfRule>
    <cfRule type="cellIs" dxfId="2475" priority="3217" operator="equal">
      <formula>"Mayor"</formula>
    </cfRule>
    <cfRule type="cellIs" dxfId="2474" priority="3218" operator="equal">
      <formula>"Moderado"</formula>
    </cfRule>
    <cfRule type="cellIs" dxfId="2473" priority="3219" operator="equal">
      <formula>"Menor"</formula>
    </cfRule>
    <cfRule type="cellIs" dxfId="2472" priority="3220" operator="equal">
      <formula>"Leve"</formula>
    </cfRule>
  </conditionalFormatting>
  <conditionalFormatting sqref="GW244:GW255">
    <cfRule type="cellIs" dxfId="2471" priority="3211" operator="equal">
      <formula>"Catastrófico"</formula>
    </cfRule>
    <cfRule type="cellIs" dxfId="2470" priority="3212" operator="equal">
      <formula>"Mayor"</formula>
    </cfRule>
    <cfRule type="cellIs" dxfId="2469" priority="3213" operator="equal">
      <formula>"Moderado"</formula>
    </cfRule>
    <cfRule type="cellIs" dxfId="2468" priority="3214" operator="equal">
      <formula>"Menor"</formula>
    </cfRule>
    <cfRule type="cellIs" dxfId="2467" priority="3215" operator="equal">
      <formula>"Leve"</formula>
    </cfRule>
  </conditionalFormatting>
  <conditionalFormatting sqref="GW244:GW255">
    <cfRule type="cellIs" dxfId="2466" priority="3206" operator="equal">
      <formula>"Catastrófico"</formula>
    </cfRule>
    <cfRule type="cellIs" dxfId="2465" priority="3207" operator="equal">
      <formula>"Mayor"</formula>
    </cfRule>
    <cfRule type="cellIs" dxfId="2464" priority="3208" operator="equal">
      <formula>"Moderado"</formula>
    </cfRule>
    <cfRule type="cellIs" dxfId="2463" priority="3209" operator="equal">
      <formula>"Menor"</formula>
    </cfRule>
    <cfRule type="cellIs" dxfId="2462" priority="3210" operator="equal">
      <formula>"Leve"</formula>
    </cfRule>
  </conditionalFormatting>
  <conditionalFormatting sqref="GY130:GZ130">
    <cfRule type="cellIs" dxfId="2461" priority="2961" operator="equal">
      <formula>"Catastrófico"</formula>
    </cfRule>
    <cfRule type="cellIs" dxfId="2460" priority="2962" operator="equal">
      <formula>"Mayor"</formula>
    </cfRule>
    <cfRule type="cellIs" dxfId="2459" priority="2963" operator="equal">
      <formula>"Moderado"</formula>
    </cfRule>
    <cfRule type="cellIs" dxfId="2458" priority="2964" operator="equal">
      <formula>"Menor"</formula>
    </cfRule>
    <cfRule type="cellIs" dxfId="2457" priority="2965" operator="equal">
      <formula>"Leve"</formula>
    </cfRule>
  </conditionalFormatting>
  <conditionalFormatting sqref="GY196:GZ196">
    <cfRule type="cellIs" dxfId="2456" priority="2956" operator="equal">
      <formula>"Catastrófico"</formula>
    </cfRule>
    <cfRule type="cellIs" dxfId="2455" priority="2957" operator="equal">
      <formula>"Mayor"</formula>
    </cfRule>
    <cfRule type="cellIs" dxfId="2454" priority="2958" operator="equal">
      <formula>"Moderado"</formula>
    </cfRule>
    <cfRule type="cellIs" dxfId="2453" priority="2959" operator="equal">
      <formula>"Menor"</formula>
    </cfRule>
    <cfRule type="cellIs" dxfId="2452" priority="2960" operator="equal">
      <formula>"Leve"</formula>
    </cfRule>
  </conditionalFormatting>
  <conditionalFormatting sqref="GL202:GM202">
    <cfRule type="cellIs" dxfId="2451" priority="2581" operator="equal">
      <formula>"Catastrófico"</formula>
    </cfRule>
    <cfRule type="cellIs" dxfId="2450" priority="2582" operator="equal">
      <formula>"Mayor"</formula>
    </cfRule>
    <cfRule type="cellIs" dxfId="2449" priority="2583" operator="equal">
      <formula>"Moderado"</formula>
    </cfRule>
    <cfRule type="cellIs" dxfId="2448" priority="2584" operator="equal">
      <formula>"Menor"</formula>
    </cfRule>
    <cfRule type="cellIs" dxfId="2447" priority="2585" operator="equal">
      <formula>"Leve"</formula>
    </cfRule>
  </conditionalFormatting>
  <conditionalFormatting sqref="GL214:GM214">
    <cfRule type="cellIs" dxfId="2446" priority="2571" operator="equal">
      <formula>"Catastrófico"</formula>
    </cfRule>
    <cfRule type="cellIs" dxfId="2445" priority="2572" operator="equal">
      <formula>"Mayor"</formula>
    </cfRule>
    <cfRule type="cellIs" dxfId="2444" priority="2573" operator="equal">
      <formula>"Moderado"</formula>
    </cfRule>
    <cfRule type="cellIs" dxfId="2443" priority="2574" operator="equal">
      <formula>"Menor"</formula>
    </cfRule>
    <cfRule type="cellIs" dxfId="2442" priority="2575" operator="equal">
      <formula>"Leve"</formula>
    </cfRule>
  </conditionalFormatting>
  <conditionalFormatting sqref="GL28:GM28">
    <cfRule type="cellIs" dxfId="2441" priority="2566" operator="equal">
      <formula>"Catastrófico"</formula>
    </cfRule>
    <cfRule type="cellIs" dxfId="2440" priority="2567" operator="equal">
      <formula>"Mayor"</formula>
    </cfRule>
    <cfRule type="cellIs" dxfId="2439" priority="2568" operator="equal">
      <formula>"Moderado"</formula>
    </cfRule>
    <cfRule type="cellIs" dxfId="2438" priority="2569" operator="equal">
      <formula>"Menor"</formula>
    </cfRule>
    <cfRule type="cellIs" dxfId="2437" priority="2570" operator="equal">
      <formula>"Leve"</formula>
    </cfRule>
  </conditionalFormatting>
  <conditionalFormatting sqref="GY10:GZ10">
    <cfRule type="cellIs" dxfId="2436" priority="2996" operator="equal">
      <formula>"Catastrófico"</formula>
    </cfRule>
    <cfRule type="cellIs" dxfId="2435" priority="2997" operator="equal">
      <formula>"Mayor"</formula>
    </cfRule>
    <cfRule type="cellIs" dxfId="2434" priority="2998" operator="equal">
      <formula>"Moderado"</formula>
    </cfRule>
    <cfRule type="cellIs" dxfId="2433" priority="2999" operator="equal">
      <formula>"Menor"</formula>
    </cfRule>
    <cfRule type="cellIs" dxfId="2432" priority="3000" operator="equal">
      <formula>"Leve"</formula>
    </cfRule>
  </conditionalFormatting>
  <conditionalFormatting sqref="GL35:GM35">
    <cfRule type="cellIs" dxfId="2431" priority="2561" operator="equal">
      <formula>"Catastrófico"</formula>
    </cfRule>
    <cfRule type="cellIs" dxfId="2430" priority="2562" operator="equal">
      <formula>"Mayor"</formula>
    </cfRule>
    <cfRule type="cellIs" dxfId="2429" priority="2563" operator="equal">
      <formula>"Moderado"</formula>
    </cfRule>
    <cfRule type="cellIs" dxfId="2428" priority="2564" operator="equal">
      <formula>"Menor"</formula>
    </cfRule>
    <cfRule type="cellIs" dxfId="2427" priority="2565" operator="equal">
      <formula>"Leve"</formula>
    </cfRule>
  </conditionalFormatting>
  <conditionalFormatting sqref="GL35:GM35">
    <cfRule type="cellIs" dxfId="2426" priority="2556" operator="equal">
      <formula>"Catastrófico"</formula>
    </cfRule>
    <cfRule type="cellIs" dxfId="2425" priority="2557" operator="equal">
      <formula>"Mayor"</formula>
    </cfRule>
    <cfRule type="cellIs" dxfId="2424" priority="2558" operator="equal">
      <formula>"Moderado"</formula>
    </cfRule>
    <cfRule type="cellIs" dxfId="2423" priority="2559" operator="equal">
      <formula>"Menor"</formula>
    </cfRule>
    <cfRule type="cellIs" dxfId="2422" priority="2560" operator="equal">
      <formula>"Leve"</formula>
    </cfRule>
  </conditionalFormatting>
  <conditionalFormatting sqref="GY10:GZ10">
    <cfRule type="cellIs" dxfId="2421" priority="2991" operator="equal">
      <formula>"Catastrófico"</formula>
    </cfRule>
    <cfRule type="cellIs" dxfId="2420" priority="2992" operator="equal">
      <formula>"Mayor"</formula>
    </cfRule>
    <cfRule type="cellIs" dxfId="2419" priority="2993" operator="equal">
      <formula>"Moderado"</formula>
    </cfRule>
    <cfRule type="cellIs" dxfId="2418" priority="2994" operator="equal">
      <formula>"Menor"</formula>
    </cfRule>
    <cfRule type="cellIs" dxfId="2417" priority="2995" operator="equal">
      <formula>"Leve"</formula>
    </cfRule>
  </conditionalFormatting>
  <conditionalFormatting sqref="GY16:GZ17">
    <cfRule type="cellIs" dxfId="2416" priority="2986" operator="equal">
      <formula>"Catastrófico"</formula>
    </cfRule>
    <cfRule type="cellIs" dxfId="2415" priority="2987" operator="equal">
      <formula>"Mayor"</formula>
    </cfRule>
    <cfRule type="cellIs" dxfId="2414" priority="2988" operator="equal">
      <formula>"Moderado"</formula>
    </cfRule>
    <cfRule type="cellIs" dxfId="2413" priority="2989" operator="equal">
      <formula>"Menor"</formula>
    </cfRule>
    <cfRule type="cellIs" dxfId="2412" priority="2990" operator="equal">
      <formula>"Leve"</formula>
    </cfRule>
  </conditionalFormatting>
  <conditionalFormatting sqref="GL208:GM208">
    <cfRule type="cellIs" dxfId="2411" priority="2576" operator="equal">
      <formula>"Catastrófico"</formula>
    </cfRule>
    <cfRule type="cellIs" dxfId="2410" priority="2577" operator="equal">
      <formula>"Mayor"</formula>
    </cfRule>
    <cfRule type="cellIs" dxfId="2409" priority="2578" operator="equal">
      <formula>"Moderado"</formula>
    </cfRule>
    <cfRule type="cellIs" dxfId="2408" priority="2579" operator="equal">
      <formula>"Menor"</formula>
    </cfRule>
    <cfRule type="cellIs" dxfId="2407" priority="2580" operator="equal">
      <formula>"Leve"</formula>
    </cfRule>
  </conditionalFormatting>
  <conditionalFormatting sqref="GY16:GZ17">
    <cfRule type="cellIs" dxfId="2406" priority="2981" operator="equal">
      <formula>"Catastrófico"</formula>
    </cfRule>
    <cfRule type="cellIs" dxfId="2405" priority="2982" operator="equal">
      <formula>"Mayor"</formula>
    </cfRule>
    <cfRule type="cellIs" dxfId="2404" priority="2983" operator="equal">
      <formula>"Moderado"</formula>
    </cfRule>
    <cfRule type="cellIs" dxfId="2403" priority="2984" operator="equal">
      <formula>"Menor"</formula>
    </cfRule>
    <cfRule type="cellIs" dxfId="2402" priority="2985" operator="equal">
      <formula>"Leve"</formula>
    </cfRule>
  </conditionalFormatting>
  <conditionalFormatting sqref="GY124:GZ129">
    <cfRule type="cellIs" dxfId="2401" priority="2971" operator="equal">
      <formula>"Catastrófico"</formula>
    </cfRule>
    <cfRule type="cellIs" dxfId="2400" priority="2972" operator="equal">
      <formula>"Mayor"</formula>
    </cfRule>
    <cfRule type="cellIs" dxfId="2399" priority="2973" operator="equal">
      <formula>"Moderado"</formula>
    </cfRule>
    <cfRule type="cellIs" dxfId="2398" priority="2974" operator="equal">
      <formula>"Menor"</formula>
    </cfRule>
    <cfRule type="cellIs" dxfId="2397" priority="2975" operator="equal">
      <formula>"Leve"</formula>
    </cfRule>
  </conditionalFormatting>
  <conditionalFormatting sqref="GY130:GZ130">
    <cfRule type="cellIs" dxfId="2396" priority="2966" operator="equal">
      <formula>"Catastrófico"</formula>
    </cfRule>
    <cfRule type="cellIs" dxfId="2395" priority="2967" operator="equal">
      <formula>"Mayor"</formula>
    </cfRule>
    <cfRule type="cellIs" dxfId="2394" priority="2968" operator="equal">
      <formula>"Moderado"</formula>
    </cfRule>
    <cfRule type="cellIs" dxfId="2393" priority="2969" operator="equal">
      <formula>"Menor"</formula>
    </cfRule>
    <cfRule type="cellIs" dxfId="2392" priority="2970" operator="equal">
      <formula>"Leve"</formula>
    </cfRule>
  </conditionalFormatting>
  <conditionalFormatting sqref="GL40:GM40">
    <cfRule type="cellIs" dxfId="2391" priority="2551" operator="equal">
      <formula>"Catastrófico"</formula>
    </cfRule>
    <cfRule type="cellIs" dxfId="2390" priority="2552" operator="equal">
      <formula>"Mayor"</formula>
    </cfRule>
    <cfRule type="cellIs" dxfId="2389" priority="2553" operator="equal">
      <formula>"Moderado"</formula>
    </cfRule>
    <cfRule type="cellIs" dxfId="2388" priority="2554" operator="equal">
      <formula>"Menor"</formula>
    </cfRule>
    <cfRule type="cellIs" dxfId="2387" priority="2555" operator="equal">
      <formula>"Leve"</formula>
    </cfRule>
  </conditionalFormatting>
  <conditionalFormatting sqref="GF226">
    <cfRule type="cellIs" dxfId="2386" priority="2531" operator="equal">
      <formula>"Catastrófico"</formula>
    </cfRule>
    <cfRule type="cellIs" dxfId="2385" priority="2532" operator="equal">
      <formula>"Mayor"</formula>
    </cfRule>
    <cfRule type="cellIs" dxfId="2384" priority="2533" operator="equal">
      <formula>"Moderado"</formula>
    </cfRule>
    <cfRule type="cellIs" dxfId="2383" priority="2534" operator="equal">
      <formula>"Menor"</formula>
    </cfRule>
    <cfRule type="cellIs" dxfId="2382" priority="2535" operator="equal">
      <formula>"Leve"</formula>
    </cfRule>
  </conditionalFormatting>
  <conditionalFormatting sqref="GF232">
    <cfRule type="cellIs" dxfId="2381" priority="2526" operator="equal">
      <formula>"Catastrófico"</formula>
    </cfRule>
    <cfRule type="cellIs" dxfId="2380" priority="2527" operator="equal">
      <formula>"Mayor"</formula>
    </cfRule>
    <cfRule type="cellIs" dxfId="2379" priority="2528" operator="equal">
      <formula>"Moderado"</formula>
    </cfRule>
    <cfRule type="cellIs" dxfId="2378" priority="2529" operator="equal">
      <formula>"Menor"</formula>
    </cfRule>
    <cfRule type="cellIs" dxfId="2377" priority="2530" operator="equal">
      <formula>"Leve"</formula>
    </cfRule>
  </conditionalFormatting>
  <conditionalFormatting sqref="GF250">
    <cfRule type="cellIs" dxfId="2376" priority="2511" operator="equal">
      <formula>"Catastrófico"</formula>
    </cfRule>
    <cfRule type="cellIs" dxfId="2375" priority="2512" operator="equal">
      <formula>"Mayor"</formula>
    </cfRule>
    <cfRule type="cellIs" dxfId="2374" priority="2513" operator="equal">
      <formula>"Moderado"</formula>
    </cfRule>
    <cfRule type="cellIs" dxfId="2373" priority="2514" operator="equal">
      <formula>"Menor"</formula>
    </cfRule>
    <cfRule type="cellIs" dxfId="2372" priority="2515" operator="equal">
      <formula>"Leve"</formula>
    </cfRule>
  </conditionalFormatting>
  <conditionalFormatting sqref="GY89:GZ89">
    <cfRule type="cellIs" dxfId="2371" priority="3166" operator="equal">
      <formula>"Catastrófico"</formula>
    </cfRule>
    <cfRule type="cellIs" dxfId="2370" priority="3167" operator="equal">
      <formula>"Mayor"</formula>
    </cfRule>
    <cfRule type="cellIs" dxfId="2369" priority="3168" operator="equal">
      <formula>"Moderado"</formula>
    </cfRule>
    <cfRule type="cellIs" dxfId="2368" priority="3169" operator="equal">
      <formula>"Menor"</formula>
    </cfRule>
    <cfRule type="cellIs" dxfId="2367" priority="3170" operator="equal">
      <formula>"Leve"</formula>
    </cfRule>
  </conditionalFormatting>
  <conditionalFormatting sqref="GY162:GZ165 GY168:GZ171 GY113:GZ117 GY173:GZ177 GY145:GZ147 GY120:GZ123 GY138:GZ141 GY149:GZ153 GY156:GZ159">
    <cfRule type="cellIs" dxfId="2366" priority="3146" operator="equal">
      <formula>"Catastrófico"</formula>
    </cfRule>
    <cfRule type="cellIs" dxfId="2365" priority="3147" operator="equal">
      <formula>"Mayor"</formula>
    </cfRule>
    <cfRule type="cellIs" dxfId="2364" priority="3148" operator="equal">
      <formula>"Moderado"</formula>
    </cfRule>
    <cfRule type="cellIs" dxfId="2363" priority="3149" operator="equal">
      <formula>"Menor"</formula>
    </cfRule>
    <cfRule type="cellIs" dxfId="2362" priority="3150" operator="equal">
      <formula>"Leve"</formula>
    </cfRule>
  </conditionalFormatting>
  <conditionalFormatting sqref="GY160:GZ160">
    <cfRule type="cellIs" dxfId="2361" priority="3126" operator="equal">
      <formula>"Catastrófico"</formula>
    </cfRule>
    <cfRule type="cellIs" dxfId="2360" priority="3127" operator="equal">
      <formula>"Mayor"</formula>
    </cfRule>
    <cfRule type="cellIs" dxfId="2359" priority="3128" operator="equal">
      <formula>"Moderado"</formula>
    </cfRule>
    <cfRule type="cellIs" dxfId="2358" priority="3129" operator="equal">
      <formula>"Menor"</formula>
    </cfRule>
    <cfRule type="cellIs" dxfId="2357" priority="3130" operator="equal">
      <formula>"Leve"</formula>
    </cfRule>
  </conditionalFormatting>
  <conditionalFormatting sqref="GY161:GZ161">
    <cfRule type="cellIs" dxfId="2356" priority="3121" operator="equal">
      <formula>"Catastrófico"</formula>
    </cfRule>
    <cfRule type="cellIs" dxfId="2355" priority="3122" operator="equal">
      <formula>"Mayor"</formula>
    </cfRule>
    <cfRule type="cellIs" dxfId="2354" priority="3123" operator="equal">
      <formula>"Moderado"</formula>
    </cfRule>
    <cfRule type="cellIs" dxfId="2353" priority="3124" operator="equal">
      <formula>"Menor"</formula>
    </cfRule>
    <cfRule type="cellIs" dxfId="2352" priority="3125" operator="equal">
      <formula>"Leve"</formula>
    </cfRule>
  </conditionalFormatting>
  <conditionalFormatting sqref="GF10 GF16 GF22 GF40 GF64 GF70 GF76 GF82 GF88 GF94 GF100 GF106 GF112 GF118 GF124 GF130 GF136 GF142 GF148 GF154 GF160 GF166 GF172 GF178 GF184 GF190 GF196 GF202 GF208 GF214 GF220">
    <cfRule type="cellIs" dxfId="2351" priority="2541" operator="equal">
      <formula>"Catastrófico"</formula>
    </cfRule>
    <cfRule type="cellIs" dxfId="2350" priority="2542" operator="equal">
      <formula>"Mayor"</formula>
    </cfRule>
    <cfRule type="cellIs" dxfId="2349" priority="2543" operator="equal">
      <formula>"Moderado"</formula>
    </cfRule>
    <cfRule type="cellIs" dxfId="2348" priority="2544" operator="equal">
      <formula>"Menor"</formula>
    </cfRule>
    <cfRule type="cellIs" dxfId="2347" priority="2545" operator="equal">
      <formula>"Leve"</formula>
    </cfRule>
  </conditionalFormatting>
  <conditionalFormatting sqref="GF46 GF52 GF58">
    <cfRule type="cellIs" dxfId="2346" priority="2536" operator="equal">
      <formula>"Catastrófico"</formula>
    </cfRule>
    <cfRule type="cellIs" dxfId="2345" priority="2537" operator="equal">
      <formula>"Mayor"</formula>
    </cfRule>
    <cfRule type="cellIs" dxfId="2344" priority="2538" operator="equal">
      <formula>"Moderado"</formula>
    </cfRule>
    <cfRule type="cellIs" dxfId="2343" priority="2539" operator="equal">
      <formula>"Menor"</formula>
    </cfRule>
    <cfRule type="cellIs" dxfId="2342" priority="2540" operator="equal">
      <formula>"Leve"</formula>
    </cfRule>
  </conditionalFormatting>
  <conditionalFormatting sqref="GF244">
    <cfRule type="cellIs" dxfId="2341" priority="2516" operator="equal">
      <formula>"Catastrófico"</formula>
    </cfRule>
    <cfRule type="cellIs" dxfId="2340" priority="2517" operator="equal">
      <formula>"Mayor"</formula>
    </cfRule>
    <cfRule type="cellIs" dxfId="2339" priority="2518" operator="equal">
      <formula>"Moderado"</formula>
    </cfRule>
    <cfRule type="cellIs" dxfId="2338" priority="2519" operator="equal">
      <formula>"Menor"</formula>
    </cfRule>
    <cfRule type="cellIs" dxfId="2337" priority="2520" operator="equal">
      <formula>"Leve"</formula>
    </cfRule>
  </conditionalFormatting>
  <conditionalFormatting sqref="GF28">
    <cfRule type="cellIs" dxfId="2336" priority="2506" operator="equal">
      <formula>"Catastrófico"</formula>
    </cfRule>
    <cfRule type="cellIs" dxfId="2335" priority="2507" operator="equal">
      <formula>"Mayor"</formula>
    </cfRule>
    <cfRule type="cellIs" dxfId="2334" priority="2508" operator="equal">
      <formula>"Moderado"</formula>
    </cfRule>
    <cfRule type="cellIs" dxfId="2333" priority="2509" operator="equal">
      <formula>"Menor"</formula>
    </cfRule>
    <cfRule type="cellIs" dxfId="2332" priority="2510" operator="equal">
      <formula>"Leve"</formula>
    </cfRule>
  </conditionalFormatting>
  <conditionalFormatting sqref="GY112:GZ112">
    <cfRule type="cellIs" dxfId="2331" priority="3136" operator="equal">
      <formula>"Catastrófico"</formula>
    </cfRule>
    <cfRule type="cellIs" dxfId="2330" priority="3137" operator="equal">
      <formula>"Mayor"</formula>
    </cfRule>
    <cfRule type="cellIs" dxfId="2329" priority="3138" operator="equal">
      <formula>"Moderado"</formula>
    </cfRule>
    <cfRule type="cellIs" dxfId="2328" priority="3139" operator="equal">
      <formula>"Menor"</formula>
    </cfRule>
    <cfRule type="cellIs" dxfId="2327" priority="3140" operator="equal">
      <formula>"Leve"</formula>
    </cfRule>
  </conditionalFormatting>
  <conditionalFormatting sqref="GY112:GZ112">
    <cfRule type="cellIs" dxfId="2326" priority="3131" operator="equal">
      <formula>"Catastrófico"</formula>
    </cfRule>
    <cfRule type="cellIs" dxfId="2325" priority="3132" operator="equal">
      <formula>"Mayor"</formula>
    </cfRule>
    <cfRule type="cellIs" dxfId="2324" priority="3133" operator="equal">
      <formula>"Moderado"</formula>
    </cfRule>
    <cfRule type="cellIs" dxfId="2323" priority="3134" operator="equal">
      <formula>"Menor"</formula>
    </cfRule>
    <cfRule type="cellIs" dxfId="2322" priority="3135" operator="equal">
      <formula>"Leve"</formula>
    </cfRule>
  </conditionalFormatting>
  <conditionalFormatting sqref="GY118:GZ119">
    <cfRule type="cellIs" dxfId="2321" priority="3021" operator="equal">
      <formula>"Catastrófico"</formula>
    </cfRule>
    <cfRule type="cellIs" dxfId="2320" priority="3022" operator="equal">
      <formula>"Mayor"</formula>
    </cfRule>
    <cfRule type="cellIs" dxfId="2319" priority="3023" operator="equal">
      <formula>"Moderado"</formula>
    </cfRule>
    <cfRule type="cellIs" dxfId="2318" priority="3024" operator="equal">
      <formula>"Menor"</formula>
    </cfRule>
    <cfRule type="cellIs" dxfId="2317" priority="3025" operator="equal">
      <formula>"Leve"</formula>
    </cfRule>
  </conditionalFormatting>
  <conditionalFormatting sqref="GY52:GZ52">
    <cfRule type="cellIs" dxfId="2316" priority="3061" operator="equal">
      <formula>"Catastrófico"</formula>
    </cfRule>
    <cfRule type="cellIs" dxfId="2315" priority="3062" operator="equal">
      <formula>"Mayor"</formula>
    </cfRule>
    <cfRule type="cellIs" dxfId="2314" priority="3063" operator="equal">
      <formula>"Moderado"</formula>
    </cfRule>
    <cfRule type="cellIs" dxfId="2313" priority="3064" operator="equal">
      <formula>"Menor"</formula>
    </cfRule>
    <cfRule type="cellIs" dxfId="2312" priority="3065" operator="equal">
      <formula>"Leve"</formula>
    </cfRule>
  </conditionalFormatting>
  <conditionalFormatting sqref="GY89:GZ89">
    <cfRule type="cellIs" dxfId="2311" priority="3161" operator="equal">
      <formula>"Catastrófico"</formula>
    </cfRule>
    <cfRule type="cellIs" dxfId="2310" priority="3162" operator="equal">
      <formula>"Mayor"</formula>
    </cfRule>
    <cfRule type="cellIs" dxfId="2309" priority="3163" operator="equal">
      <formula>"Moderado"</formula>
    </cfRule>
    <cfRule type="cellIs" dxfId="2308" priority="3164" operator="equal">
      <formula>"Menor"</formula>
    </cfRule>
    <cfRule type="cellIs" dxfId="2307" priority="3165" operator="equal">
      <formula>"Leve"</formula>
    </cfRule>
  </conditionalFormatting>
  <conditionalFormatting sqref="GY191:GZ195">
    <cfRule type="cellIs" dxfId="2306" priority="3186" operator="equal">
      <formula>"Catastrófico"</formula>
    </cfRule>
    <cfRule type="cellIs" dxfId="2305" priority="3187" operator="equal">
      <formula>"Mayor"</formula>
    </cfRule>
    <cfRule type="cellIs" dxfId="2304" priority="3188" operator="equal">
      <formula>"Moderado"</formula>
    </cfRule>
    <cfRule type="cellIs" dxfId="2303" priority="3189" operator="equal">
      <formula>"Menor"</formula>
    </cfRule>
    <cfRule type="cellIs" dxfId="2302" priority="3190" operator="equal">
      <formula>"Leve"</formula>
    </cfRule>
  </conditionalFormatting>
  <conditionalFormatting sqref="GY197:GZ201">
    <cfRule type="cellIs" dxfId="2301" priority="3181" operator="equal">
      <formula>"Catastrófico"</formula>
    </cfRule>
    <cfRule type="cellIs" dxfId="2300" priority="3182" operator="equal">
      <formula>"Mayor"</formula>
    </cfRule>
    <cfRule type="cellIs" dxfId="2299" priority="3183" operator="equal">
      <formula>"Moderado"</formula>
    </cfRule>
    <cfRule type="cellIs" dxfId="2298" priority="3184" operator="equal">
      <formula>"Menor"</formula>
    </cfRule>
    <cfRule type="cellIs" dxfId="2297" priority="3185" operator="equal">
      <formula>"Leve"</formula>
    </cfRule>
  </conditionalFormatting>
  <conditionalFormatting sqref="GL41:GM42">
    <cfRule type="cellIs" dxfId="2296" priority="2546" operator="equal">
      <formula>"Catastrófico"</formula>
    </cfRule>
    <cfRule type="cellIs" dxfId="2295" priority="2547" operator="equal">
      <formula>"Mayor"</formula>
    </cfRule>
    <cfRule type="cellIs" dxfId="2294" priority="2548" operator="equal">
      <formula>"Moderado"</formula>
    </cfRule>
    <cfRule type="cellIs" dxfId="2293" priority="2549" operator="equal">
      <formula>"Menor"</formula>
    </cfRule>
    <cfRule type="cellIs" dxfId="2292" priority="2550" operator="equal">
      <formula>"Leve"</formula>
    </cfRule>
  </conditionalFormatting>
  <conditionalFormatting sqref="GY94:GZ94">
    <cfRule type="cellIs" dxfId="2291" priority="3196" operator="equal">
      <formula>"Catastrófico"</formula>
    </cfRule>
    <cfRule type="cellIs" dxfId="2290" priority="3197" operator="equal">
      <formula>"Mayor"</formula>
    </cfRule>
    <cfRule type="cellIs" dxfId="2289" priority="3198" operator="equal">
      <formula>"Moderado"</formula>
    </cfRule>
    <cfRule type="cellIs" dxfId="2288" priority="3199" operator="equal">
      <formula>"Menor"</formula>
    </cfRule>
    <cfRule type="cellIs" dxfId="2287" priority="3200" operator="equal">
      <formula>"Leve"</formula>
    </cfRule>
  </conditionalFormatting>
  <conditionalFormatting sqref="GY94:GZ94">
    <cfRule type="cellIs" dxfId="2286" priority="3191" operator="equal">
      <formula>"Catastrófico"</formula>
    </cfRule>
    <cfRule type="cellIs" dxfId="2285" priority="3192" operator="equal">
      <formula>"Mayor"</formula>
    </cfRule>
    <cfRule type="cellIs" dxfId="2284" priority="3193" operator="equal">
      <formula>"Moderado"</formula>
    </cfRule>
    <cfRule type="cellIs" dxfId="2283" priority="3194" operator="equal">
      <formula>"Menor"</formula>
    </cfRule>
    <cfRule type="cellIs" dxfId="2282" priority="3195" operator="equal">
      <formula>"Leve"</formula>
    </cfRule>
  </conditionalFormatting>
  <conditionalFormatting sqref="GY106:GZ111">
    <cfRule type="cellIs" dxfId="2281" priority="3091" operator="equal">
      <formula>"Catastrófico"</formula>
    </cfRule>
    <cfRule type="cellIs" dxfId="2280" priority="3092" operator="equal">
      <formula>"Mayor"</formula>
    </cfRule>
    <cfRule type="cellIs" dxfId="2279" priority="3093" operator="equal">
      <formula>"Moderado"</formula>
    </cfRule>
    <cfRule type="cellIs" dxfId="2278" priority="3094" operator="equal">
      <formula>"Menor"</formula>
    </cfRule>
    <cfRule type="cellIs" dxfId="2277" priority="3095" operator="equal">
      <formula>"Leve"</formula>
    </cfRule>
  </conditionalFormatting>
  <conditionalFormatting sqref="GY203:GZ207">
    <cfRule type="cellIs" dxfId="2276" priority="3176" operator="equal">
      <formula>"Catastrófico"</formula>
    </cfRule>
    <cfRule type="cellIs" dxfId="2275" priority="3177" operator="equal">
      <formula>"Mayor"</formula>
    </cfRule>
    <cfRule type="cellIs" dxfId="2274" priority="3178" operator="equal">
      <formula>"Moderado"</formula>
    </cfRule>
    <cfRule type="cellIs" dxfId="2273" priority="3179" operator="equal">
      <formula>"Menor"</formula>
    </cfRule>
    <cfRule type="cellIs" dxfId="2272" priority="3180" operator="equal">
      <formula>"Leve"</formula>
    </cfRule>
  </conditionalFormatting>
  <conditionalFormatting sqref="GY209:GZ213">
    <cfRule type="cellIs" dxfId="2271" priority="3171" operator="equal">
      <formula>"Catastrófico"</formula>
    </cfRule>
    <cfRule type="cellIs" dxfId="2270" priority="3172" operator="equal">
      <formula>"Mayor"</formula>
    </cfRule>
    <cfRule type="cellIs" dxfId="2269" priority="3173" operator="equal">
      <formula>"Moderado"</formula>
    </cfRule>
    <cfRule type="cellIs" dxfId="2268" priority="3174" operator="equal">
      <formula>"Menor"</formula>
    </cfRule>
    <cfRule type="cellIs" dxfId="2267" priority="3175" operator="equal">
      <formula>"Leve"</formula>
    </cfRule>
  </conditionalFormatting>
  <conditionalFormatting sqref="GY106:GZ111">
    <cfRule type="cellIs" dxfId="2266" priority="3086" operator="equal">
      <formula>"Catastrófico"</formula>
    </cfRule>
    <cfRule type="cellIs" dxfId="2265" priority="3087" operator="equal">
      <formula>"Mayor"</formula>
    </cfRule>
    <cfRule type="cellIs" dxfId="2264" priority="3088" operator="equal">
      <formula>"Moderado"</formula>
    </cfRule>
    <cfRule type="cellIs" dxfId="2263" priority="3089" operator="equal">
      <formula>"Menor"</formula>
    </cfRule>
    <cfRule type="cellIs" dxfId="2262" priority="3090" operator="equal">
      <formula>"Leve"</formula>
    </cfRule>
  </conditionalFormatting>
  <conditionalFormatting sqref="GY46:GZ46">
    <cfRule type="cellIs" dxfId="2261" priority="3066" operator="equal">
      <formula>"Catastrófico"</formula>
    </cfRule>
    <cfRule type="cellIs" dxfId="2260" priority="3067" operator="equal">
      <formula>"Mayor"</formula>
    </cfRule>
    <cfRule type="cellIs" dxfId="2259" priority="3068" operator="equal">
      <formula>"Moderado"</formula>
    </cfRule>
    <cfRule type="cellIs" dxfId="2258" priority="3069" operator="equal">
      <formula>"Menor"</formula>
    </cfRule>
    <cfRule type="cellIs" dxfId="2257" priority="3070" operator="equal">
      <formula>"Leve"</formula>
    </cfRule>
  </conditionalFormatting>
  <conditionalFormatting sqref="GY52:GZ52">
    <cfRule type="cellIs" dxfId="2256" priority="3056" operator="equal">
      <formula>"Catastrófico"</formula>
    </cfRule>
    <cfRule type="cellIs" dxfId="2255" priority="3057" operator="equal">
      <formula>"Mayor"</formula>
    </cfRule>
    <cfRule type="cellIs" dxfId="2254" priority="3058" operator="equal">
      <formula>"Moderado"</formula>
    </cfRule>
    <cfRule type="cellIs" dxfId="2253" priority="3059" operator="equal">
      <formula>"Menor"</formula>
    </cfRule>
    <cfRule type="cellIs" dxfId="2252" priority="3060" operator="equal">
      <formula>"Leve"</formula>
    </cfRule>
  </conditionalFormatting>
  <conditionalFormatting sqref="GY58:GZ58">
    <cfRule type="cellIs" dxfId="2251" priority="3051" operator="equal">
      <formula>"Catastrófico"</formula>
    </cfRule>
    <cfRule type="cellIs" dxfId="2250" priority="3052" operator="equal">
      <formula>"Mayor"</formula>
    </cfRule>
    <cfRule type="cellIs" dxfId="2249" priority="3053" operator="equal">
      <formula>"Moderado"</formula>
    </cfRule>
    <cfRule type="cellIs" dxfId="2248" priority="3054" operator="equal">
      <formula>"Menor"</formula>
    </cfRule>
    <cfRule type="cellIs" dxfId="2247" priority="3055" operator="equal">
      <formula>"Leve"</formula>
    </cfRule>
  </conditionalFormatting>
  <conditionalFormatting sqref="GY83:GZ83">
    <cfRule type="cellIs" dxfId="2246" priority="3036" operator="equal">
      <formula>"Catastrófico"</formula>
    </cfRule>
    <cfRule type="cellIs" dxfId="2245" priority="3037" operator="equal">
      <formula>"Mayor"</formula>
    </cfRule>
    <cfRule type="cellIs" dxfId="2244" priority="3038" operator="equal">
      <formula>"Moderado"</formula>
    </cfRule>
    <cfRule type="cellIs" dxfId="2243" priority="3039" operator="equal">
      <formula>"Menor"</formula>
    </cfRule>
    <cfRule type="cellIs" dxfId="2242" priority="3040" operator="equal">
      <formula>"Leve"</formula>
    </cfRule>
  </conditionalFormatting>
  <conditionalFormatting sqref="GY11:GZ11">
    <cfRule type="cellIs" dxfId="2241" priority="3001" operator="equal">
      <formula>"Catastrófico"</formula>
    </cfRule>
    <cfRule type="cellIs" dxfId="2240" priority="3002" operator="equal">
      <formula>"Mayor"</formula>
    </cfRule>
    <cfRule type="cellIs" dxfId="2239" priority="3003" operator="equal">
      <formula>"Moderado"</formula>
    </cfRule>
    <cfRule type="cellIs" dxfId="2238" priority="3004" operator="equal">
      <formula>"Menor"</formula>
    </cfRule>
    <cfRule type="cellIs" dxfId="2237" priority="3005" operator="equal">
      <formula>"Leve"</formula>
    </cfRule>
  </conditionalFormatting>
  <conditionalFormatting sqref="GY185:GZ185">
    <cfRule type="cellIs" dxfId="2236" priority="3096" operator="equal">
      <formula>"Catastrófico"</formula>
    </cfRule>
    <cfRule type="cellIs" dxfId="2235" priority="3097" operator="equal">
      <formula>"Mayor"</formula>
    </cfRule>
    <cfRule type="cellIs" dxfId="2234" priority="3098" operator="equal">
      <formula>"Moderado"</formula>
    </cfRule>
    <cfRule type="cellIs" dxfId="2233" priority="3099" operator="equal">
      <formula>"Menor"</formula>
    </cfRule>
    <cfRule type="cellIs" dxfId="2232" priority="3100" operator="equal">
      <formula>"Leve"</formula>
    </cfRule>
  </conditionalFormatting>
  <conditionalFormatting sqref="GY178:GZ183">
    <cfRule type="cellIs" dxfId="2231" priority="3076" operator="equal">
      <formula>"Catastrófico"</formula>
    </cfRule>
    <cfRule type="cellIs" dxfId="2230" priority="3077" operator="equal">
      <formula>"Mayor"</formula>
    </cfRule>
    <cfRule type="cellIs" dxfId="2229" priority="3078" operator="equal">
      <formula>"Moderado"</formula>
    </cfRule>
    <cfRule type="cellIs" dxfId="2228" priority="3079" operator="equal">
      <formula>"Menor"</formula>
    </cfRule>
    <cfRule type="cellIs" dxfId="2227" priority="3080" operator="equal">
      <formula>"Leve"</formula>
    </cfRule>
  </conditionalFormatting>
  <conditionalFormatting sqref="GY58:GZ58">
    <cfRule type="cellIs" dxfId="2226" priority="3046" operator="equal">
      <formula>"Catastrófico"</formula>
    </cfRule>
    <cfRule type="cellIs" dxfId="2225" priority="3047" operator="equal">
      <formula>"Mayor"</formula>
    </cfRule>
    <cfRule type="cellIs" dxfId="2224" priority="3048" operator="equal">
      <formula>"Moderado"</formula>
    </cfRule>
    <cfRule type="cellIs" dxfId="2223" priority="3049" operator="equal">
      <formula>"Menor"</formula>
    </cfRule>
    <cfRule type="cellIs" dxfId="2222" priority="3050" operator="equal">
      <formula>"Leve"</formula>
    </cfRule>
  </conditionalFormatting>
  <conditionalFormatting sqref="GY143:GZ144">
    <cfRule type="cellIs" dxfId="2221" priority="3031" operator="equal">
      <formula>"Catastrófico"</formula>
    </cfRule>
    <cfRule type="cellIs" dxfId="2220" priority="3032" operator="equal">
      <formula>"Mayor"</formula>
    </cfRule>
    <cfRule type="cellIs" dxfId="2219" priority="3033" operator="equal">
      <formula>"Moderado"</formula>
    </cfRule>
    <cfRule type="cellIs" dxfId="2218" priority="3034" operator="equal">
      <formula>"Menor"</formula>
    </cfRule>
    <cfRule type="cellIs" dxfId="2217" priority="3035" operator="equal">
      <formula>"Leve"</formula>
    </cfRule>
  </conditionalFormatting>
  <conditionalFormatting sqref="GY118:GZ119">
    <cfRule type="cellIs" dxfId="2216" priority="3026" operator="equal">
      <formula>"Catastrófico"</formula>
    </cfRule>
    <cfRule type="cellIs" dxfId="2215" priority="3027" operator="equal">
      <formula>"Mayor"</formula>
    </cfRule>
    <cfRule type="cellIs" dxfId="2214" priority="3028" operator="equal">
      <formula>"Moderado"</formula>
    </cfRule>
    <cfRule type="cellIs" dxfId="2213" priority="3029" operator="equal">
      <formula>"Menor"</formula>
    </cfRule>
    <cfRule type="cellIs" dxfId="2212" priority="3030" operator="equal">
      <formula>"Leve"</formula>
    </cfRule>
  </conditionalFormatting>
  <conditionalFormatting sqref="GY102:GZ102">
    <cfRule type="cellIs" dxfId="2211" priority="3156" operator="equal">
      <formula>"Catastrófico"</formula>
    </cfRule>
    <cfRule type="cellIs" dxfId="2210" priority="3157" operator="equal">
      <formula>"Mayor"</formula>
    </cfRule>
    <cfRule type="cellIs" dxfId="2209" priority="3158" operator="equal">
      <formula>"Moderado"</formula>
    </cfRule>
    <cfRule type="cellIs" dxfId="2208" priority="3159" operator="equal">
      <formula>"Menor"</formula>
    </cfRule>
    <cfRule type="cellIs" dxfId="2207" priority="3160" operator="equal">
      <formula>"Leve"</formula>
    </cfRule>
  </conditionalFormatting>
  <conditionalFormatting sqref="GS34">
    <cfRule type="cellIs" dxfId="2206" priority="2871" operator="equal">
      <formula>"Catastrófico"</formula>
    </cfRule>
    <cfRule type="cellIs" dxfId="2205" priority="2872" operator="equal">
      <formula>"Mayor"</formula>
    </cfRule>
    <cfRule type="cellIs" dxfId="2204" priority="2873" operator="equal">
      <formula>"Moderado"</formula>
    </cfRule>
    <cfRule type="cellIs" dxfId="2203" priority="2874" operator="equal">
      <formula>"Menor"</formula>
    </cfRule>
    <cfRule type="cellIs" dxfId="2202" priority="2875" operator="equal">
      <formula>"Leve"</formula>
    </cfRule>
  </conditionalFormatting>
  <conditionalFormatting sqref="GG10:GI10 GG16:GI16 GG22:GI22 GG28:GI28 GG34:GI34 GG40:GI40 GG46:GI46 GG52:GI52 GG58:GI58 GG64:GI64 GG70:GI70 GG76:GI76 GG82:GI82 GG94:GI94 GG100:GI100 GG106:GI106 GG112:GI112 GG118:GI118 GG124:GI124 GG130:GI130 GG136:GI136 GG154:GI154 GG160:GI160 GG166:GI166 GG178:GI178 GG184:GI184 GG190:GI190 GG214:GI214 GG220:GI220 GK220 GK214 GK208 GK202 GK196 GK190 GK184 GK178 GK172 GK166 GK160 GK154 GK148 GK142 GK136 GK130 GK124 GK118 GK112 GK106 GK100 GK94 GK88 GK82 GK76 GK70 GK64 GK58 GK52 GK46 GK40 GK34 GK28 GK22 GK16 GK10 GG208:GI208 GG202:GI202 GG148:GI148 GG142:GI142 GG88:GI88 GG196:GI196 GG172:GI172 GN10:GR10 GN16:GR16 GN22:GR22 GN28:GR28 GN34:GR34 GN40:GR40 GN46:GR46 GN52:GR52 GN58:GR58 GN64:GR64 GN70:GR70 GN76:GR76 GN82:GR82 GN88:GR88 GN94:GR94 GN100:GR100 GN106:GR106 GN112:GR112 GN118:GR118 GN124:GR124 GN130:GR130 GN136:GR136 GN142:GR142 GN148:GR148 GN154:GR154 GN160:GR160 GN166:GR166 GN172:GR172 GN178:GR178 GN184:GR184 GN190:GR190 GN196:GR196 GN202:GR202 GN208:GR208 GN214:GR214 GN220:GR220">
    <cfRule type="cellIs" dxfId="2201" priority="2866" operator="equal">
      <formula>"Catastrófico"</formula>
    </cfRule>
    <cfRule type="cellIs" dxfId="2200" priority="2867" operator="equal">
      <formula>"Mayor"</formula>
    </cfRule>
    <cfRule type="cellIs" dxfId="2199" priority="2868" operator="equal">
      <formula>"Moderado"</formula>
    </cfRule>
    <cfRule type="cellIs" dxfId="2198" priority="2869" operator="equal">
      <formula>"Menor"</formula>
    </cfRule>
    <cfRule type="cellIs" dxfId="2197" priority="2870" operator="equal">
      <formula>"Leve"</formula>
    </cfRule>
  </conditionalFormatting>
  <conditionalFormatting sqref="GJ11:GJ243">
    <cfRule type="cellIs" dxfId="2196" priority="2851" operator="equal">
      <formula>"Catastrófico"</formula>
    </cfRule>
    <cfRule type="cellIs" dxfId="2195" priority="2852" operator="equal">
      <formula>"Mayor"</formula>
    </cfRule>
    <cfRule type="cellIs" dxfId="2194" priority="2853" operator="equal">
      <formula>"Moderado"</formula>
    </cfRule>
    <cfRule type="cellIs" dxfId="2193" priority="2854" operator="equal">
      <formula>"Menor"</formula>
    </cfRule>
    <cfRule type="cellIs" dxfId="2192" priority="2855" operator="equal">
      <formula>"Leve"</formula>
    </cfRule>
  </conditionalFormatting>
  <conditionalFormatting sqref="GJ11:GJ243">
    <cfRule type="cellIs" dxfId="2191" priority="2846" operator="equal">
      <formula>"Catastrófico"</formula>
    </cfRule>
    <cfRule type="cellIs" dxfId="2190" priority="2847" operator="equal">
      <formula>"Mayor"</formula>
    </cfRule>
    <cfRule type="cellIs" dxfId="2189" priority="2848" operator="equal">
      <formula>"Moderado"</formula>
    </cfRule>
    <cfRule type="cellIs" dxfId="2188" priority="2849" operator="equal">
      <formula>"Menor"</formula>
    </cfRule>
    <cfRule type="cellIs" dxfId="2187" priority="2850" operator="equal">
      <formula>"Leve"</formula>
    </cfRule>
  </conditionalFormatting>
  <conditionalFormatting sqref="GJ244:GJ255">
    <cfRule type="cellIs" dxfId="2186" priority="2841" operator="equal">
      <formula>"Catastrófico"</formula>
    </cfRule>
    <cfRule type="cellIs" dxfId="2185" priority="2842" operator="equal">
      <formula>"Mayor"</formula>
    </cfRule>
    <cfRule type="cellIs" dxfId="2184" priority="2843" operator="equal">
      <formula>"Moderado"</formula>
    </cfRule>
    <cfRule type="cellIs" dxfId="2183" priority="2844" operator="equal">
      <formula>"Menor"</formula>
    </cfRule>
    <cfRule type="cellIs" dxfId="2182" priority="2845" operator="equal">
      <formula>"Leve"</formula>
    </cfRule>
  </conditionalFormatting>
  <conditionalFormatting sqref="GJ244:GJ255">
    <cfRule type="cellIs" dxfId="2181" priority="2836" operator="equal">
      <formula>"Catastrófico"</formula>
    </cfRule>
    <cfRule type="cellIs" dxfId="2180" priority="2837" operator="equal">
      <formula>"Mayor"</formula>
    </cfRule>
    <cfRule type="cellIs" dxfId="2179" priority="2838" operator="equal">
      <formula>"Moderado"</formula>
    </cfRule>
    <cfRule type="cellIs" dxfId="2178" priority="2839" operator="equal">
      <formula>"Menor"</formula>
    </cfRule>
    <cfRule type="cellIs" dxfId="2177" priority="2840" operator="equal">
      <formula>"Leve"</formula>
    </cfRule>
  </conditionalFormatting>
  <conditionalFormatting sqref="GL130:GM130">
    <cfRule type="cellIs" dxfId="2176" priority="2591" operator="equal">
      <formula>"Catastrófico"</formula>
    </cfRule>
    <cfRule type="cellIs" dxfId="2175" priority="2592" operator="equal">
      <formula>"Mayor"</formula>
    </cfRule>
    <cfRule type="cellIs" dxfId="2174" priority="2593" operator="equal">
      <formula>"Moderado"</formula>
    </cfRule>
    <cfRule type="cellIs" dxfId="2173" priority="2594" operator="equal">
      <formula>"Menor"</formula>
    </cfRule>
    <cfRule type="cellIs" dxfId="2172" priority="2595" operator="equal">
      <formula>"Leve"</formula>
    </cfRule>
  </conditionalFormatting>
  <conditionalFormatting sqref="GL196:GM196">
    <cfRule type="cellIs" dxfId="2171" priority="2586" operator="equal">
      <formula>"Catastrófico"</formula>
    </cfRule>
    <cfRule type="cellIs" dxfId="2170" priority="2587" operator="equal">
      <formula>"Mayor"</formula>
    </cfRule>
    <cfRule type="cellIs" dxfId="2169" priority="2588" operator="equal">
      <formula>"Moderado"</formula>
    </cfRule>
    <cfRule type="cellIs" dxfId="2168" priority="2589" operator="equal">
      <formula>"Menor"</formula>
    </cfRule>
    <cfRule type="cellIs" dxfId="2167" priority="2590" operator="equal">
      <formula>"Leve"</formula>
    </cfRule>
  </conditionalFormatting>
  <conditionalFormatting sqref="GL10:GM10">
    <cfRule type="cellIs" dxfId="2166" priority="2626" operator="equal">
      <formula>"Catastrófico"</formula>
    </cfRule>
    <cfRule type="cellIs" dxfId="2165" priority="2627" operator="equal">
      <formula>"Mayor"</formula>
    </cfRule>
    <cfRule type="cellIs" dxfId="2164" priority="2628" operator="equal">
      <formula>"Moderado"</formula>
    </cfRule>
    <cfRule type="cellIs" dxfId="2163" priority="2629" operator="equal">
      <formula>"Menor"</formula>
    </cfRule>
    <cfRule type="cellIs" dxfId="2162" priority="2630" operator="equal">
      <formula>"Leve"</formula>
    </cfRule>
  </conditionalFormatting>
  <conditionalFormatting sqref="GL10:GM10">
    <cfRule type="cellIs" dxfId="2161" priority="2621" operator="equal">
      <formula>"Catastrófico"</formula>
    </cfRule>
    <cfRule type="cellIs" dxfId="2160" priority="2622" operator="equal">
      <formula>"Mayor"</formula>
    </cfRule>
    <cfRule type="cellIs" dxfId="2159" priority="2623" operator="equal">
      <formula>"Moderado"</formula>
    </cfRule>
    <cfRule type="cellIs" dxfId="2158" priority="2624" operator="equal">
      <formula>"Menor"</formula>
    </cfRule>
    <cfRule type="cellIs" dxfId="2157" priority="2625" operator="equal">
      <formula>"Leve"</formula>
    </cfRule>
  </conditionalFormatting>
  <conditionalFormatting sqref="GL16:GM17">
    <cfRule type="cellIs" dxfId="2156" priority="2616" operator="equal">
      <formula>"Catastrófico"</formula>
    </cfRule>
    <cfRule type="cellIs" dxfId="2155" priority="2617" operator="equal">
      <formula>"Mayor"</formula>
    </cfRule>
    <cfRule type="cellIs" dxfId="2154" priority="2618" operator="equal">
      <formula>"Moderado"</formula>
    </cfRule>
    <cfRule type="cellIs" dxfId="2153" priority="2619" operator="equal">
      <formula>"Menor"</formula>
    </cfRule>
    <cfRule type="cellIs" dxfId="2152" priority="2620" operator="equal">
      <formula>"Leve"</formula>
    </cfRule>
  </conditionalFormatting>
  <conditionalFormatting sqref="GL16:GM17">
    <cfRule type="cellIs" dxfId="2151" priority="2611" operator="equal">
      <formula>"Catastrófico"</formula>
    </cfRule>
    <cfRule type="cellIs" dxfId="2150" priority="2612" operator="equal">
      <formula>"Mayor"</formula>
    </cfRule>
    <cfRule type="cellIs" dxfId="2149" priority="2613" operator="equal">
      <formula>"Moderado"</formula>
    </cfRule>
    <cfRule type="cellIs" dxfId="2148" priority="2614" operator="equal">
      <formula>"Menor"</formula>
    </cfRule>
    <cfRule type="cellIs" dxfId="2147" priority="2615" operator="equal">
      <formula>"Leve"</formula>
    </cfRule>
  </conditionalFormatting>
  <conditionalFormatting sqref="GL124:GM129">
    <cfRule type="cellIs" dxfId="2146" priority="2606" operator="equal">
      <formula>"Catastrófico"</formula>
    </cfRule>
    <cfRule type="cellIs" dxfId="2145" priority="2607" operator="equal">
      <formula>"Mayor"</formula>
    </cfRule>
    <cfRule type="cellIs" dxfId="2144" priority="2608" operator="equal">
      <formula>"Moderado"</formula>
    </cfRule>
    <cfRule type="cellIs" dxfId="2143" priority="2609" operator="equal">
      <formula>"Menor"</formula>
    </cfRule>
    <cfRule type="cellIs" dxfId="2142" priority="2610" operator="equal">
      <formula>"Leve"</formula>
    </cfRule>
  </conditionalFormatting>
  <conditionalFormatting sqref="GL124:GM129">
    <cfRule type="cellIs" dxfId="2141" priority="2601" operator="equal">
      <formula>"Catastrófico"</formula>
    </cfRule>
    <cfRule type="cellIs" dxfId="2140" priority="2602" operator="equal">
      <formula>"Mayor"</formula>
    </cfRule>
    <cfRule type="cellIs" dxfId="2139" priority="2603" operator="equal">
      <formula>"Moderado"</formula>
    </cfRule>
    <cfRule type="cellIs" dxfId="2138" priority="2604" operator="equal">
      <formula>"Menor"</formula>
    </cfRule>
    <cfRule type="cellIs" dxfId="2137" priority="2605" operator="equal">
      <formula>"Leve"</formula>
    </cfRule>
  </conditionalFormatting>
  <conditionalFormatting sqref="GL130:GM130">
    <cfRule type="cellIs" dxfId="2136" priority="2596" operator="equal">
      <formula>"Catastrófico"</formula>
    </cfRule>
    <cfRule type="cellIs" dxfId="2135" priority="2597" operator="equal">
      <formula>"Mayor"</formula>
    </cfRule>
    <cfRule type="cellIs" dxfId="2134" priority="2598" operator="equal">
      <formula>"Moderado"</formula>
    </cfRule>
    <cfRule type="cellIs" dxfId="2133" priority="2599" operator="equal">
      <formula>"Menor"</formula>
    </cfRule>
    <cfRule type="cellIs" dxfId="2132" priority="2600" operator="equal">
      <formula>"Leve"</formula>
    </cfRule>
  </conditionalFormatting>
  <conditionalFormatting sqref="GL89:GM89">
    <cfRule type="cellIs" dxfId="2131" priority="2796" operator="equal">
      <formula>"Catastrófico"</formula>
    </cfRule>
    <cfRule type="cellIs" dxfId="2130" priority="2797" operator="equal">
      <formula>"Mayor"</formula>
    </cfRule>
    <cfRule type="cellIs" dxfId="2129" priority="2798" operator="equal">
      <formula>"Moderado"</formula>
    </cfRule>
    <cfRule type="cellIs" dxfId="2128" priority="2799" operator="equal">
      <formula>"Menor"</formula>
    </cfRule>
    <cfRule type="cellIs" dxfId="2127" priority="2800" operator="equal">
      <formula>"Leve"</formula>
    </cfRule>
  </conditionalFormatting>
  <conditionalFormatting sqref="GL162:GM165 GL168:GM171 GL113:GM117 GL173:GM177 GL145:GM147 GL120:GM123 GL138:GM141 GL149:GM153 GL156:GM159">
    <cfRule type="cellIs" dxfId="2126" priority="2776" operator="equal">
      <formula>"Catastrófico"</formula>
    </cfRule>
    <cfRule type="cellIs" dxfId="2125" priority="2777" operator="equal">
      <formula>"Mayor"</formula>
    </cfRule>
    <cfRule type="cellIs" dxfId="2124" priority="2778" operator="equal">
      <formula>"Moderado"</formula>
    </cfRule>
    <cfRule type="cellIs" dxfId="2123" priority="2779" operator="equal">
      <formula>"Menor"</formula>
    </cfRule>
    <cfRule type="cellIs" dxfId="2122" priority="2780" operator="equal">
      <formula>"Leve"</formula>
    </cfRule>
  </conditionalFormatting>
  <conditionalFormatting sqref="GL162:GM165 GL168:GM171 GL113:GM117 GL173:GM177 GL145:GM147 GL120:GM123 GL138:GM141 GL149:GM153 GL156:GM159">
    <cfRule type="cellIs" dxfId="2121" priority="2771" operator="equal">
      <formula>"Catastrófico"</formula>
    </cfRule>
    <cfRule type="cellIs" dxfId="2120" priority="2772" operator="equal">
      <formula>"Mayor"</formula>
    </cfRule>
    <cfRule type="cellIs" dxfId="2119" priority="2773" operator="equal">
      <formula>"Moderado"</formula>
    </cfRule>
    <cfRule type="cellIs" dxfId="2118" priority="2774" operator="equal">
      <formula>"Menor"</formula>
    </cfRule>
    <cfRule type="cellIs" dxfId="2117" priority="2775" operator="equal">
      <formula>"Leve"</formula>
    </cfRule>
  </conditionalFormatting>
  <conditionalFormatting sqref="GL160:GM160">
    <cfRule type="cellIs" dxfId="2116" priority="2756" operator="equal">
      <formula>"Catastrófico"</formula>
    </cfRule>
    <cfRule type="cellIs" dxfId="2115" priority="2757" operator="equal">
      <formula>"Mayor"</formula>
    </cfRule>
    <cfRule type="cellIs" dxfId="2114" priority="2758" operator="equal">
      <formula>"Moderado"</formula>
    </cfRule>
    <cfRule type="cellIs" dxfId="2113" priority="2759" operator="equal">
      <formula>"Menor"</formula>
    </cfRule>
    <cfRule type="cellIs" dxfId="2112" priority="2760" operator="equal">
      <formula>"Leve"</formula>
    </cfRule>
  </conditionalFormatting>
  <conditionalFormatting sqref="GL161:GM161">
    <cfRule type="cellIs" dxfId="2111" priority="2751" operator="equal">
      <formula>"Catastrófico"</formula>
    </cfRule>
    <cfRule type="cellIs" dxfId="2110" priority="2752" operator="equal">
      <formula>"Mayor"</formula>
    </cfRule>
    <cfRule type="cellIs" dxfId="2109" priority="2753" operator="equal">
      <formula>"Moderado"</formula>
    </cfRule>
    <cfRule type="cellIs" dxfId="2108" priority="2754" operator="equal">
      <formula>"Menor"</formula>
    </cfRule>
    <cfRule type="cellIs" dxfId="2107" priority="2755" operator="equal">
      <formula>"Leve"</formula>
    </cfRule>
  </conditionalFormatting>
  <conditionalFormatting sqref="GL112:GM112">
    <cfRule type="cellIs" dxfId="2106" priority="2766" operator="equal">
      <formula>"Catastrófico"</formula>
    </cfRule>
    <cfRule type="cellIs" dxfId="2105" priority="2767" operator="equal">
      <formula>"Mayor"</formula>
    </cfRule>
    <cfRule type="cellIs" dxfId="2104" priority="2768" operator="equal">
      <formula>"Moderado"</formula>
    </cfRule>
    <cfRule type="cellIs" dxfId="2103" priority="2769" operator="equal">
      <formula>"Menor"</formula>
    </cfRule>
    <cfRule type="cellIs" dxfId="2102" priority="2770" operator="equal">
      <formula>"Leve"</formula>
    </cfRule>
  </conditionalFormatting>
  <conditionalFormatting sqref="GL112:GM112">
    <cfRule type="cellIs" dxfId="2101" priority="2761" operator="equal">
      <formula>"Catastrófico"</formula>
    </cfRule>
    <cfRule type="cellIs" dxfId="2100" priority="2762" operator="equal">
      <formula>"Mayor"</formula>
    </cfRule>
    <cfRule type="cellIs" dxfId="2099" priority="2763" operator="equal">
      <formula>"Moderado"</formula>
    </cfRule>
    <cfRule type="cellIs" dxfId="2098" priority="2764" operator="equal">
      <formula>"Menor"</formula>
    </cfRule>
    <cfRule type="cellIs" dxfId="2097" priority="2765" operator="equal">
      <formula>"Leve"</formula>
    </cfRule>
  </conditionalFormatting>
  <conditionalFormatting sqref="GL167:GM167">
    <cfRule type="cellIs" dxfId="2096" priority="2746" operator="equal">
      <formula>"Catastrófico"</formula>
    </cfRule>
    <cfRule type="cellIs" dxfId="2095" priority="2747" operator="equal">
      <formula>"Mayor"</formula>
    </cfRule>
    <cfRule type="cellIs" dxfId="2094" priority="2748" operator="equal">
      <formula>"Moderado"</formula>
    </cfRule>
    <cfRule type="cellIs" dxfId="2093" priority="2749" operator="equal">
      <formula>"Menor"</formula>
    </cfRule>
    <cfRule type="cellIs" dxfId="2092" priority="2750" operator="equal">
      <formula>"Leve"</formula>
    </cfRule>
  </conditionalFormatting>
  <conditionalFormatting sqref="GL118:GM119">
    <cfRule type="cellIs" dxfId="2091" priority="2651" operator="equal">
      <formula>"Catastrófico"</formula>
    </cfRule>
    <cfRule type="cellIs" dxfId="2090" priority="2652" operator="equal">
      <formula>"Mayor"</formula>
    </cfRule>
    <cfRule type="cellIs" dxfId="2089" priority="2653" operator="equal">
      <formula>"Moderado"</formula>
    </cfRule>
    <cfRule type="cellIs" dxfId="2088" priority="2654" operator="equal">
      <formula>"Menor"</formula>
    </cfRule>
    <cfRule type="cellIs" dxfId="2087" priority="2655" operator="equal">
      <formula>"Leve"</formula>
    </cfRule>
  </conditionalFormatting>
  <conditionalFormatting sqref="GL52:GM52">
    <cfRule type="cellIs" dxfId="2086" priority="2691" operator="equal">
      <formula>"Catastrófico"</formula>
    </cfRule>
    <cfRule type="cellIs" dxfId="2085" priority="2692" operator="equal">
      <formula>"Mayor"</formula>
    </cfRule>
    <cfRule type="cellIs" dxfId="2084" priority="2693" operator="equal">
      <formula>"Moderado"</formula>
    </cfRule>
    <cfRule type="cellIs" dxfId="2083" priority="2694" operator="equal">
      <formula>"Menor"</formula>
    </cfRule>
    <cfRule type="cellIs" dxfId="2082" priority="2695" operator="equal">
      <formula>"Leve"</formula>
    </cfRule>
  </conditionalFormatting>
  <conditionalFormatting sqref="GL89:GM89">
    <cfRule type="cellIs" dxfId="2081" priority="2791" operator="equal">
      <formula>"Catastrófico"</formula>
    </cfRule>
    <cfRule type="cellIs" dxfId="2080" priority="2792" operator="equal">
      <formula>"Mayor"</formula>
    </cfRule>
    <cfRule type="cellIs" dxfId="2079" priority="2793" operator="equal">
      <formula>"Moderado"</formula>
    </cfRule>
    <cfRule type="cellIs" dxfId="2078" priority="2794" operator="equal">
      <formula>"Menor"</formula>
    </cfRule>
    <cfRule type="cellIs" dxfId="2077" priority="2795" operator="equal">
      <formula>"Leve"</formula>
    </cfRule>
  </conditionalFormatting>
  <conditionalFormatting sqref="GL191:GM195">
    <cfRule type="cellIs" dxfId="2076" priority="2816" operator="equal">
      <formula>"Catastrófico"</formula>
    </cfRule>
    <cfRule type="cellIs" dxfId="2075" priority="2817" operator="equal">
      <formula>"Mayor"</formula>
    </cfRule>
    <cfRule type="cellIs" dxfId="2074" priority="2818" operator="equal">
      <formula>"Moderado"</formula>
    </cfRule>
    <cfRule type="cellIs" dxfId="2073" priority="2819" operator="equal">
      <formula>"Menor"</formula>
    </cfRule>
    <cfRule type="cellIs" dxfId="2072" priority="2820" operator="equal">
      <formula>"Leve"</formula>
    </cfRule>
  </conditionalFormatting>
  <conditionalFormatting sqref="GL197:GM201">
    <cfRule type="cellIs" dxfId="2071" priority="2811" operator="equal">
      <formula>"Catastrófico"</formula>
    </cfRule>
    <cfRule type="cellIs" dxfId="2070" priority="2812" operator="equal">
      <formula>"Mayor"</formula>
    </cfRule>
    <cfRule type="cellIs" dxfId="2069" priority="2813" operator="equal">
      <formula>"Moderado"</formula>
    </cfRule>
    <cfRule type="cellIs" dxfId="2068" priority="2814" operator="equal">
      <formula>"Menor"</formula>
    </cfRule>
    <cfRule type="cellIs" dxfId="2067" priority="2815" operator="equal">
      <formula>"Leve"</formula>
    </cfRule>
  </conditionalFormatting>
  <conditionalFormatting sqref="GL94:GM94">
    <cfRule type="cellIs" dxfId="2066" priority="2826" operator="equal">
      <formula>"Catastrófico"</formula>
    </cfRule>
    <cfRule type="cellIs" dxfId="2065" priority="2827" operator="equal">
      <formula>"Mayor"</formula>
    </cfRule>
    <cfRule type="cellIs" dxfId="2064" priority="2828" operator="equal">
      <formula>"Moderado"</formula>
    </cfRule>
    <cfRule type="cellIs" dxfId="2063" priority="2829" operator="equal">
      <formula>"Menor"</formula>
    </cfRule>
    <cfRule type="cellIs" dxfId="2062" priority="2830" operator="equal">
      <formula>"Leve"</formula>
    </cfRule>
  </conditionalFormatting>
  <conditionalFormatting sqref="GL94:GM94">
    <cfRule type="cellIs" dxfId="2061" priority="2821" operator="equal">
      <formula>"Catastrófico"</formula>
    </cfRule>
    <cfRule type="cellIs" dxfId="2060" priority="2822" operator="equal">
      <formula>"Mayor"</formula>
    </cfRule>
    <cfRule type="cellIs" dxfId="2059" priority="2823" operator="equal">
      <formula>"Moderado"</formula>
    </cfRule>
    <cfRule type="cellIs" dxfId="2058" priority="2824" operator="equal">
      <formula>"Menor"</formula>
    </cfRule>
    <cfRule type="cellIs" dxfId="2057" priority="2825" operator="equal">
      <formula>"Leve"</formula>
    </cfRule>
  </conditionalFormatting>
  <conditionalFormatting sqref="GL106:GM111">
    <cfRule type="cellIs" dxfId="2056" priority="2721" operator="equal">
      <formula>"Catastrófico"</formula>
    </cfRule>
    <cfRule type="cellIs" dxfId="2055" priority="2722" operator="equal">
      <formula>"Mayor"</formula>
    </cfRule>
    <cfRule type="cellIs" dxfId="2054" priority="2723" operator="equal">
      <formula>"Moderado"</formula>
    </cfRule>
    <cfRule type="cellIs" dxfId="2053" priority="2724" operator="equal">
      <formula>"Menor"</formula>
    </cfRule>
    <cfRule type="cellIs" dxfId="2052" priority="2725" operator="equal">
      <formula>"Leve"</formula>
    </cfRule>
  </conditionalFormatting>
  <conditionalFormatting sqref="GL203:GM207">
    <cfRule type="cellIs" dxfId="2051" priority="2806" operator="equal">
      <formula>"Catastrófico"</formula>
    </cfRule>
    <cfRule type="cellIs" dxfId="2050" priority="2807" operator="equal">
      <formula>"Mayor"</formula>
    </cfRule>
    <cfRule type="cellIs" dxfId="2049" priority="2808" operator="equal">
      <formula>"Moderado"</formula>
    </cfRule>
    <cfRule type="cellIs" dxfId="2048" priority="2809" operator="equal">
      <formula>"Menor"</formula>
    </cfRule>
    <cfRule type="cellIs" dxfId="2047" priority="2810" operator="equal">
      <formula>"Leve"</formula>
    </cfRule>
  </conditionalFormatting>
  <conditionalFormatting sqref="GL209:GM213">
    <cfRule type="cellIs" dxfId="2046" priority="2801" operator="equal">
      <formula>"Catastrófico"</formula>
    </cfRule>
    <cfRule type="cellIs" dxfId="2045" priority="2802" operator="equal">
      <formula>"Mayor"</formula>
    </cfRule>
    <cfRule type="cellIs" dxfId="2044" priority="2803" operator="equal">
      <formula>"Moderado"</formula>
    </cfRule>
    <cfRule type="cellIs" dxfId="2043" priority="2804" operator="equal">
      <formula>"Menor"</formula>
    </cfRule>
    <cfRule type="cellIs" dxfId="2042" priority="2805" operator="equal">
      <formula>"Leve"</formula>
    </cfRule>
  </conditionalFormatting>
  <conditionalFormatting sqref="GL46:GM46">
    <cfRule type="cellIs" dxfId="2041" priority="2701" operator="equal">
      <formula>"Catastrófico"</formula>
    </cfRule>
    <cfRule type="cellIs" dxfId="2040" priority="2702" operator="equal">
      <formula>"Mayor"</formula>
    </cfRule>
    <cfRule type="cellIs" dxfId="2039" priority="2703" operator="equal">
      <formula>"Moderado"</formula>
    </cfRule>
    <cfRule type="cellIs" dxfId="2038" priority="2704" operator="equal">
      <formula>"Menor"</formula>
    </cfRule>
    <cfRule type="cellIs" dxfId="2037" priority="2705" operator="equal">
      <formula>"Leve"</formula>
    </cfRule>
  </conditionalFormatting>
  <conditionalFormatting sqref="GL167:GM167">
    <cfRule type="cellIs" dxfId="2036" priority="2741" operator="equal">
      <formula>"Catastrófico"</formula>
    </cfRule>
    <cfRule type="cellIs" dxfId="2035" priority="2742" operator="equal">
      <formula>"Mayor"</formula>
    </cfRule>
    <cfRule type="cellIs" dxfId="2034" priority="2743" operator="equal">
      <formula>"Moderado"</formula>
    </cfRule>
    <cfRule type="cellIs" dxfId="2033" priority="2744" operator="equal">
      <formula>"Menor"</formula>
    </cfRule>
    <cfRule type="cellIs" dxfId="2032" priority="2745" operator="equal">
      <formula>"Leve"</formula>
    </cfRule>
  </conditionalFormatting>
  <conditionalFormatting sqref="GL106:GM111">
    <cfRule type="cellIs" dxfId="2031" priority="2716" operator="equal">
      <formula>"Catastrófico"</formula>
    </cfRule>
    <cfRule type="cellIs" dxfId="2030" priority="2717" operator="equal">
      <formula>"Mayor"</formula>
    </cfRule>
    <cfRule type="cellIs" dxfId="2029" priority="2718" operator="equal">
      <formula>"Moderado"</formula>
    </cfRule>
    <cfRule type="cellIs" dxfId="2028" priority="2719" operator="equal">
      <formula>"Menor"</formula>
    </cfRule>
    <cfRule type="cellIs" dxfId="2027" priority="2720" operator="equal">
      <formula>"Leve"</formula>
    </cfRule>
  </conditionalFormatting>
  <conditionalFormatting sqref="GL46:GM46">
    <cfRule type="cellIs" dxfId="2026" priority="2696" operator="equal">
      <formula>"Catastrófico"</formula>
    </cfRule>
    <cfRule type="cellIs" dxfId="2025" priority="2697" operator="equal">
      <formula>"Mayor"</formula>
    </cfRule>
    <cfRule type="cellIs" dxfId="2024" priority="2698" operator="equal">
      <formula>"Moderado"</formula>
    </cfRule>
    <cfRule type="cellIs" dxfId="2023" priority="2699" operator="equal">
      <formula>"Menor"</formula>
    </cfRule>
    <cfRule type="cellIs" dxfId="2022" priority="2700" operator="equal">
      <formula>"Leve"</formula>
    </cfRule>
  </conditionalFormatting>
  <conditionalFormatting sqref="GL52:GM52">
    <cfRule type="cellIs" dxfId="2021" priority="2686" operator="equal">
      <formula>"Catastrófico"</formula>
    </cfRule>
    <cfRule type="cellIs" dxfId="2020" priority="2687" operator="equal">
      <formula>"Mayor"</formula>
    </cfRule>
    <cfRule type="cellIs" dxfId="2019" priority="2688" operator="equal">
      <formula>"Moderado"</formula>
    </cfRule>
    <cfRule type="cellIs" dxfId="2018" priority="2689" operator="equal">
      <formula>"Menor"</formula>
    </cfRule>
    <cfRule type="cellIs" dxfId="2017" priority="2690" operator="equal">
      <formula>"Leve"</formula>
    </cfRule>
  </conditionalFormatting>
  <conditionalFormatting sqref="GL58:GM58">
    <cfRule type="cellIs" dxfId="2016" priority="2681" operator="equal">
      <formula>"Catastrófico"</formula>
    </cfRule>
    <cfRule type="cellIs" dxfId="2015" priority="2682" operator="equal">
      <formula>"Mayor"</formula>
    </cfRule>
    <cfRule type="cellIs" dxfId="2014" priority="2683" operator="equal">
      <formula>"Moderado"</formula>
    </cfRule>
    <cfRule type="cellIs" dxfId="2013" priority="2684" operator="equal">
      <formula>"Menor"</formula>
    </cfRule>
    <cfRule type="cellIs" dxfId="2012" priority="2685" operator="equal">
      <formula>"Leve"</formula>
    </cfRule>
  </conditionalFormatting>
  <conditionalFormatting sqref="GL83:GM83">
    <cfRule type="cellIs" dxfId="2011" priority="2666" operator="equal">
      <formula>"Catastrófico"</formula>
    </cfRule>
    <cfRule type="cellIs" dxfId="2010" priority="2667" operator="equal">
      <formula>"Mayor"</formula>
    </cfRule>
    <cfRule type="cellIs" dxfId="2009" priority="2668" operator="equal">
      <formula>"Moderado"</formula>
    </cfRule>
    <cfRule type="cellIs" dxfId="2008" priority="2669" operator="equal">
      <formula>"Menor"</formula>
    </cfRule>
    <cfRule type="cellIs" dxfId="2007" priority="2670" operator="equal">
      <formula>"Leve"</formula>
    </cfRule>
  </conditionalFormatting>
  <conditionalFormatting sqref="GL11:GM11">
    <cfRule type="cellIs" dxfId="2006" priority="2631" operator="equal">
      <formula>"Catastrófico"</formula>
    </cfRule>
    <cfRule type="cellIs" dxfId="2005" priority="2632" operator="equal">
      <formula>"Mayor"</formula>
    </cfRule>
    <cfRule type="cellIs" dxfId="2004" priority="2633" operator="equal">
      <formula>"Moderado"</formula>
    </cfRule>
    <cfRule type="cellIs" dxfId="2003" priority="2634" operator="equal">
      <formula>"Menor"</formula>
    </cfRule>
    <cfRule type="cellIs" dxfId="2002" priority="2635" operator="equal">
      <formula>"Leve"</formula>
    </cfRule>
  </conditionalFormatting>
  <conditionalFormatting sqref="GL172:GM172 GL131:GM137 GL196:GM196 GL12:GM15 GL90:GM93 GL95:GM99 GL103:GM105 GL186:GM190 GL47:GM51 GL53:GM57 GL36:GM40 GL43:GM45 GL18:GM34 GL88:GM88 GL142:GM142 GL148:GM148 GL154:GM155 GL59:GM69 GL202:GM202 GL208:GM208 GL214:GM255">
    <cfRule type="cellIs" dxfId="2001" priority="2831" operator="equal">
      <formula>"Catastrófico"</formula>
    </cfRule>
    <cfRule type="cellIs" dxfId="2000" priority="2832" operator="equal">
      <formula>"Mayor"</formula>
    </cfRule>
    <cfRule type="cellIs" dxfId="1999" priority="2833" operator="equal">
      <formula>"Moderado"</formula>
    </cfRule>
    <cfRule type="cellIs" dxfId="1998" priority="2834" operator="equal">
      <formula>"Menor"</formula>
    </cfRule>
    <cfRule type="cellIs" dxfId="1997" priority="2835" operator="equal">
      <formula>"Leve"</formula>
    </cfRule>
  </conditionalFormatting>
  <conditionalFormatting sqref="GL185:GM185">
    <cfRule type="cellIs" dxfId="1996" priority="2726" operator="equal">
      <formula>"Catastrófico"</formula>
    </cfRule>
    <cfRule type="cellIs" dxfId="1995" priority="2727" operator="equal">
      <formula>"Mayor"</formula>
    </cfRule>
    <cfRule type="cellIs" dxfId="1994" priority="2728" operator="equal">
      <formula>"Moderado"</formula>
    </cfRule>
    <cfRule type="cellIs" dxfId="1993" priority="2729" operator="equal">
      <formula>"Menor"</formula>
    </cfRule>
    <cfRule type="cellIs" dxfId="1992" priority="2730" operator="equal">
      <formula>"Leve"</formula>
    </cfRule>
  </conditionalFormatting>
  <conditionalFormatting sqref="GL82:GM82">
    <cfRule type="cellIs" dxfId="1991" priority="2671" operator="equal">
      <formula>"Catastrófico"</formula>
    </cfRule>
    <cfRule type="cellIs" dxfId="1990" priority="2672" operator="equal">
      <formula>"Mayor"</formula>
    </cfRule>
    <cfRule type="cellIs" dxfId="1989" priority="2673" operator="equal">
      <formula>"Moderado"</formula>
    </cfRule>
    <cfRule type="cellIs" dxfId="1988" priority="2674" operator="equal">
      <formula>"Menor"</formula>
    </cfRule>
    <cfRule type="cellIs" dxfId="1987" priority="2675" operator="equal">
      <formula>"Leve"</formula>
    </cfRule>
  </conditionalFormatting>
  <conditionalFormatting sqref="GL166:GM166">
    <cfRule type="cellIs" dxfId="1986" priority="2736" operator="equal">
      <formula>"Catastrófico"</formula>
    </cfRule>
    <cfRule type="cellIs" dxfId="1985" priority="2737" operator="equal">
      <formula>"Mayor"</formula>
    </cfRule>
    <cfRule type="cellIs" dxfId="1984" priority="2738" operator="equal">
      <formula>"Moderado"</formula>
    </cfRule>
    <cfRule type="cellIs" dxfId="1983" priority="2739" operator="equal">
      <formula>"Menor"</formula>
    </cfRule>
    <cfRule type="cellIs" dxfId="1982" priority="2740" operator="equal">
      <formula>"Leve"</formula>
    </cfRule>
  </conditionalFormatting>
  <conditionalFormatting sqref="GL184:GM185">
    <cfRule type="cellIs" dxfId="1981" priority="2731" operator="equal">
      <formula>"Catastrófico"</formula>
    </cfRule>
    <cfRule type="cellIs" dxfId="1980" priority="2732" operator="equal">
      <formula>"Mayor"</formula>
    </cfRule>
    <cfRule type="cellIs" dxfId="1979" priority="2733" operator="equal">
      <formula>"Moderado"</formula>
    </cfRule>
    <cfRule type="cellIs" dxfId="1978" priority="2734" operator="equal">
      <formula>"Menor"</formula>
    </cfRule>
    <cfRule type="cellIs" dxfId="1977" priority="2735" operator="equal">
      <formula>"Leve"</formula>
    </cfRule>
  </conditionalFormatting>
  <conditionalFormatting sqref="GL178:GM183">
    <cfRule type="cellIs" dxfId="1976" priority="2711" operator="equal">
      <formula>"Catastrófico"</formula>
    </cfRule>
    <cfRule type="cellIs" dxfId="1975" priority="2712" operator="equal">
      <formula>"Mayor"</formula>
    </cfRule>
    <cfRule type="cellIs" dxfId="1974" priority="2713" operator="equal">
      <formula>"Moderado"</formula>
    </cfRule>
    <cfRule type="cellIs" dxfId="1973" priority="2714" operator="equal">
      <formula>"Menor"</formula>
    </cfRule>
    <cfRule type="cellIs" dxfId="1972" priority="2715" operator="equal">
      <formula>"Leve"</formula>
    </cfRule>
  </conditionalFormatting>
  <conditionalFormatting sqref="GL178:GM183">
    <cfRule type="cellIs" dxfId="1971" priority="2706" operator="equal">
      <formula>"Catastrófico"</formula>
    </cfRule>
    <cfRule type="cellIs" dxfId="1970" priority="2707" operator="equal">
      <formula>"Mayor"</formula>
    </cfRule>
    <cfRule type="cellIs" dxfId="1969" priority="2708" operator="equal">
      <formula>"Moderado"</formula>
    </cfRule>
    <cfRule type="cellIs" dxfId="1968" priority="2709" operator="equal">
      <formula>"Menor"</formula>
    </cfRule>
    <cfRule type="cellIs" dxfId="1967" priority="2710" operator="equal">
      <formula>"Leve"</formula>
    </cfRule>
  </conditionalFormatting>
  <conditionalFormatting sqref="GL58:GM58">
    <cfRule type="cellIs" dxfId="1966" priority="2676" operator="equal">
      <formula>"Catastrófico"</formula>
    </cfRule>
    <cfRule type="cellIs" dxfId="1965" priority="2677" operator="equal">
      <formula>"Mayor"</formula>
    </cfRule>
    <cfRule type="cellIs" dxfId="1964" priority="2678" operator="equal">
      <formula>"Moderado"</formula>
    </cfRule>
    <cfRule type="cellIs" dxfId="1963" priority="2679" operator="equal">
      <formula>"Menor"</formula>
    </cfRule>
    <cfRule type="cellIs" dxfId="1962" priority="2680" operator="equal">
      <formula>"Leve"</formula>
    </cfRule>
  </conditionalFormatting>
  <conditionalFormatting sqref="GL143:GM144">
    <cfRule type="cellIs" dxfId="1961" priority="2661" operator="equal">
      <formula>"Catastrófico"</formula>
    </cfRule>
    <cfRule type="cellIs" dxfId="1960" priority="2662" operator="equal">
      <formula>"Mayor"</formula>
    </cfRule>
    <cfRule type="cellIs" dxfId="1959" priority="2663" operator="equal">
      <formula>"Moderado"</formula>
    </cfRule>
    <cfRule type="cellIs" dxfId="1958" priority="2664" operator="equal">
      <formula>"Menor"</formula>
    </cfRule>
    <cfRule type="cellIs" dxfId="1957" priority="2665" operator="equal">
      <formula>"Leve"</formula>
    </cfRule>
  </conditionalFormatting>
  <conditionalFormatting sqref="GL118:GM119">
    <cfRule type="cellIs" dxfId="1956" priority="2656" operator="equal">
      <formula>"Catastrófico"</formula>
    </cfRule>
    <cfRule type="cellIs" dxfId="1955" priority="2657" operator="equal">
      <formula>"Mayor"</formula>
    </cfRule>
    <cfRule type="cellIs" dxfId="1954" priority="2658" operator="equal">
      <formula>"Moderado"</formula>
    </cfRule>
    <cfRule type="cellIs" dxfId="1953" priority="2659" operator="equal">
      <formula>"Menor"</formula>
    </cfRule>
    <cfRule type="cellIs" dxfId="1952" priority="2660" operator="equal">
      <formula>"Leve"</formula>
    </cfRule>
  </conditionalFormatting>
  <conditionalFormatting sqref="GL11:GM11">
    <cfRule type="cellIs" dxfId="1951" priority="2636" operator="equal">
      <formula>"Catastrófico"</formula>
    </cfRule>
    <cfRule type="cellIs" dxfId="1950" priority="2637" operator="equal">
      <formula>"Mayor"</formula>
    </cfRule>
    <cfRule type="cellIs" dxfId="1949" priority="2638" operator="equal">
      <formula>"Moderado"</formula>
    </cfRule>
    <cfRule type="cellIs" dxfId="1948" priority="2639" operator="equal">
      <formula>"Menor"</formula>
    </cfRule>
    <cfRule type="cellIs" dxfId="1947" priority="2640" operator="equal">
      <formula>"Leve"</formula>
    </cfRule>
  </conditionalFormatting>
  <conditionalFormatting sqref="GL102:GM102">
    <cfRule type="cellIs" dxfId="1946" priority="2786" operator="equal">
      <formula>"Catastrófico"</formula>
    </cfRule>
    <cfRule type="cellIs" dxfId="1945" priority="2787" operator="equal">
      <formula>"Mayor"</formula>
    </cfRule>
    <cfRule type="cellIs" dxfId="1944" priority="2788" operator="equal">
      <formula>"Moderado"</formula>
    </cfRule>
    <cfRule type="cellIs" dxfId="1943" priority="2789" operator="equal">
      <formula>"Menor"</formula>
    </cfRule>
    <cfRule type="cellIs" dxfId="1942" priority="2790" operator="equal">
      <formula>"Leve"</formula>
    </cfRule>
  </conditionalFormatting>
  <conditionalFormatting sqref="GL102:GM102">
    <cfRule type="cellIs" dxfId="1941" priority="2781" operator="equal">
      <formula>"Catastrófico"</formula>
    </cfRule>
    <cfRule type="cellIs" dxfId="1940" priority="2782" operator="equal">
      <formula>"Mayor"</formula>
    </cfRule>
    <cfRule type="cellIs" dxfId="1939" priority="2783" operator="equal">
      <formula>"Moderado"</formula>
    </cfRule>
    <cfRule type="cellIs" dxfId="1938" priority="2784" operator="equal">
      <formula>"Menor"</formula>
    </cfRule>
    <cfRule type="cellIs" dxfId="1937" priority="2785" operator="equal">
      <formula>"Leve"</formula>
    </cfRule>
  </conditionalFormatting>
  <conditionalFormatting sqref="GF34">
    <cfRule type="cellIs" dxfId="1936" priority="2501" operator="equal">
      <formula>"Catastrófico"</formula>
    </cfRule>
    <cfRule type="cellIs" dxfId="1935" priority="2502" operator="equal">
      <formula>"Mayor"</formula>
    </cfRule>
    <cfRule type="cellIs" dxfId="1934" priority="2503" operator="equal">
      <formula>"Moderado"</formula>
    </cfRule>
    <cfRule type="cellIs" dxfId="1933" priority="2504" operator="equal">
      <formula>"Menor"</formula>
    </cfRule>
    <cfRule type="cellIs" dxfId="1932" priority="2505" operator="equal">
      <formula>"Leve"</formula>
    </cfRule>
  </conditionalFormatting>
  <conditionalFormatting sqref="FZ208">
    <cfRule type="cellIs" dxfId="1931" priority="2241" operator="equal">
      <formula>"Catastrófico"</formula>
    </cfRule>
    <cfRule type="cellIs" dxfId="1930" priority="2242" operator="equal">
      <formula>"Mayor"</formula>
    </cfRule>
    <cfRule type="cellIs" dxfId="1929" priority="2243" operator="equal">
      <formula>"Moderado"</formula>
    </cfRule>
    <cfRule type="cellIs" dxfId="1928" priority="2244" operator="equal">
      <formula>"Menor"</formula>
    </cfRule>
    <cfRule type="cellIs" dxfId="1927" priority="2245" operator="equal">
      <formula>"Leve"</formula>
    </cfRule>
  </conditionalFormatting>
  <conditionalFormatting sqref="FZ16:FZ17">
    <cfRule type="cellIs" dxfId="1926" priority="2281" operator="equal">
      <formula>"Catastrófico"</formula>
    </cfRule>
    <cfRule type="cellIs" dxfId="1925" priority="2282" operator="equal">
      <formula>"Mayor"</formula>
    </cfRule>
    <cfRule type="cellIs" dxfId="1924" priority="2283" operator="equal">
      <formula>"Moderado"</formula>
    </cfRule>
    <cfRule type="cellIs" dxfId="1923" priority="2284" operator="equal">
      <formula>"Menor"</formula>
    </cfRule>
    <cfRule type="cellIs" dxfId="1922" priority="2285" operator="equal">
      <formula>"Leve"</formula>
    </cfRule>
  </conditionalFormatting>
  <conditionalFormatting sqref="FZ214">
    <cfRule type="cellIs" dxfId="1921" priority="2236" operator="equal">
      <formula>"Catastrófico"</formula>
    </cfRule>
    <cfRule type="cellIs" dxfId="1920" priority="2237" operator="equal">
      <formula>"Mayor"</formula>
    </cfRule>
    <cfRule type="cellIs" dxfId="1919" priority="2238" operator="equal">
      <formula>"Moderado"</formula>
    </cfRule>
    <cfRule type="cellIs" dxfId="1918" priority="2239" operator="equal">
      <formula>"Menor"</formula>
    </cfRule>
    <cfRule type="cellIs" dxfId="1917" priority="2240" operator="equal">
      <formula>"Leve"</formula>
    </cfRule>
  </conditionalFormatting>
  <conditionalFormatting sqref="FZ35">
    <cfRule type="cellIs" dxfId="1916" priority="2221" operator="equal">
      <formula>"Catastrófico"</formula>
    </cfRule>
    <cfRule type="cellIs" dxfId="1915" priority="2222" operator="equal">
      <formula>"Mayor"</formula>
    </cfRule>
    <cfRule type="cellIs" dxfId="1914" priority="2223" operator="equal">
      <formula>"Moderado"</formula>
    </cfRule>
    <cfRule type="cellIs" dxfId="1913" priority="2224" operator="equal">
      <formula>"Menor"</formula>
    </cfRule>
    <cfRule type="cellIs" dxfId="1912" priority="2225" operator="equal">
      <formula>"Leve"</formula>
    </cfRule>
  </conditionalFormatting>
  <conditionalFormatting sqref="FZ89">
    <cfRule type="cellIs" dxfId="1911" priority="2461" operator="equal">
      <formula>"Catastrófico"</formula>
    </cfRule>
    <cfRule type="cellIs" dxfId="1910" priority="2462" operator="equal">
      <formula>"Mayor"</formula>
    </cfRule>
    <cfRule type="cellIs" dxfId="1909" priority="2463" operator="equal">
      <formula>"Moderado"</formula>
    </cfRule>
    <cfRule type="cellIs" dxfId="1908" priority="2464" operator="equal">
      <formula>"Menor"</formula>
    </cfRule>
    <cfRule type="cellIs" dxfId="1907" priority="2465" operator="equal">
      <formula>"Leve"</formula>
    </cfRule>
  </conditionalFormatting>
  <conditionalFormatting sqref="FZ162:FZ165 FZ168:FZ171 FZ113:FZ117 FZ173:FZ177 FZ145:FZ147 FZ120:FZ123 FZ138:FZ141 FZ149:FZ153 FZ156:FZ159">
    <cfRule type="cellIs" dxfId="1906" priority="2441" operator="equal">
      <formula>"Catastrófico"</formula>
    </cfRule>
    <cfRule type="cellIs" dxfId="1905" priority="2442" operator="equal">
      <formula>"Mayor"</formula>
    </cfRule>
    <cfRule type="cellIs" dxfId="1904" priority="2443" operator="equal">
      <formula>"Moderado"</formula>
    </cfRule>
    <cfRule type="cellIs" dxfId="1903" priority="2444" operator="equal">
      <formula>"Menor"</formula>
    </cfRule>
    <cfRule type="cellIs" dxfId="1902" priority="2445" operator="equal">
      <formula>"Leve"</formula>
    </cfRule>
  </conditionalFormatting>
  <conditionalFormatting sqref="FZ162:FZ165 FZ168:FZ171 FZ113:FZ117 FZ173:FZ177 FZ145:FZ147 FZ120:FZ123 FZ138:FZ141 FZ149:FZ153 FZ156:FZ159">
    <cfRule type="cellIs" dxfId="1901" priority="2436" operator="equal">
      <formula>"Catastrófico"</formula>
    </cfRule>
    <cfRule type="cellIs" dxfId="1900" priority="2437" operator="equal">
      <formula>"Mayor"</formula>
    </cfRule>
    <cfRule type="cellIs" dxfId="1899" priority="2438" operator="equal">
      <formula>"Moderado"</formula>
    </cfRule>
    <cfRule type="cellIs" dxfId="1898" priority="2439" operator="equal">
      <formula>"Menor"</formula>
    </cfRule>
    <cfRule type="cellIs" dxfId="1897" priority="2440" operator="equal">
      <formula>"Leve"</formula>
    </cfRule>
  </conditionalFormatting>
  <conditionalFormatting sqref="FZ160">
    <cfRule type="cellIs" dxfId="1896" priority="2421" operator="equal">
      <formula>"Catastrófico"</formula>
    </cfRule>
    <cfRule type="cellIs" dxfId="1895" priority="2422" operator="equal">
      <formula>"Mayor"</formula>
    </cfRule>
    <cfRule type="cellIs" dxfId="1894" priority="2423" operator="equal">
      <formula>"Moderado"</formula>
    </cfRule>
    <cfRule type="cellIs" dxfId="1893" priority="2424" operator="equal">
      <formula>"Menor"</formula>
    </cfRule>
    <cfRule type="cellIs" dxfId="1892" priority="2425" operator="equal">
      <formula>"Leve"</formula>
    </cfRule>
  </conditionalFormatting>
  <conditionalFormatting sqref="FZ161">
    <cfRule type="cellIs" dxfId="1891" priority="2416" operator="equal">
      <formula>"Catastrófico"</formula>
    </cfRule>
    <cfRule type="cellIs" dxfId="1890" priority="2417" operator="equal">
      <formula>"Mayor"</formula>
    </cfRule>
    <cfRule type="cellIs" dxfId="1889" priority="2418" operator="equal">
      <formula>"Moderado"</formula>
    </cfRule>
    <cfRule type="cellIs" dxfId="1888" priority="2419" operator="equal">
      <formula>"Menor"</formula>
    </cfRule>
    <cfRule type="cellIs" dxfId="1887" priority="2420" operator="equal">
      <formula>"Leve"</formula>
    </cfRule>
  </conditionalFormatting>
  <conditionalFormatting sqref="FZ124:FZ129">
    <cfRule type="cellIs" dxfId="1886" priority="2266" operator="equal">
      <formula>"Catastrófico"</formula>
    </cfRule>
    <cfRule type="cellIs" dxfId="1885" priority="2267" operator="equal">
      <formula>"Mayor"</formula>
    </cfRule>
    <cfRule type="cellIs" dxfId="1884" priority="2268" operator="equal">
      <formula>"Moderado"</formula>
    </cfRule>
    <cfRule type="cellIs" dxfId="1883" priority="2269" operator="equal">
      <formula>"Menor"</formula>
    </cfRule>
    <cfRule type="cellIs" dxfId="1882" priority="2270" operator="equal">
      <formula>"Leve"</formula>
    </cfRule>
  </conditionalFormatting>
  <conditionalFormatting sqref="FZ196">
    <cfRule type="cellIs" dxfId="1881" priority="2251" operator="equal">
      <formula>"Catastrófico"</formula>
    </cfRule>
    <cfRule type="cellIs" dxfId="1880" priority="2252" operator="equal">
      <formula>"Mayor"</formula>
    </cfRule>
    <cfRule type="cellIs" dxfId="1879" priority="2253" operator="equal">
      <formula>"Moderado"</formula>
    </cfRule>
    <cfRule type="cellIs" dxfId="1878" priority="2254" operator="equal">
      <formula>"Menor"</formula>
    </cfRule>
    <cfRule type="cellIs" dxfId="1877" priority="2255" operator="equal">
      <formula>"Leve"</formula>
    </cfRule>
  </conditionalFormatting>
  <conditionalFormatting sqref="FZ202">
    <cfRule type="cellIs" dxfId="1876" priority="2246" operator="equal">
      <formula>"Catastrófico"</formula>
    </cfRule>
    <cfRule type="cellIs" dxfId="1875" priority="2247" operator="equal">
      <formula>"Mayor"</formula>
    </cfRule>
    <cfRule type="cellIs" dxfId="1874" priority="2248" operator="equal">
      <formula>"Moderado"</formula>
    </cfRule>
    <cfRule type="cellIs" dxfId="1873" priority="2249" operator="equal">
      <formula>"Menor"</formula>
    </cfRule>
    <cfRule type="cellIs" dxfId="1872" priority="2250" operator="equal">
      <formula>"Leve"</formula>
    </cfRule>
  </conditionalFormatting>
  <conditionalFormatting sqref="FZ28">
    <cfRule type="cellIs" dxfId="1871" priority="2231" operator="equal">
      <formula>"Catastrófico"</formula>
    </cfRule>
    <cfRule type="cellIs" dxfId="1870" priority="2232" operator="equal">
      <formula>"Mayor"</formula>
    </cfRule>
    <cfRule type="cellIs" dxfId="1869" priority="2233" operator="equal">
      <formula>"Moderado"</formula>
    </cfRule>
    <cfRule type="cellIs" dxfId="1868" priority="2234" operator="equal">
      <formula>"Menor"</formula>
    </cfRule>
    <cfRule type="cellIs" dxfId="1867" priority="2235" operator="equal">
      <formula>"Leve"</formula>
    </cfRule>
  </conditionalFormatting>
  <conditionalFormatting sqref="FZ35">
    <cfRule type="cellIs" dxfId="1866" priority="2226" operator="equal">
      <formula>"Catastrófico"</formula>
    </cfRule>
    <cfRule type="cellIs" dxfId="1865" priority="2227" operator="equal">
      <formula>"Mayor"</formula>
    </cfRule>
    <cfRule type="cellIs" dxfId="1864" priority="2228" operator="equal">
      <formula>"Moderado"</formula>
    </cfRule>
    <cfRule type="cellIs" dxfId="1863" priority="2229" operator="equal">
      <formula>"Menor"</formula>
    </cfRule>
    <cfRule type="cellIs" dxfId="1862" priority="2230" operator="equal">
      <formula>"Leve"</formula>
    </cfRule>
  </conditionalFormatting>
  <conditionalFormatting sqref="FZ40">
    <cfRule type="cellIs" dxfId="1861" priority="2216" operator="equal">
      <formula>"Catastrófico"</formula>
    </cfRule>
    <cfRule type="cellIs" dxfId="1860" priority="2217" operator="equal">
      <formula>"Mayor"</formula>
    </cfRule>
    <cfRule type="cellIs" dxfId="1859" priority="2218" operator="equal">
      <formula>"Moderado"</formula>
    </cfRule>
    <cfRule type="cellIs" dxfId="1858" priority="2219" operator="equal">
      <formula>"Menor"</formula>
    </cfRule>
    <cfRule type="cellIs" dxfId="1857" priority="2220" operator="equal">
      <formula>"Leve"</formula>
    </cfRule>
  </conditionalFormatting>
  <conditionalFormatting sqref="FZ112">
    <cfRule type="cellIs" dxfId="1856" priority="2431" operator="equal">
      <formula>"Catastrófico"</formula>
    </cfRule>
    <cfRule type="cellIs" dxfId="1855" priority="2432" operator="equal">
      <formula>"Mayor"</formula>
    </cfRule>
    <cfRule type="cellIs" dxfId="1854" priority="2433" operator="equal">
      <formula>"Moderado"</formula>
    </cfRule>
    <cfRule type="cellIs" dxfId="1853" priority="2434" operator="equal">
      <formula>"Menor"</formula>
    </cfRule>
    <cfRule type="cellIs" dxfId="1852" priority="2435" operator="equal">
      <formula>"Leve"</formula>
    </cfRule>
  </conditionalFormatting>
  <conditionalFormatting sqref="FZ112">
    <cfRule type="cellIs" dxfId="1851" priority="2426" operator="equal">
      <formula>"Catastrófico"</formula>
    </cfRule>
    <cfRule type="cellIs" dxfId="1850" priority="2427" operator="equal">
      <formula>"Mayor"</formula>
    </cfRule>
    <cfRule type="cellIs" dxfId="1849" priority="2428" operator="equal">
      <formula>"Moderado"</formula>
    </cfRule>
    <cfRule type="cellIs" dxfId="1848" priority="2429" operator="equal">
      <formula>"Menor"</formula>
    </cfRule>
    <cfRule type="cellIs" dxfId="1847" priority="2430" operator="equal">
      <formula>"Leve"</formula>
    </cfRule>
  </conditionalFormatting>
  <conditionalFormatting sqref="FZ167">
    <cfRule type="cellIs" dxfId="1846" priority="2411" operator="equal">
      <formula>"Catastrófico"</formula>
    </cfRule>
    <cfRule type="cellIs" dxfId="1845" priority="2412" operator="equal">
      <formula>"Mayor"</formula>
    </cfRule>
    <cfRule type="cellIs" dxfId="1844" priority="2413" operator="equal">
      <formula>"Moderado"</formula>
    </cfRule>
    <cfRule type="cellIs" dxfId="1843" priority="2414" operator="equal">
      <formula>"Menor"</formula>
    </cfRule>
    <cfRule type="cellIs" dxfId="1842" priority="2415" operator="equal">
      <formula>"Leve"</formula>
    </cfRule>
  </conditionalFormatting>
  <conditionalFormatting sqref="FZ118:FZ119">
    <cfRule type="cellIs" dxfId="1841" priority="2316" operator="equal">
      <formula>"Catastrófico"</formula>
    </cfRule>
    <cfRule type="cellIs" dxfId="1840" priority="2317" operator="equal">
      <formula>"Mayor"</formula>
    </cfRule>
    <cfRule type="cellIs" dxfId="1839" priority="2318" operator="equal">
      <formula>"Moderado"</formula>
    </cfRule>
    <cfRule type="cellIs" dxfId="1838" priority="2319" operator="equal">
      <formula>"Menor"</formula>
    </cfRule>
    <cfRule type="cellIs" dxfId="1837" priority="2320" operator="equal">
      <formula>"Leve"</formula>
    </cfRule>
  </conditionalFormatting>
  <conditionalFormatting sqref="FZ52">
    <cfRule type="cellIs" dxfId="1836" priority="2356" operator="equal">
      <formula>"Catastrófico"</formula>
    </cfRule>
    <cfRule type="cellIs" dxfId="1835" priority="2357" operator="equal">
      <formula>"Mayor"</formula>
    </cfRule>
    <cfRule type="cellIs" dxfId="1834" priority="2358" operator="equal">
      <formula>"Moderado"</formula>
    </cfRule>
    <cfRule type="cellIs" dxfId="1833" priority="2359" operator="equal">
      <formula>"Menor"</formula>
    </cfRule>
    <cfRule type="cellIs" dxfId="1832" priority="2360" operator="equal">
      <formula>"Leve"</formula>
    </cfRule>
  </conditionalFormatting>
  <conditionalFormatting sqref="FZ10">
    <cfRule type="cellIs" dxfId="1831" priority="2286" operator="equal">
      <formula>"Catastrófico"</formula>
    </cfRule>
    <cfRule type="cellIs" dxfId="1830" priority="2287" operator="equal">
      <formula>"Mayor"</formula>
    </cfRule>
    <cfRule type="cellIs" dxfId="1829" priority="2288" operator="equal">
      <formula>"Moderado"</formula>
    </cfRule>
    <cfRule type="cellIs" dxfId="1828" priority="2289" operator="equal">
      <formula>"Menor"</formula>
    </cfRule>
    <cfRule type="cellIs" dxfId="1827" priority="2290" operator="equal">
      <formula>"Leve"</formula>
    </cfRule>
  </conditionalFormatting>
  <conditionalFormatting sqref="FZ16:FZ17">
    <cfRule type="cellIs" dxfId="1826" priority="2276" operator="equal">
      <formula>"Catastrófico"</formula>
    </cfRule>
    <cfRule type="cellIs" dxfId="1825" priority="2277" operator="equal">
      <formula>"Mayor"</formula>
    </cfRule>
    <cfRule type="cellIs" dxfId="1824" priority="2278" operator="equal">
      <formula>"Moderado"</formula>
    </cfRule>
    <cfRule type="cellIs" dxfId="1823" priority="2279" operator="equal">
      <formula>"Menor"</formula>
    </cfRule>
    <cfRule type="cellIs" dxfId="1822" priority="2280" operator="equal">
      <formula>"Leve"</formula>
    </cfRule>
  </conditionalFormatting>
  <conditionalFormatting sqref="FZ89">
    <cfRule type="cellIs" dxfId="1821" priority="2456" operator="equal">
      <formula>"Catastrófico"</formula>
    </cfRule>
    <cfRule type="cellIs" dxfId="1820" priority="2457" operator="equal">
      <formula>"Mayor"</formula>
    </cfRule>
    <cfRule type="cellIs" dxfId="1819" priority="2458" operator="equal">
      <formula>"Moderado"</formula>
    </cfRule>
    <cfRule type="cellIs" dxfId="1818" priority="2459" operator="equal">
      <formula>"Menor"</formula>
    </cfRule>
    <cfRule type="cellIs" dxfId="1817" priority="2460" operator="equal">
      <formula>"Leve"</formula>
    </cfRule>
  </conditionalFormatting>
  <conditionalFormatting sqref="FZ191:FZ195">
    <cfRule type="cellIs" dxfId="1816" priority="2481" operator="equal">
      <formula>"Catastrófico"</formula>
    </cfRule>
    <cfRule type="cellIs" dxfId="1815" priority="2482" operator="equal">
      <formula>"Mayor"</formula>
    </cfRule>
    <cfRule type="cellIs" dxfId="1814" priority="2483" operator="equal">
      <formula>"Moderado"</formula>
    </cfRule>
    <cfRule type="cellIs" dxfId="1813" priority="2484" operator="equal">
      <formula>"Menor"</formula>
    </cfRule>
    <cfRule type="cellIs" dxfId="1812" priority="2485" operator="equal">
      <formula>"Leve"</formula>
    </cfRule>
  </conditionalFormatting>
  <conditionalFormatting sqref="FZ197:FZ201">
    <cfRule type="cellIs" dxfId="1811" priority="2476" operator="equal">
      <formula>"Catastrófico"</formula>
    </cfRule>
    <cfRule type="cellIs" dxfId="1810" priority="2477" operator="equal">
      <formula>"Mayor"</formula>
    </cfRule>
    <cfRule type="cellIs" dxfId="1809" priority="2478" operator="equal">
      <formula>"Moderado"</formula>
    </cfRule>
    <cfRule type="cellIs" dxfId="1808" priority="2479" operator="equal">
      <formula>"Menor"</formula>
    </cfRule>
    <cfRule type="cellIs" dxfId="1807" priority="2480" operator="equal">
      <formula>"Leve"</formula>
    </cfRule>
  </conditionalFormatting>
  <conditionalFormatting sqref="FZ130">
    <cfRule type="cellIs" dxfId="1806" priority="2261" operator="equal">
      <formula>"Catastrófico"</formula>
    </cfRule>
    <cfRule type="cellIs" dxfId="1805" priority="2262" operator="equal">
      <formula>"Mayor"</formula>
    </cfRule>
    <cfRule type="cellIs" dxfId="1804" priority="2263" operator="equal">
      <formula>"Moderado"</formula>
    </cfRule>
    <cfRule type="cellIs" dxfId="1803" priority="2264" operator="equal">
      <formula>"Menor"</formula>
    </cfRule>
    <cfRule type="cellIs" dxfId="1802" priority="2265" operator="equal">
      <formula>"Leve"</formula>
    </cfRule>
  </conditionalFormatting>
  <conditionalFormatting sqref="FZ130">
    <cfRule type="cellIs" dxfId="1801" priority="2256" operator="equal">
      <formula>"Catastrófico"</formula>
    </cfRule>
    <cfRule type="cellIs" dxfId="1800" priority="2257" operator="equal">
      <formula>"Mayor"</formula>
    </cfRule>
    <cfRule type="cellIs" dxfId="1799" priority="2258" operator="equal">
      <formula>"Moderado"</formula>
    </cfRule>
    <cfRule type="cellIs" dxfId="1798" priority="2259" operator="equal">
      <formula>"Menor"</formula>
    </cfRule>
    <cfRule type="cellIs" dxfId="1797" priority="2260" operator="equal">
      <formula>"Leve"</formula>
    </cfRule>
  </conditionalFormatting>
  <conditionalFormatting sqref="FZ94">
    <cfRule type="cellIs" dxfId="1796" priority="2491" operator="equal">
      <formula>"Catastrófico"</formula>
    </cfRule>
    <cfRule type="cellIs" dxfId="1795" priority="2492" operator="equal">
      <formula>"Mayor"</formula>
    </cfRule>
    <cfRule type="cellIs" dxfId="1794" priority="2493" operator="equal">
      <formula>"Moderado"</formula>
    </cfRule>
    <cfRule type="cellIs" dxfId="1793" priority="2494" operator="equal">
      <formula>"Menor"</formula>
    </cfRule>
    <cfRule type="cellIs" dxfId="1792" priority="2495" operator="equal">
      <formula>"Leve"</formula>
    </cfRule>
  </conditionalFormatting>
  <conditionalFormatting sqref="FZ94">
    <cfRule type="cellIs" dxfId="1791" priority="2486" operator="equal">
      <formula>"Catastrófico"</formula>
    </cfRule>
    <cfRule type="cellIs" dxfId="1790" priority="2487" operator="equal">
      <formula>"Mayor"</formula>
    </cfRule>
    <cfRule type="cellIs" dxfId="1789" priority="2488" operator="equal">
      <formula>"Moderado"</formula>
    </cfRule>
    <cfRule type="cellIs" dxfId="1788" priority="2489" operator="equal">
      <formula>"Menor"</formula>
    </cfRule>
    <cfRule type="cellIs" dxfId="1787" priority="2490" operator="equal">
      <formula>"Leve"</formula>
    </cfRule>
  </conditionalFormatting>
  <conditionalFormatting sqref="FZ106:FZ111">
    <cfRule type="cellIs" dxfId="1786" priority="2386" operator="equal">
      <formula>"Catastrófico"</formula>
    </cfRule>
    <cfRule type="cellIs" dxfId="1785" priority="2387" operator="equal">
      <formula>"Mayor"</formula>
    </cfRule>
    <cfRule type="cellIs" dxfId="1784" priority="2388" operator="equal">
      <formula>"Moderado"</formula>
    </cfRule>
    <cfRule type="cellIs" dxfId="1783" priority="2389" operator="equal">
      <formula>"Menor"</formula>
    </cfRule>
    <cfRule type="cellIs" dxfId="1782" priority="2390" operator="equal">
      <formula>"Leve"</formula>
    </cfRule>
  </conditionalFormatting>
  <conditionalFormatting sqref="FZ203:FZ207">
    <cfRule type="cellIs" dxfId="1781" priority="2471" operator="equal">
      <formula>"Catastrófico"</formula>
    </cfRule>
    <cfRule type="cellIs" dxfId="1780" priority="2472" operator="equal">
      <formula>"Mayor"</formula>
    </cfRule>
    <cfRule type="cellIs" dxfId="1779" priority="2473" operator="equal">
      <formula>"Moderado"</formula>
    </cfRule>
    <cfRule type="cellIs" dxfId="1778" priority="2474" operator="equal">
      <formula>"Menor"</formula>
    </cfRule>
    <cfRule type="cellIs" dxfId="1777" priority="2475" operator="equal">
      <formula>"Leve"</formula>
    </cfRule>
  </conditionalFormatting>
  <conditionalFormatting sqref="FZ209:FZ213">
    <cfRule type="cellIs" dxfId="1776" priority="2466" operator="equal">
      <formula>"Catastrófico"</formula>
    </cfRule>
    <cfRule type="cellIs" dxfId="1775" priority="2467" operator="equal">
      <formula>"Mayor"</formula>
    </cfRule>
    <cfRule type="cellIs" dxfId="1774" priority="2468" operator="equal">
      <formula>"Moderado"</formula>
    </cfRule>
    <cfRule type="cellIs" dxfId="1773" priority="2469" operator="equal">
      <formula>"Menor"</formula>
    </cfRule>
    <cfRule type="cellIs" dxfId="1772" priority="2470" operator="equal">
      <formula>"Leve"</formula>
    </cfRule>
  </conditionalFormatting>
  <conditionalFormatting sqref="FZ46">
    <cfRule type="cellIs" dxfId="1771" priority="2366" operator="equal">
      <formula>"Catastrófico"</formula>
    </cfRule>
    <cfRule type="cellIs" dxfId="1770" priority="2367" operator="equal">
      <formula>"Mayor"</formula>
    </cfRule>
    <cfRule type="cellIs" dxfId="1769" priority="2368" operator="equal">
      <formula>"Moderado"</formula>
    </cfRule>
    <cfRule type="cellIs" dxfId="1768" priority="2369" operator="equal">
      <formula>"Menor"</formula>
    </cfRule>
    <cfRule type="cellIs" dxfId="1767" priority="2370" operator="equal">
      <formula>"Leve"</formula>
    </cfRule>
  </conditionalFormatting>
  <conditionalFormatting sqref="FZ167">
    <cfRule type="cellIs" dxfId="1766" priority="2406" operator="equal">
      <formula>"Catastrófico"</formula>
    </cfRule>
    <cfRule type="cellIs" dxfId="1765" priority="2407" operator="equal">
      <formula>"Mayor"</formula>
    </cfRule>
    <cfRule type="cellIs" dxfId="1764" priority="2408" operator="equal">
      <formula>"Moderado"</formula>
    </cfRule>
    <cfRule type="cellIs" dxfId="1763" priority="2409" operator="equal">
      <formula>"Menor"</formula>
    </cfRule>
    <cfRule type="cellIs" dxfId="1762" priority="2410" operator="equal">
      <formula>"Leve"</formula>
    </cfRule>
  </conditionalFormatting>
  <conditionalFormatting sqref="FZ106:FZ111">
    <cfRule type="cellIs" dxfId="1761" priority="2381" operator="equal">
      <formula>"Catastrófico"</formula>
    </cfRule>
    <cfRule type="cellIs" dxfId="1760" priority="2382" operator="equal">
      <formula>"Mayor"</formula>
    </cfRule>
    <cfRule type="cellIs" dxfId="1759" priority="2383" operator="equal">
      <formula>"Moderado"</formula>
    </cfRule>
    <cfRule type="cellIs" dxfId="1758" priority="2384" operator="equal">
      <formula>"Menor"</formula>
    </cfRule>
    <cfRule type="cellIs" dxfId="1757" priority="2385" operator="equal">
      <formula>"Leve"</formula>
    </cfRule>
  </conditionalFormatting>
  <conditionalFormatting sqref="FZ46">
    <cfRule type="cellIs" dxfId="1756" priority="2361" operator="equal">
      <formula>"Catastrófico"</formula>
    </cfRule>
    <cfRule type="cellIs" dxfId="1755" priority="2362" operator="equal">
      <formula>"Mayor"</formula>
    </cfRule>
    <cfRule type="cellIs" dxfId="1754" priority="2363" operator="equal">
      <formula>"Moderado"</formula>
    </cfRule>
    <cfRule type="cellIs" dxfId="1753" priority="2364" operator="equal">
      <formula>"Menor"</formula>
    </cfRule>
    <cfRule type="cellIs" dxfId="1752" priority="2365" operator="equal">
      <formula>"Leve"</formula>
    </cfRule>
  </conditionalFormatting>
  <conditionalFormatting sqref="FZ52">
    <cfRule type="cellIs" dxfId="1751" priority="2351" operator="equal">
      <formula>"Catastrófico"</formula>
    </cfRule>
    <cfRule type="cellIs" dxfId="1750" priority="2352" operator="equal">
      <formula>"Mayor"</formula>
    </cfRule>
    <cfRule type="cellIs" dxfId="1749" priority="2353" operator="equal">
      <formula>"Moderado"</formula>
    </cfRule>
    <cfRule type="cellIs" dxfId="1748" priority="2354" operator="equal">
      <formula>"Menor"</formula>
    </cfRule>
    <cfRule type="cellIs" dxfId="1747" priority="2355" operator="equal">
      <formula>"Leve"</formula>
    </cfRule>
  </conditionalFormatting>
  <conditionalFormatting sqref="FZ58">
    <cfRule type="cellIs" dxfId="1746" priority="2346" operator="equal">
      <formula>"Catastrófico"</formula>
    </cfRule>
    <cfRule type="cellIs" dxfId="1745" priority="2347" operator="equal">
      <formula>"Mayor"</formula>
    </cfRule>
    <cfRule type="cellIs" dxfId="1744" priority="2348" operator="equal">
      <formula>"Moderado"</formula>
    </cfRule>
    <cfRule type="cellIs" dxfId="1743" priority="2349" operator="equal">
      <formula>"Menor"</formula>
    </cfRule>
    <cfRule type="cellIs" dxfId="1742" priority="2350" operator="equal">
      <formula>"Leve"</formula>
    </cfRule>
  </conditionalFormatting>
  <conditionalFormatting sqref="FZ83">
    <cfRule type="cellIs" dxfId="1741" priority="2331" operator="equal">
      <formula>"Catastrófico"</formula>
    </cfRule>
    <cfRule type="cellIs" dxfId="1740" priority="2332" operator="equal">
      <formula>"Mayor"</formula>
    </cfRule>
    <cfRule type="cellIs" dxfId="1739" priority="2333" operator="equal">
      <formula>"Moderado"</formula>
    </cfRule>
    <cfRule type="cellIs" dxfId="1738" priority="2334" operator="equal">
      <formula>"Menor"</formula>
    </cfRule>
    <cfRule type="cellIs" dxfId="1737" priority="2335" operator="equal">
      <formula>"Leve"</formula>
    </cfRule>
  </conditionalFormatting>
  <conditionalFormatting sqref="FZ11">
    <cfRule type="cellIs" dxfId="1736" priority="2296" operator="equal">
      <formula>"Catastrófico"</formula>
    </cfRule>
    <cfRule type="cellIs" dxfId="1735" priority="2297" operator="equal">
      <formula>"Mayor"</formula>
    </cfRule>
    <cfRule type="cellIs" dxfId="1734" priority="2298" operator="equal">
      <formula>"Moderado"</formula>
    </cfRule>
    <cfRule type="cellIs" dxfId="1733" priority="2299" operator="equal">
      <formula>"Menor"</formula>
    </cfRule>
    <cfRule type="cellIs" dxfId="1732" priority="2300" operator="equal">
      <formula>"Leve"</formula>
    </cfRule>
  </conditionalFormatting>
  <conditionalFormatting sqref="FZ124:FZ129">
    <cfRule type="cellIs" dxfId="1731" priority="2271" operator="equal">
      <formula>"Catastrófico"</formula>
    </cfRule>
    <cfRule type="cellIs" dxfId="1730" priority="2272" operator="equal">
      <formula>"Mayor"</formula>
    </cfRule>
    <cfRule type="cellIs" dxfId="1729" priority="2273" operator="equal">
      <formula>"Moderado"</formula>
    </cfRule>
    <cfRule type="cellIs" dxfId="1728" priority="2274" operator="equal">
      <formula>"Menor"</formula>
    </cfRule>
    <cfRule type="cellIs" dxfId="1727" priority="2275" operator="equal">
      <formula>"Leve"</formula>
    </cfRule>
  </conditionalFormatting>
  <conditionalFormatting sqref="FZ41:FZ42">
    <cfRule type="cellIs" dxfId="1726" priority="2211" operator="equal">
      <formula>"Catastrófico"</formula>
    </cfRule>
    <cfRule type="cellIs" dxfId="1725" priority="2212" operator="equal">
      <formula>"Mayor"</formula>
    </cfRule>
    <cfRule type="cellIs" dxfId="1724" priority="2213" operator="equal">
      <formula>"Moderado"</formula>
    </cfRule>
    <cfRule type="cellIs" dxfId="1723" priority="2214" operator="equal">
      <formula>"Menor"</formula>
    </cfRule>
    <cfRule type="cellIs" dxfId="1722" priority="2215" operator="equal">
      <formula>"Leve"</formula>
    </cfRule>
  </conditionalFormatting>
  <conditionalFormatting sqref="FZ172 FZ131:FZ137 FZ196 FZ12:FZ15 FZ90:FZ93 FZ95:FZ99 FZ103:FZ105 FZ186:FZ190 FZ47:FZ51 FZ53:FZ57 FZ36:FZ40 FZ43:FZ45 FZ18:FZ34 FZ88 FZ142 FZ148 FZ154:FZ155 FZ59:FZ69 FZ202 FZ208 FZ214:FZ255">
    <cfRule type="cellIs" dxfId="1721" priority="2496" operator="equal">
      <formula>"Catastrófico"</formula>
    </cfRule>
    <cfRule type="cellIs" dxfId="1720" priority="2497" operator="equal">
      <formula>"Mayor"</formula>
    </cfRule>
    <cfRule type="cellIs" dxfId="1719" priority="2498" operator="equal">
      <formula>"Moderado"</formula>
    </cfRule>
    <cfRule type="cellIs" dxfId="1718" priority="2499" operator="equal">
      <formula>"Menor"</formula>
    </cfRule>
    <cfRule type="cellIs" dxfId="1717" priority="2500" operator="equal">
      <formula>"Leve"</formula>
    </cfRule>
  </conditionalFormatting>
  <conditionalFormatting sqref="FZ185">
    <cfRule type="cellIs" dxfId="1716" priority="2391" operator="equal">
      <formula>"Catastrófico"</formula>
    </cfRule>
    <cfRule type="cellIs" dxfId="1715" priority="2392" operator="equal">
      <formula>"Mayor"</formula>
    </cfRule>
    <cfRule type="cellIs" dxfId="1714" priority="2393" operator="equal">
      <formula>"Moderado"</formula>
    </cfRule>
    <cfRule type="cellIs" dxfId="1713" priority="2394" operator="equal">
      <formula>"Menor"</formula>
    </cfRule>
    <cfRule type="cellIs" dxfId="1712" priority="2395" operator="equal">
      <formula>"Leve"</formula>
    </cfRule>
  </conditionalFormatting>
  <conditionalFormatting sqref="FZ82">
    <cfRule type="cellIs" dxfId="1711" priority="2336" operator="equal">
      <formula>"Catastrófico"</formula>
    </cfRule>
    <cfRule type="cellIs" dxfId="1710" priority="2337" operator="equal">
      <formula>"Mayor"</formula>
    </cfRule>
    <cfRule type="cellIs" dxfId="1709" priority="2338" operator="equal">
      <formula>"Moderado"</formula>
    </cfRule>
    <cfRule type="cellIs" dxfId="1708" priority="2339" operator="equal">
      <formula>"Menor"</formula>
    </cfRule>
    <cfRule type="cellIs" dxfId="1707" priority="2340" operator="equal">
      <formula>"Leve"</formula>
    </cfRule>
  </conditionalFormatting>
  <conditionalFormatting sqref="FZ166">
    <cfRule type="cellIs" dxfId="1706" priority="2401" operator="equal">
      <formula>"Catastrófico"</formula>
    </cfRule>
    <cfRule type="cellIs" dxfId="1705" priority="2402" operator="equal">
      <formula>"Mayor"</formula>
    </cfRule>
    <cfRule type="cellIs" dxfId="1704" priority="2403" operator="equal">
      <formula>"Moderado"</formula>
    </cfRule>
    <cfRule type="cellIs" dxfId="1703" priority="2404" operator="equal">
      <formula>"Menor"</formula>
    </cfRule>
    <cfRule type="cellIs" dxfId="1702" priority="2405" operator="equal">
      <formula>"Leve"</formula>
    </cfRule>
  </conditionalFormatting>
  <conditionalFormatting sqref="FZ184:FZ185">
    <cfRule type="cellIs" dxfId="1701" priority="2396" operator="equal">
      <formula>"Catastrófico"</formula>
    </cfRule>
    <cfRule type="cellIs" dxfId="1700" priority="2397" operator="equal">
      <formula>"Mayor"</formula>
    </cfRule>
    <cfRule type="cellIs" dxfId="1699" priority="2398" operator="equal">
      <formula>"Moderado"</formula>
    </cfRule>
    <cfRule type="cellIs" dxfId="1698" priority="2399" operator="equal">
      <formula>"Menor"</formula>
    </cfRule>
    <cfRule type="cellIs" dxfId="1697" priority="2400" operator="equal">
      <formula>"Leve"</formula>
    </cfRule>
  </conditionalFormatting>
  <conditionalFormatting sqref="FZ178:FZ183">
    <cfRule type="cellIs" dxfId="1696" priority="2376" operator="equal">
      <formula>"Catastrófico"</formula>
    </cfRule>
    <cfRule type="cellIs" dxfId="1695" priority="2377" operator="equal">
      <formula>"Mayor"</formula>
    </cfRule>
    <cfRule type="cellIs" dxfId="1694" priority="2378" operator="equal">
      <formula>"Moderado"</formula>
    </cfRule>
    <cfRule type="cellIs" dxfId="1693" priority="2379" operator="equal">
      <formula>"Menor"</formula>
    </cfRule>
    <cfRule type="cellIs" dxfId="1692" priority="2380" operator="equal">
      <formula>"Leve"</formula>
    </cfRule>
  </conditionalFormatting>
  <conditionalFormatting sqref="FZ178:FZ183">
    <cfRule type="cellIs" dxfId="1691" priority="2371" operator="equal">
      <formula>"Catastrófico"</formula>
    </cfRule>
    <cfRule type="cellIs" dxfId="1690" priority="2372" operator="equal">
      <formula>"Mayor"</formula>
    </cfRule>
    <cfRule type="cellIs" dxfId="1689" priority="2373" operator="equal">
      <formula>"Moderado"</formula>
    </cfRule>
    <cfRule type="cellIs" dxfId="1688" priority="2374" operator="equal">
      <formula>"Menor"</formula>
    </cfRule>
    <cfRule type="cellIs" dxfId="1687" priority="2375" operator="equal">
      <formula>"Leve"</formula>
    </cfRule>
  </conditionalFormatting>
  <conditionalFormatting sqref="FZ58">
    <cfRule type="cellIs" dxfId="1686" priority="2341" operator="equal">
      <formula>"Catastrófico"</formula>
    </cfRule>
    <cfRule type="cellIs" dxfId="1685" priority="2342" operator="equal">
      <formula>"Mayor"</formula>
    </cfRule>
    <cfRule type="cellIs" dxfId="1684" priority="2343" operator="equal">
      <formula>"Moderado"</formula>
    </cfRule>
    <cfRule type="cellIs" dxfId="1683" priority="2344" operator="equal">
      <formula>"Menor"</formula>
    </cfRule>
    <cfRule type="cellIs" dxfId="1682" priority="2345" operator="equal">
      <formula>"Leve"</formula>
    </cfRule>
  </conditionalFormatting>
  <conditionalFormatting sqref="FZ143:FZ144">
    <cfRule type="cellIs" dxfId="1681" priority="2326" operator="equal">
      <formula>"Catastrófico"</formula>
    </cfRule>
    <cfRule type="cellIs" dxfId="1680" priority="2327" operator="equal">
      <formula>"Mayor"</formula>
    </cfRule>
    <cfRule type="cellIs" dxfId="1679" priority="2328" operator="equal">
      <formula>"Moderado"</formula>
    </cfRule>
    <cfRule type="cellIs" dxfId="1678" priority="2329" operator="equal">
      <formula>"Menor"</formula>
    </cfRule>
    <cfRule type="cellIs" dxfId="1677" priority="2330" operator="equal">
      <formula>"Leve"</formula>
    </cfRule>
  </conditionalFormatting>
  <conditionalFormatting sqref="FZ118:FZ119">
    <cfRule type="cellIs" dxfId="1676" priority="2321" operator="equal">
      <formula>"Catastrófico"</formula>
    </cfRule>
    <cfRule type="cellIs" dxfId="1675" priority="2322" operator="equal">
      <formula>"Mayor"</formula>
    </cfRule>
    <cfRule type="cellIs" dxfId="1674" priority="2323" operator="equal">
      <formula>"Moderado"</formula>
    </cfRule>
    <cfRule type="cellIs" dxfId="1673" priority="2324" operator="equal">
      <formula>"Menor"</formula>
    </cfRule>
    <cfRule type="cellIs" dxfId="1672" priority="2325" operator="equal">
      <formula>"Leve"</formula>
    </cfRule>
  </conditionalFormatting>
  <conditionalFormatting sqref="FZ11">
    <cfRule type="cellIs" dxfId="1671" priority="2301" operator="equal">
      <formula>"Catastrófico"</formula>
    </cfRule>
    <cfRule type="cellIs" dxfId="1670" priority="2302" operator="equal">
      <formula>"Mayor"</formula>
    </cfRule>
    <cfRule type="cellIs" dxfId="1669" priority="2303" operator="equal">
      <formula>"Moderado"</formula>
    </cfRule>
    <cfRule type="cellIs" dxfId="1668" priority="2304" operator="equal">
      <formula>"Menor"</formula>
    </cfRule>
    <cfRule type="cellIs" dxfId="1667" priority="2305" operator="equal">
      <formula>"Leve"</formula>
    </cfRule>
  </conditionalFormatting>
  <conditionalFormatting sqref="FZ10">
    <cfRule type="cellIs" dxfId="1666" priority="2291" operator="equal">
      <formula>"Catastrófico"</formula>
    </cfRule>
    <cfRule type="cellIs" dxfId="1665" priority="2292" operator="equal">
      <formula>"Mayor"</formula>
    </cfRule>
    <cfRule type="cellIs" dxfId="1664" priority="2293" operator="equal">
      <formula>"Moderado"</formula>
    </cfRule>
    <cfRule type="cellIs" dxfId="1663" priority="2294" operator="equal">
      <formula>"Menor"</formula>
    </cfRule>
    <cfRule type="cellIs" dxfId="1662" priority="2295" operator="equal">
      <formula>"Leve"</formula>
    </cfRule>
  </conditionalFormatting>
  <conditionalFormatting sqref="FZ102">
    <cfRule type="cellIs" dxfId="1661" priority="2451" operator="equal">
      <formula>"Catastrófico"</formula>
    </cfRule>
    <cfRule type="cellIs" dxfId="1660" priority="2452" operator="equal">
      <formula>"Mayor"</formula>
    </cfRule>
    <cfRule type="cellIs" dxfId="1659" priority="2453" operator="equal">
      <formula>"Moderado"</formula>
    </cfRule>
    <cfRule type="cellIs" dxfId="1658" priority="2454" operator="equal">
      <formula>"Menor"</formula>
    </cfRule>
    <cfRule type="cellIs" dxfId="1657" priority="2455" operator="equal">
      <formula>"Leve"</formula>
    </cfRule>
  </conditionalFormatting>
  <conditionalFormatting sqref="FZ102">
    <cfRule type="cellIs" dxfId="1656" priority="2446" operator="equal">
      <formula>"Catastrófico"</formula>
    </cfRule>
    <cfRule type="cellIs" dxfId="1655" priority="2447" operator="equal">
      <formula>"Mayor"</formula>
    </cfRule>
    <cfRule type="cellIs" dxfId="1654" priority="2448" operator="equal">
      <formula>"Moderado"</formula>
    </cfRule>
    <cfRule type="cellIs" dxfId="1653" priority="2449" operator="equal">
      <formula>"Menor"</formula>
    </cfRule>
    <cfRule type="cellIs" dxfId="1652" priority="2450" operator="equal">
      <formula>"Leve"</formula>
    </cfRule>
  </conditionalFormatting>
  <conditionalFormatting sqref="K10 K16 K22 K28 K34 K40 K46 K52 K58 K64 K70 K76 K82 K88 K94 K100 K106 K112 K118 K124 K130 K136 K142 K148 K154 K160 K166 K172 K178 K184 K190 K196 K202 K208 K214 K220 K226 K232 K238 K244 K250 K256 K262 K268">
    <cfRule type="cellIs" dxfId="1651" priority="2206" operator="equal">
      <formula>"Muy Alta"</formula>
    </cfRule>
    <cfRule type="cellIs" dxfId="1650" priority="2207" operator="equal">
      <formula>"Alta"</formula>
    </cfRule>
    <cfRule type="cellIs" dxfId="1649" priority="2208" operator="equal">
      <formula>"Media"</formula>
    </cfRule>
    <cfRule type="cellIs" dxfId="1648" priority="2209" operator="equal">
      <formula>"Baja"</formula>
    </cfRule>
    <cfRule type="cellIs" dxfId="1647" priority="2210" operator="equal">
      <formula>"Muy Baja"</formula>
    </cfRule>
  </conditionalFormatting>
  <conditionalFormatting sqref="BM16 BM22 BM28 BM34">
    <cfRule type="cellIs" dxfId="1646" priority="2201" operator="equal">
      <formula>"Catastrófico"</formula>
    </cfRule>
    <cfRule type="cellIs" dxfId="1645" priority="2202" operator="equal">
      <formula>"Mayor"</formula>
    </cfRule>
    <cfRule type="cellIs" dxfId="1644" priority="2203" operator="equal">
      <formula>"Moderado"</formula>
    </cfRule>
    <cfRule type="cellIs" dxfId="1643" priority="2204" operator="equal">
      <formula>"Menor"</formula>
    </cfRule>
    <cfRule type="cellIs" dxfId="1642" priority="2205" operator="equal">
      <formula>"Leve"</formula>
    </cfRule>
  </conditionalFormatting>
  <conditionalFormatting sqref="Q10 Q16 Q22 Q28 Q34">
    <cfRule type="cellIs" dxfId="1641" priority="2197" operator="equal">
      <formula>"Extremo"</formula>
    </cfRule>
    <cfRule type="cellIs" dxfId="1640" priority="2198" operator="equal">
      <formula>"Alto"</formula>
    </cfRule>
    <cfRule type="cellIs" dxfId="1639" priority="2199" operator="equal">
      <formula>"Moderado"</formula>
    </cfRule>
    <cfRule type="cellIs" dxfId="1638" priority="2200" operator="equal">
      <formula>"Bajo"</formula>
    </cfRule>
  </conditionalFormatting>
  <conditionalFormatting sqref="N10:P10 N16:O16 N22:O22 N28:O28 N34:O34 N40:O40 N46:O46 N52:O52 N58:O58 N64:O64 N70:O70 N76:O76 N82:O82 N88:O88 N94:O94 N100:O100 N106:O106 N112:O112 N118:O118 N124:O124 N130:O130 N136:O136 N142:O142 N148:O148 N154:O154 N160:O160 N166:O166 N172:O172 N178:O178 N184:O184 N190:O190 N196:O196 N202:O202 N208:O208 N214:O214 N220 N226 N232 N238 N244 N250 N256 N262 N268">
    <cfRule type="cellIs" dxfId="1637" priority="2192" operator="equal">
      <formula>"Catastrófico"</formula>
    </cfRule>
    <cfRule type="cellIs" dxfId="1636" priority="2193" operator="equal">
      <formula>"Mayor"</formula>
    </cfRule>
    <cfRule type="cellIs" dxfId="1635" priority="2194" operator="equal">
      <formula>"Moderado"</formula>
    </cfRule>
    <cfRule type="cellIs" dxfId="1634" priority="2195" operator="equal">
      <formula>"Menor"</formula>
    </cfRule>
    <cfRule type="cellIs" dxfId="1633" priority="2196" operator="equal">
      <formula>"Leve"</formula>
    </cfRule>
  </conditionalFormatting>
  <conditionalFormatting sqref="P16 P22 P28 P34">
    <cfRule type="cellIs" dxfId="1632" priority="2187" operator="equal">
      <formula>"Catastrófico"</formula>
    </cfRule>
    <cfRule type="cellIs" dxfId="1631" priority="2188" operator="equal">
      <formula>"Mayor"</formula>
    </cfRule>
    <cfRule type="cellIs" dxfId="1630" priority="2189" operator="equal">
      <formula>"Moderado"</formula>
    </cfRule>
    <cfRule type="cellIs" dxfId="1629" priority="2190" operator="equal">
      <formula>"Menor"</formula>
    </cfRule>
    <cfRule type="cellIs" dxfId="1628" priority="2191" operator="equal">
      <formula>"Leve"</formula>
    </cfRule>
  </conditionalFormatting>
  <conditionalFormatting sqref="BB10 BB16 BB22 BB28 BB34">
    <cfRule type="cellIs" dxfId="1627" priority="2182" operator="equal">
      <formula>"Catastrófico"</formula>
    </cfRule>
    <cfRule type="cellIs" dxfId="1626" priority="2183" operator="equal">
      <formula>"Mayor"</formula>
    </cfRule>
    <cfRule type="cellIs" dxfId="1625" priority="2184" operator="equal">
      <formula>"Moderado"</formula>
    </cfRule>
    <cfRule type="cellIs" dxfId="1624" priority="2185" operator="equal">
      <formula>"Menor"</formula>
    </cfRule>
    <cfRule type="cellIs" dxfId="1623" priority="2186" operator="equal">
      <formula>"Leve"</formula>
    </cfRule>
  </conditionalFormatting>
  <conditionalFormatting sqref="BC10 BC16 BC22 BC28 BC34">
    <cfRule type="cellIs" dxfId="1622" priority="2178" operator="equal">
      <formula>"Extremo"</formula>
    </cfRule>
    <cfRule type="cellIs" dxfId="1621" priority="2179" operator="equal">
      <formula>"Alto"</formula>
    </cfRule>
    <cfRule type="cellIs" dxfId="1620" priority="2180" operator="equal">
      <formula>"Moderado"</formula>
    </cfRule>
    <cfRule type="cellIs" dxfId="1619" priority="2181" operator="equal">
      <formula>"Bajo"</formula>
    </cfRule>
  </conditionalFormatting>
  <conditionalFormatting sqref="BD10 BD16 BD22 BD28 BD34">
    <cfRule type="cellIs" dxfId="1618" priority="2173" operator="equal">
      <formula>"Catastrófico"</formula>
    </cfRule>
    <cfRule type="cellIs" dxfId="1617" priority="2174" operator="equal">
      <formula>"Mayor"</formula>
    </cfRule>
    <cfRule type="cellIs" dxfId="1616" priority="2175" operator="equal">
      <formula>"Moderado"</formula>
    </cfRule>
    <cfRule type="cellIs" dxfId="1615" priority="2176" operator="equal">
      <formula>"Menor"</formula>
    </cfRule>
    <cfRule type="cellIs" dxfId="1614" priority="2177" operator="equal">
      <formula>"Leve"</formula>
    </cfRule>
  </conditionalFormatting>
  <conditionalFormatting sqref="BL11:BL15">
    <cfRule type="cellIs" dxfId="1613" priority="2168" operator="equal">
      <formula>"Catastrófico"</formula>
    </cfRule>
    <cfRule type="cellIs" dxfId="1612" priority="2169" operator="equal">
      <formula>"Mayor"</formula>
    </cfRule>
    <cfRule type="cellIs" dxfId="1611" priority="2170" operator="equal">
      <formula>"Moderado"</formula>
    </cfRule>
    <cfRule type="cellIs" dxfId="1610" priority="2171" operator="equal">
      <formula>"Menor"</formula>
    </cfRule>
    <cfRule type="cellIs" dxfId="1609" priority="2172" operator="equal">
      <formula>"Leve"</formula>
    </cfRule>
  </conditionalFormatting>
  <conditionalFormatting sqref="BE10:BE15">
    <cfRule type="cellIs" dxfId="1608" priority="2163" operator="equal">
      <formula>"Catastrófico"</formula>
    </cfRule>
    <cfRule type="cellIs" dxfId="1607" priority="2164" operator="equal">
      <formula>"Mayor"</formula>
    </cfRule>
    <cfRule type="cellIs" dxfId="1606" priority="2165" operator="equal">
      <formula>"Moderado"</formula>
    </cfRule>
    <cfRule type="cellIs" dxfId="1605" priority="2166" operator="equal">
      <formula>"Menor"</formula>
    </cfRule>
    <cfRule type="cellIs" dxfId="1604" priority="2167" operator="equal">
      <formula>"Leve"</formula>
    </cfRule>
  </conditionalFormatting>
  <conditionalFormatting sqref="BF10:BF15">
    <cfRule type="cellIs" dxfId="1603" priority="2158" operator="equal">
      <formula>"Catastrófico"</formula>
    </cfRule>
    <cfRule type="cellIs" dxfId="1602" priority="2159" operator="equal">
      <formula>"Mayor"</formula>
    </cfRule>
    <cfRule type="cellIs" dxfId="1601" priority="2160" operator="equal">
      <formula>"Moderado"</formula>
    </cfRule>
    <cfRule type="cellIs" dxfId="1600" priority="2161" operator="equal">
      <formula>"Menor"</formula>
    </cfRule>
    <cfRule type="cellIs" dxfId="1599" priority="2162" operator="equal">
      <formula>"Leve"</formula>
    </cfRule>
  </conditionalFormatting>
  <conditionalFormatting sqref="BJ10:BK15">
    <cfRule type="cellIs" dxfId="1598" priority="2153" operator="equal">
      <formula>"Catastrófico"</formula>
    </cfRule>
    <cfRule type="cellIs" dxfId="1597" priority="2154" operator="equal">
      <formula>"Mayor"</formula>
    </cfRule>
    <cfRule type="cellIs" dxfId="1596" priority="2155" operator="equal">
      <formula>"Moderado"</formula>
    </cfRule>
    <cfRule type="cellIs" dxfId="1595" priority="2156" operator="equal">
      <formula>"Menor"</formula>
    </cfRule>
    <cfRule type="cellIs" dxfId="1594" priority="2157" operator="equal">
      <formula>"Leve"</formula>
    </cfRule>
  </conditionalFormatting>
  <conditionalFormatting sqref="BH10:BH15">
    <cfRule type="cellIs" dxfId="1593" priority="2148" operator="equal">
      <formula>"Catastrófico"</formula>
    </cfRule>
    <cfRule type="cellIs" dxfId="1592" priority="2149" operator="equal">
      <formula>"Mayor"</formula>
    </cfRule>
    <cfRule type="cellIs" dxfId="1591" priority="2150" operator="equal">
      <formula>"Moderado"</formula>
    </cfRule>
    <cfRule type="cellIs" dxfId="1590" priority="2151" operator="equal">
      <formula>"Menor"</formula>
    </cfRule>
    <cfRule type="cellIs" dxfId="1589" priority="2152" operator="equal">
      <formula>"Leve"</formula>
    </cfRule>
  </conditionalFormatting>
  <conditionalFormatting sqref="BI10:BI15">
    <cfRule type="cellIs" dxfId="1588" priority="2143" operator="equal">
      <formula>"Catastrófico"</formula>
    </cfRule>
    <cfRule type="cellIs" dxfId="1587" priority="2144" operator="equal">
      <formula>"Mayor"</formula>
    </cfRule>
    <cfRule type="cellIs" dxfId="1586" priority="2145" operator="equal">
      <formula>"Moderado"</formula>
    </cfRule>
    <cfRule type="cellIs" dxfId="1585" priority="2146" operator="equal">
      <formula>"Menor"</formula>
    </cfRule>
    <cfRule type="cellIs" dxfId="1584" priority="2147" operator="equal">
      <formula>"Leve"</formula>
    </cfRule>
  </conditionalFormatting>
  <conditionalFormatting sqref="BM10">
    <cfRule type="cellIs" dxfId="1583" priority="2138" operator="equal">
      <formula>"Catastrófico"</formula>
    </cfRule>
    <cfRule type="cellIs" dxfId="1582" priority="2139" operator="equal">
      <formula>"Mayor"</formula>
    </cfRule>
    <cfRule type="cellIs" dxfId="1581" priority="2140" operator="equal">
      <formula>"Moderado"</formula>
    </cfRule>
    <cfRule type="cellIs" dxfId="1580" priority="2141" operator="equal">
      <formula>"Menor"</formula>
    </cfRule>
    <cfRule type="cellIs" dxfId="1579" priority="2142" operator="equal">
      <formula>"Leve"</formula>
    </cfRule>
  </conditionalFormatting>
  <conditionalFormatting sqref="BL23:BL27">
    <cfRule type="cellIs" dxfId="1578" priority="2133" operator="equal">
      <formula>"Catastrófico"</formula>
    </cfRule>
    <cfRule type="cellIs" dxfId="1577" priority="2134" operator="equal">
      <formula>"Mayor"</formula>
    </cfRule>
    <cfRule type="cellIs" dxfId="1576" priority="2135" operator="equal">
      <formula>"Moderado"</formula>
    </cfRule>
    <cfRule type="cellIs" dxfId="1575" priority="2136" operator="equal">
      <formula>"Menor"</formula>
    </cfRule>
    <cfRule type="cellIs" dxfId="1574" priority="2137" operator="equal">
      <formula>"Leve"</formula>
    </cfRule>
  </conditionalFormatting>
  <conditionalFormatting sqref="BE23:BE27">
    <cfRule type="cellIs" dxfId="1573" priority="2128" operator="equal">
      <formula>"Catastrófico"</formula>
    </cfRule>
    <cfRule type="cellIs" dxfId="1572" priority="2129" operator="equal">
      <formula>"Mayor"</formula>
    </cfRule>
    <cfRule type="cellIs" dxfId="1571" priority="2130" operator="equal">
      <formula>"Moderado"</formula>
    </cfRule>
    <cfRule type="cellIs" dxfId="1570" priority="2131" operator="equal">
      <formula>"Menor"</formula>
    </cfRule>
    <cfRule type="cellIs" dxfId="1569" priority="2132" operator="equal">
      <formula>"Leve"</formula>
    </cfRule>
  </conditionalFormatting>
  <conditionalFormatting sqref="BF23:BF27">
    <cfRule type="cellIs" dxfId="1568" priority="2123" operator="equal">
      <formula>"Catastrófico"</formula>
    </cfRule>
    <cfRule type="cellIs" dxfId="1567" priority="2124" operator="equal">
      <formula>"Mayor"</formula>
    </cfRule>
    <cfRule type="cellIs" dxfId="1566" priority="2125" operator="equal">
      <formula>"Moderado"</formula>
    </cfRule>
    <cfRule type="cellIs" dxfId="1565" priority="2126" operator="equal">
      <formula>"Menor"</formula>
    </cfRule>
    <cfRule type="cellIs" dxfId="1564" priority="2127" operator="equal">
      <formula>"Leve"</formula>
    </cfRule>
  </conditionalFormatting>
  <conditionalFormatting sqref="BJ23:BK27">
    <cfRule type="cellIs" dxfId="1563" priority="2118" operator="equal">
      <formula>"Catastrófico"</formula>
    </cfRule>
    <cfRule type="cellIs" dxfId="1562" priority="2119" operator="equal">
      <formula>"Mayor"</formula>
    </cfRule>
    <cfRule type="cellIs" dxfId="1561" priority="2120" operator="equal">
      <formula>"Moderado"</formula>
    </cfRule>
    <cfRule type="cellIs" dxfId="1560" priority="2121" operator="equal">
      <formula>"Menor"</formula>
    </cfRule>
    <cfRule type="cellIs" dxfId="1559" priority="2122" operator="equal">
      <formula>"Leve"</formula>
    </cfRule>
  </conditionalFormatting>
  <conditionalFormatting sqref="BH23:BH27">
    <cfRule type="cellIs" dxfId="1558" priority="2113" operator="equal">
      <formula>"Catastrófico"</formula>
    </cfRule>
    <cfRule type="cellIs" dxfId="1557" priority="2114" operator="equal">
      <formula>"Mayor"</formula>
    </cfRule>
    <cfRule type="cellIs" dxfId="1556" priority="2115" operator="equal">
      <formula>"Moderado"</formula>
    </cfRule>
    <cfRule type="cellIs" dxfId="1555" priority="2116" operator="equal">
      <formula>"Menor"</formula>
    </cfRule>
    <cfRule type="cellIs" dxfId="1554" priority="2117" operator="equal">
      <formula>"Leve"</formula>
    </cfRule>
  </conditionalFormatting>
  <conditionalFormatting sqref="BI23:BI27">
    <cfRule type="cellIs" dxfId="1553" priority="2108" operator="equal">
      <formula>"Catastrófico"</formula>
    </cfRule>
    <cfRule type="cellIs" dxfId="1552" priority="2109" operator="equal">
      <formula>"Mayor"</formula>
    </cfRule>
    <cfRule type="cellIs" dxfId="1551" priority="2110" operator="equal">
      <formula>"Moderado"</formula>
    </cfRule>
    <cfRule type="cellIs" dxfId="1550" priority="2111" operator="equal">
      <formula>"Menor"</formula>
    </cfRule>
    <cfRule type="cellIs" dxfId="1549" priority="2112" operator="equal">
      <formula>"Leve"</formula>
    </cfRule>
  </conditionalFormatting>
  <conditionalFormatting sqref="BL35:BL39">
    <cfRule type="cellIs" dxfId="1548" priority="2103" operator="equal">
      <formula>"Catastrófico"</formula>
    </cfRule>
    <cfRule type="cellIs" dxfId="1547" priority="2104" operator="equal">
      <formula>"Mayor"</formula>
    </cfRule>
    <cfRule type="cellIs" dxfId="1546" priority="2105" operator="equal">
      <formula>"Moderado"</formula>
    </cfRule>
    <cfRule type="cellIs" dxfId="1545" priority="2106" operator="equal">
      <formula>"Menor"</formula>
    </cfRule>
    <cfRule type="cellIs" dxfId="1544" priority="2107" operator="equal">
      <formula>"Leve"</formula>
    </cfRule>
  </conditionalFormatting>
  <conditionalFormatting sqref="BE35:BE39">
    <cfRule type="cellIs" dxfId="1543" priority="2098" operator="equal">
      <formula>"Catastrófico"</formula>
    </cfRule>
    <cfRule type="cellIs" dxfId="1542" priority="2099" operator="equal">
      <formula>"Mayor"</formula>
    </cfRule>
    <cfRule type="cellIs" dxfId="1541" priority="2100" operator="equal">
      <formula>"Moderado"</formula>
    </cfRule>
    <cfRule type="cellIs" dxfId="1540" priority="2101" operator="equal">
      <formula>"Menor"</formula>
    </cfRule>
    <cfRule type="cellIs" dxfId="1539" priority="2102" operator="equal">
      <formula>"Leve"</formula>
    </cfRule>
  </conditionalFormatting>
  <conditionalFormatting sqref="BF35:BF39">
    <cfRule type="cellIs" dxfId="1538" priority="2093" operator="equal">
      <formula>"Catastrófico"</formula>
    </cfRule>
    <cfRule type="cellIs" dxfId="1537" priority="2094" operator="equal">
      <formula>"Mayor"</formula>
    </cfRule>
    <cfRule type="cellIs" dxfId="1536" priority="2095" operator="equal">
      <formula>"Moderado"</formula>
    </cfRule>
    <cfRule type="cellIs" dxfId="1535" priority="2096" operator="equal">
      <formula>"Menor"</formula>
    </cfRule>
    <cfRule type="cellIs" dxfId="1534" priority="2097" operator="equal">
      <formula>"Leve"</formula>
    </cfRule>
  </conditionalFormatting>
  <conditionalFormatting sqref="BJ35:BK39">
    <cfRule type="cellIs" dxfId="1533" priority="2088" operator="equal">
      <formula>"Catastrófico"</formula>
    </cfRule>
    <cfRule type="cellIs" dxfId="1532" priority="2089" operator="equal">
      <formula>"Mayor"</formula>
    </cfRule>
    <cfRule type="cellIs" dxfId="1531" priority="2090" operator="equal">
      <formula>"Moderado"</formula>
    </cfRule>
    <cfRule type="cellIs" dxfId="1530" priority="2091" operator="equal">
      <formula>"Menor"</formula>
    </cfRule>
    <cfRule type="cellIs" dxfId="1529" priority="2092" operator="equal">
      <formula>"Leve"</formula>
    </cfRule>
  </conditionalFormatting>
  <conditionalFormatting sqref="BH35:BH39">
    <cfRule type="cellIs" dxfId="1528" priority="2083" operator="equal">
      <formula>"Catastrófico"</formula>
    </cfRule>
    <cfRule type="cellIs" dxfId="1527" priority="2084" operator="equal">
      <formula>"Mayor"</formula>
    </cfRule>
    <cfRule type="cellIs" dxfId="1526" priority="2085" operator="equal">
      <formula>"Moderado"</formula>
    </cfRule>
    <cfRule type="cellIs" dxfId="1525" priority="2086" operator="equal">
      <formula>"Menor"</formula>
    </cfRule>
    <cfRule type="cellIs" dxfId="1524" priority="2087" operator="equal">
      <formula>"Leve"</formula>
    </cfRule>
  </conditionalFormatting>
  <conditionalFormatting sqref="BI35:BI39">
    <cfRule type="cellIs" dxfId="1523" priority="2078" operator="equal">
      <formula>"Catastrófico"</formula>
    </cfRule>
    <cfRule type="cellIs" dxfId="1522" priority="2079" operator="equal">
      <formula>"Mayor"</formula>
    </cfRule>
    <cfRule type="cellIs" dxfId="1521" priority="2080" operator="equal">
      <formula>"Moderado"</formula>
    </cfRule>
    <cfRule type="cellIs" dxfId="1520" priority="2081" operator="equal">
      <formula>"Menor"</formula>
    </cfRule>
    <cfRule type="cellIs" dxfId="1519" priority="2082" operator="equal">
      <formula>"Leve"</formula>
    </cfRule>
  </conditionalFormatting>
  <conditionalFormatting sqref="BL29:BL33">
    <cfRule type="cellIs" dxfId="1518" priority="2073" operator="equal">
      <formula>"Catastrófico"</formula>
    </cfRule>
    <cfRule type="cellIs" dxfId="1517" priority="2074" operator="equal">
      <formula>"Mayor"</formula>
    </cfRule>
    <cfRule type="cellIs" dxfId="1516" priority="2075" operator="equal">
      <formula>"Moderado"</formula>
    </cfRule>
    <cfRule type="cellIs" dxfId="1515" priority="2076" operator="equal">
      <formula>"Menor"</formula>
    </cfRule>
    <cfRule type="cellIs" dxfId="1514" priority="2077" operator="equal">
      <formula>"Leve"</formula>
    </cfRule>
  </conditionalFormatting>
  <conditionalFormatting sqref="BE29:BE33">
    <cfRule type="cellIs" dxfId="1513" priority="2068" operator="equal">
      <formula>"Catastrófico"</formula>
    </cfRule>
    <cfRule type="cellIs" dxfId="1512" priority="2069" operator="equal">
      <formula>"Mayor"</formula>
    </cfRule>
    <cfRule type="cellIs" dxfId="1511" priority="2070" operator="equal">
      <formula>"Moderado"</formula>
    </cfRule>
    <cfRule type="cellIs" dxfId="1510" priority="2071" operator="equal">
      <formula>"Menor"</formula>
    </cfRule>
    <cfRule type="cellIs" dxfId="1509" priority="2072" operator="equal">
      <formula>"Leve"</formula>
    </cfRule>
  </conditionalFormatting>
  <conditionalFormatting sqref="BF29:BF33">
    <cfRule type="cellIs" dxfId="1508" priority="2063" operator="equal">
      <formula>"Catastrófico"</formula>
    </cfRule>
    <cfRule type="cellIs" dxfId="1507" priority="2064" operator="equal">
      <formula>"Mayor"</formula>
    </cfRule>
    <cfRule type="cellIs" dxfId="1506" priority="2065" operator="equal">
      <formula>"Moderado"</formula>
    </cfRule>
    <cfRule type="cellIs" dxfId="1505" priority="2066" operator="equal">
      <formula>"Menor"</formula>
    </cfRule>
    <cfRule type="cellIs" dxfId="1504" priority="2067" operator="equal">
      <formula>"Leve"</formula>
    </cfRule>
  </conditionalFormatting>
  <conditionalFormatting sqref="BH29:BH33">
    <cfRule type="cellIs" dxfId="1503" priority="2058" operator="equal">
      <formula>"Catastrófico"</formula>
    </cfRule>
    <cfRule type="cellIs" dxfId="1502" priority="2059" operator="equal">
      <formula>"Mayor"</formula>
    </cfRule>
    <cfRule type="cellIs" dxfId="1501" priority="2060" operator="equal">
      <formula>"Moderado"</formula>
    </cfRule>
    <cfRule type="cellIs" dxfId="1500" priority="2061" operator="equal">
      <formula>"Menor"</formula>
    </cfRule>
    <cfRule type="cellIs" dxfId="1499" priority="2062" operator="equal">
      <formula>"Leve"</formula>
    </cfRule>
  </conditionalFormatting>
  <conditionalFormatting sqref="BI29:BI33">
    <cfRule type="cellIs" dxfId="1498" priority="2053" operator="equal">
      <formula>"Catastrófico"</formula>
    </cfRule>
    <cfRule type="cellIs" dxfId="1497" priority="2054" operator="equal">
      <formula>"Mayor"</formula>
    </cfRule>
    <cfRule type="cellIs" dxfId="1496" priority="2055" operator="equal">
      <formula>"Moderado"</formula>
    </cfRule>
    <cfRule type="cellIs" dxfId="1495" priority="2056" operator="equal">
      <formula>"Menor"</formula>
    </cfRule>
    <cfRule type="cellIs" dxfId="1494" priority="2057" operator="equal">
      <formula>"Leve"</formula>
    </cfRule>
  </conditionalFormatting>
  <conditionalFormatting sqref="BJ29:BK33">
    <cfRule type="cellIs" dxfId="1493" priority="2048" operator="equal">
      <formula>"Catastrófico"</formula>
    </cfRule>
    <cfRule type="cellIs" dxfId="1492" priority="2049" operator="equal">
      <formula>"Mayor"</formula>
    </cfRule>
    <cfRule type="cellIs" dxfId="1491" priority="2050" operator="equal">
      <formula>"Moderado"</formula>
    </cfRule>
    <cfRule type="cellIs" dxfId="1490" priority="2051" operator="equal">
      <formula>"Menor"</formula>
    </cfRule>
    <cfRule type="cellIs" dxfId="1489" priority="2052" operator="equal">
      <formula>"Leve"</formula>
    </cfRule>
  </conditionalFormatting>
  <conditionalFormatting sqref="BE16">
    <cfRule type="cellIs" dxfId="1488" priority="2038" operator="equal">
      <formula>"Catastrófico"</formula>
    </cfRule>
    <cfRule type="cellIs" dxfId="1487" priority="2039" operator="equal">
      <formula>"Mayor"</formula>
    </cfRule>
    <cfRule type="cellIs" dxfId="1486" priority="2040" operator="equal">
      <formula>"Moderado"</formula>
    </cfRule>
    <cfRule type="cellIs" dxfId="1485" priority="2041" operator="equal">
      <formula>"Menor"</formula>
    </cfRule>
    <cfRule type="cellIs" dxfId="1484" priority="2042" operator="equal">
      <formula>"Leve"</formula>
    </cfRule>
  </conditionalFormatting>
  <conditionalFormatting sqref="BF16">
    <cfRule type="cellIs" dxfId="1483" priority="2033" operator="equal">
      <formula>"Catastrófico"</formula>
    </cfRule>
    <cfRule type="cellIs" dxfId="1482" priority="2034" operator="equal">
      <formula>"Mayor"</formula>
    </cfRule>
    <cfRule type="cellIs" dxfId="1481" priority="2035" operator="equal">
      <formula>"Moderado"</formula>
    </cfRule>
    <cfRule type="cellIs" dxfId="1480" priority="2036" operator="equal">
      <formula>"Menor"</formula>
    </cfRule>
    <cfRule type="cellIs" dxfId="1479" priority="2037" operator="equal">
      <formula>"Leve"</formula>
    </cfRule>
  </conditionalFormatting>
  <conditionalFormatting sqref="BJ16:BK16">
    <cfRule type="cellIs" dxfId="1478" priority="2028" operator="equal">
      <formula>"Catastrófico"</formula>
    </cfRule>
    <cfRule type="cellIs" dxfId="1477" priority="2029" operator="equal">
      <formula>"Mayor"</formula>
    </cfRule>
    <cfRule type="cellIs" dxfId="1476" priority="2030" operator="equal">
      <formula>"Moderado"</formula>
    </cfRule>
    <cfRule type="cellIs" dxfId="1475" priority="2031" operator="equal">
      <formula>"Menor"</formula>
    </cfRule>
    <cfRule type="cellIs" dxfId="1474" priority="2032" operator="equal">
      <formula>"Leve"</formula>
    </cfRule>
  </conditionalFormatting>
  <conditionalFormatting sqref="BH16">
    <cfRule type="cellIs" dxfId="1473" priority="2023" operator="equal">
      <formula>"Catastrófico"</formula>
    </cfRule>
    <cfRule type="cellIs" dxfId="1472" priority="2024" operator="equal">
      <formula>"Mayor"</formula>
    </cfRule>
    <cfRule type="cellIs" dxfId="1471" priority="2025" operator="equal">
      <formula>"Moderado"</formula>
    </cfRule>
    <cfRule type="cellIs" dxfId="1470" priority="2026" operator="equal">
      <formula>"Menor"</formula>
    </cfRule>
    <cfRule type="cellIs" dxfId="1469" priority="2027" operator="equal">
      <formula>"Leve"</formula>
    </cfRule>
  </conditionalFormatting>
  <conditionalFormatting sqref="BI16">
    <cfRule type="cellIs" dxfId="1468" priority="2018" operator="equal">
      <formula>"Catastrófico"</formula>
    </cfRule>
    <cfRule type="cellIs" dxfId="1467" priority="2019" operator="equal">
      <formula>"Mayor"</formula>
    </cfRule>
    <cfRule type="cellIs" dxfId="1466" priority="2020" operator="equal">
      <formula>"Moderado"</formula>
    </cfRule>
    <cfRule type="cellIs" dxfId="1465" priority="2021" operator="equal">
      <formula>"Menor"</formula>
    </cfRule>
    <cfRule type="cellIs" dxfId="1464" priority="2022" operator="equal">
      <formula>"Leve"</formula>
    </cfRule>
  </conditionalFormatting>
  <conditionalFormatting sqref="BE22">
    <cfRule type="cellIs" dxfId="1463" priority="2008" operator="equal">
      <formula>"Catastrófico"</formula>
    </cfRule>
    <cfRule type="cellIs" dxfId="1462" priority="2009" operator="equal">
      <formula>"Mayor"</formula>
    </cfRule>
    <cfRule type="cellIs" dxfId="1461" priority="2010" operator="equal">
      <formula>"Moderado"</formula>
    </cfRule>
    <cfRule type="cellIs" dxfId="1460" priority="2011" operator="equal">
      <formula>"Menor"</formula>
    </cfRule>
    <cfRule type="cellIs" dxfId="1459" priority="2012" operator="equal">
      <formula>"Leve"</formula>
    </cfRule>
  </conditionalFormatting>
  <conditionalFormatting sqref="BF22">
    <cfRule type="cellIs" dxfId="1458" priority="2003" operator="equal">
      <formula>"Catastrófico"</formula>
    </cfRule>
    <cfRule type="cellIs" dxfId="1457" priority="2004" operator="equal">
      <formula>"Mayor"</formula>
    </cfRule>
    <cfRule type="cellIs" dxfId="1456" priority="2005" operator="equal">
      <formula>"Moderado"</formula>
    </cfRule>
    <cfRule type="cellIs" dxfId="1455" priority="2006" operator="equal">
      <formula>"Menor"</formula>
    </cfRule>
    <cfRule type="cellIs" dxfId="1454" priority="2007" operator="equal">
      <formula>"Leve"</formula>
    </cfRule>
  </conditionalFormatting>
  <conditionalFormatting sqref="BH22">
    <cfRule type="cellIs" dxfId="1453" priority="1998" operator="equal">
      <formula>"Catastrófico"</formula>
    </cfRule>
    <cfRule type="cellIs" dxfId="1452" priority="1999" operator="equal">
      <formula>"Mayor"</formula>
    </cfRule>
    <cfRule type="cellIs" dxfId="1451" priority="2000" operator="equal">
      <formula>"Moderado"</formula>
    </cfRule>
    <cfRule type="cellIs" dxfId="1450" priority="2001" operator="equal">
      <formula>"Menor"</formula>
    </cfRule>
    <cfRule type="cellIs" dxfId="1449" priority="2002" operator="equal">
      <formula>"Leve"</formula>
    </cfRule>
  </conditionalFormatting>
  <conditionalFormatting sqref="BI22">
    <cfRule type="cellIs" dxfId="1448" priority="1993" operator="equal">
      <formula>"Catastrófico"</formula>
    </cfRule>
    <cfRule type="cellIs" dxfId="1447" priority="1994" operator="equal">
      <formula>"Mayor"</formula>
    </cfRule>
    <cfRule type="cellIs" dxfId="1446" priority="1995" operator="equal">
      <formula>"Moderado"</formula>
    </cfRule>
    <cfRule type="cellIs" dxfId="1445" priority="1996" operator="equal">
      <formula>"Menor"</formula>
    </cfRule>
    <cfRule type="cellIs" dxfId="1444" priority="1997" operator="equal">
      <formula>"Leve"</formula>
    </cfRule>
  </conditionalFormatting>
  <conditionalFormatting sqref="BJ22">
    <cfRule type="cellIs" dxfId="1443" priority="1988" operator="equal">
      <formula>"Catastrófico"</formula>
    </cfRule>
    <cfRule type="cellIs" dxfId="1442" priority="1989" operator="equal">
      <formula>"Mayor"</formula>
    </cfRule>
    <cfRule type="cellIs" dxfId="1441" priority="1990" operator="equal">
      <formula>"Moderado"</formula>
    </cfRule>
    <cfRule type="cellIs" dxfId="1440" priority="1991" operator="equal">
      <formula>"Menor"</formula>
    </cfRule>
    <cfRule type="cellIs" dxfId="1439" priority="1992" operator="equal">
      <formula>"Leve"</formula>
    </cfRule>
  </conditionalFormatting>
  <conditionalFormatting sqref="BK22">
    <cfRule type="cellIs" dxfId="1438" priority="1983" operator="equal">
      <formula>"Catastrófico"</formula>
    </cfRule>
    <cfRule type="cellIs" dxfId="1437" priority="1984" operator="equal">
      <formula>"Mayor"</formula>
    </cfRule>
    <cfRule type="cellIs" dxfId="1436" priority="1985" operator="equal">
      <formula>"Moderado"</formula>
    </cfRule>
    <cfRule type="cellIs" dxfId="1435" priority="1986" operator="equal">
      <formula>"Menor"</formula>
    </cfRule>
    <cfRule type="cellIs" dxfId="1434" priority="1987" operator="equal">
      <formula>"Leve"</formula>
    </cfRule>
  </conditionalFormatting>
  <conditionalFormatting sqref="BE28">
    <cfRule type="cellIs" dxfId="1433" priority="1973" operator="equal">
      <formula>"Catastrófico"</formula>
    </cfRule>
    <cfRule type="cellIs" dxfId="1432" priority="1974" operator="equal">
      <formula>"Mayor"</formula>
    </cfRule>
    <cfRule type="cellIs" dxfId="1431" priority="1975" operator="equal">
      <formula>"Moderado"</formula>
    </cfRule>
    <cfRule type="cellIs" dxfId="1430" priority="1976" operator="equal">
      <formula>"Menor"</formula>
    </cfRule>
    <cfRule type="cellIs" dxfId="1429" priority="1977" operator="equal">
      <formula>"Leve"</formula>
    </cfRule>
  </conditionalFormatting>
  <conditionalFormatting sqref="BF28">
    <cfRule type="cellIs" dxfId="1428" priority="1968" operator="equal">
      <formula>"Catastrófico"</formula>
    </cfRule>
    <cfRule type="cellIs" dxfId="1427" priority="1969" operator="equal">
      <formula>"Mayor"</formula>
    </cfRule>
    <cfRule type="cellIs" dxfId="1426" priority="1970" operator="equal">
      <formula>"Moderado"</formula>
    </cfRule>
    <cfRule type="cellIs" dxfId="1425" priority="1971" operator="equal">
      <formula>"Menor"</formula>
    </cfRule>
    <cfRule type="cellIs" dxfId="1424" priority="1972" operator="equal">
      <formula>"Leve"</formula>
    </cfRule>
  </conditionalFormatting>
  <conditionalFormatting sqref="BJ28:BK28">
    <cfRule type="cellIs" dxfId="1423" priority="1963" operator="equal">
      <formula>"Catastrófico"</formula>
    </cfRule>
    <cfRule type="cellIs" dxfId="1422" priority="1964" operator="equal">
      <formula>"Mayor"</formula>
    </cfRule>
    <cfRule type="cellIs" dxfId="1421" priority="1965" operator="equal">
      <formula>"Moderado"</formula>
    </cfRule>
    <cfRule type="cellIs" dxfId="1420" priority="1966" operator="equal">
      <formula>"Menor"</formula>
    </cfRule>
    <cfRule type="cellIs" dxfId="1419" priority="1967" operator="equal">
      <formula>"Leve"</formula>
    </cfRule>
  </conditionalFormatting>
  <conditionalFormatting sqref="BH28">
    <cfRule type="cellIs" dxfId="1418" priority="1958" operator="equal">
      <formula>"Catastrófico"</formula>
    </cfRule>
    <cfRule type="cellIs" dxfId="1417" priority="1959" operator="equal">
      <formula>"Mayor"</formula>
    </cfRule>
    <cfRule type="cellIs" dxfId="1416" priority="1960" operator="equal">
      <formula>"Moderado"</formula>
    </cfRule>
    <cfRule type="cellIs" dxfId="1415" priority="1961" operator="equal">
      <formula>"Menor"</formula>
    </cfRule>
    <cfRule type="cellIs" dxfId="1414" priority="1962" operator="equal">
      <formula>"Leve"</formula>
    </cfRule>
  </conditionalFormatting>
  <conditionalFormatting sqref="BI28">
    <cfRule type="cellIs" dxfId="1413" priority="1953" operator="equal">
      <formula>"Catastrófico"</formula>
    </cfRule>
    <cfRule type="cellIs" dxfId="1412" priority="1954" operator="equal">
      <formula>"Mayor"</formula>
    </cfRule>
    <cfRule type="cellIs" dxfId="1411" priority="1955" operator="equal">
      <formula>"Moderado"</formula>
    </cfRule>
    <cfRule type="cellIs" dxfId="1410" priority="1956" operator="equal">
      <formula>"Menor"</formula>
    </cfRule>
    <cfRule type="cellIs" dxfId="1409" priority="1957" operator="equal">
      <formula>"Leve"</formula>
    </cfRule>
  </conditionalFormatting>
  <conditionalFormatting sqref="BE34">
    <cfRule type="cellIs" dxfId="1408" priority="1948" operator="equal">
      <formula>"Catastrófico"</formula>
    </cfRule>
    <cfRule type="cellIs" dxfId="1407" priority="1949" operator="equal">
      <formula>"Mayor"</formula>
    </cfRule>
    <cfRule type="cellIs" dxfId="1406" priority="1950" operator="equal">
      <formula>"Moderado"</formula>
    </cfRule>
    <cfRule type="cellIs" dxfId="1405" priority="1951" operator="equal">
      <formula>"Menor"</formula>
    </cfRule>
    <cfRule type="cellIs" dxfId="1404" priority="1952" operator="equal">
      <formula>"Leve"</formula>
    </cfRule>
  </conditionalFormatting>
  <conditionalFormatting sqref="BF34">
    <cfRule type="cellIs" dxfId="1403" priority="1943" operator="equal">
      <formula>"Catastrófico"</formula>
    </cfRule>
    <cfRule type="cellIs" dxfId="1402" priority="1944" operator="equal">
      <formula>"Mayor"</formula>
    </cfRule>
    <cfRule type="cellIs" dxfId="1401" priority="1945" operator="equal">
      <formula>"Moderado"</formula>
    </cfRule>
    <cfRule type="cellIs" dxfId="1400" priority="1946" operator="equal">
      <formula>"Menor"</formula>
    </cfRule>
    <cfRule type="cellIs" dxfId="1399" priority="1947" operator="equal">
      <formula>"Leve"</formula>
    </cfRule>
  </conditionalFormatting>
  <conditionalFormatting sqref="BJ34">
    <cfRule type="cellIs" dxfId="1398" priority="1938" operator="equal">
      <formula>"Catastrófico"</formula>
    </cfRule>
    <cfRule type="cellIs" dxfId="1397" priority="1939" operator="equal">
      <formula>"Mayor"</formula>
    </cfRule>
    <cfRule type="cellIs" dxfId="1396" priority="1940" operator="equal">
      <formula>"Moderado"</formula>
    </cfRule>
    <cfRule type="cellIs" dxfId="1395" priority="1941" operator="equal">
      <formula>"Menor"</formula>
    </cfRule>
    <cfRule type="cellIs" dxfId="1394" priority="1942" operator="equal">
      <formula>"Leve"</formula>
    </cfRule>
  </conditionalFormatting>
  <conditionalFormatting sqref="BK34">
    <cfRule type="cellIs" dxfId="1393" priority="1933" operator="equal">
      <formula>"Catastrófico"</formula>
    </cfRule>
    <cfRule type="cellIs" dxfId="1392" priority="1934" operator="equal">
      <formula>"Mayor"</formula>
    </cfRule>
    <cfRule type="cellIs" dxfId="1391" priority="1935" operator="equal">
      <formula>"Moderado"</formula>
    </cfRule>
    <cfRule type="cellIs" dxfId="1390" priority="1936" operator="equal">
      <formula>"Menor"</formula>
    </cfRule>
    <cfRule type="cellIs" dxfId="1389" priority="1937" operator="equal">
      <formula>"Leve"</formula>
    </cfRule>
  </conditionalFormatting>
  <conditionalFormatting sqref="BH34">
    <cfRule type="cellIs" dxfId="1388" priority="1928" operator="equal">
      <formula>"Catastrófico"</formula>
    </cfRule>
    <cfRule type="cellIs" dxfId="1387" priority="1929" operator="equal">
      <formula>"Mayor"</formula>
    </cfRule>
    <cfRule type="cellIs" dxfId="1386" priority="1930" operator="equal">
      <formula>"Moderado"</formula>
    </cfRule>
    <cfRule type="cellIs" dxfId="1385" priority="1931" operator="equal">
      <formula>"Menor"</formula>
    </cfRule>
    <cfRule type="cellIs" dxfId="1384" priority="1932" operator="equal">
      <formula>"Leve"</formula>
    </cfRule>
  </conditionalFormatting>
  <conditionalFormatting sqref="BI34">
    <cfRule type="cellIs" dxfId="1383" priority="1923" operator="equal">
      <formula>"Catastrófico"</formula>
    </cfRule>
    <cfRule type="cellIs" dxfId="1382" priority="1924" operator="equal">
      <formula>"Mayor"</formula>
    </cfRule>
    <cfRule type="cellIs" dxfId="1381" priority="1925" operator="equal">
      <formula>"Moderado"</formula>
    </cfRule>
    <cfRule type="cellIs" dxfId="1380" priority="1926" operator="equal">
      <formula>"Menor"</formula>
    </cfRule>
    <cfRule type="cellIs" dxfId="1379" priority="1927" operator="equal">
      <formula>"Leve"</formula>
    </cfRule>
  </conditionalFormatting>
  <conditionalFormatting sqref="P40">
    <cfRule type="cellIs" dxfId="1378" priority="1909" operator="equal">
      <formula>"Catastrófico"</formula>
    </cfRule>
    <cfRule type="cellIs" dxfId="1377" priority="1910" operator="equal">
      <formula>"Mayor"</formula>
    </cfRule>
    <cfRule type="cellIs" dxfId="1376" priority="1911" operator="equal">
      <formula>"Moderado"</formula>
    </cfRule>
    <cfRule type="cellIs" dxfId="1375" priority="1912" operator="equal">
      <formula>"Menor"</formula>
    </cfRule>
    <cfRule type="cellIs" dxfId="1374" priority="1913" operator="equal">
      <formula>"Leve"</formula>
    </cfRule>
  </conditionalFormatting>
  <conditionalFormatting sqref="P64 P58 P52 P46">
    <cfRule type="cellIs" dxfId="1373" priority="1904" operator="equal">
      <formula>"Catastrófico"</formula>
    </cfRule>
    <cfRule type="cellIs" dxfId="1372" priority="1905" operator="equal">
      <formula>"Mayor"</formula>
    </cfRule>
    <cfRule type="cellIs" dxfId="1371" priority="1906" operator="equal">
      <formula>"Moderado"</formula>
    </cfRule>
    <cfRule type="cellIs" dxfId="1370" priority="1907" operator="equal">
      <formula>"Menor"</formula>
    </cfRule>
    <cfRule type="cellIs" dxfId="1369" priority="1908" operator="equal">
      <formula>"Leve"</formula>
    </cfRule>
  </conditionalFormatting>
  <conditionalFormatting sqref="Q40 Q46 Q52 Q58 Q64">
    <cfRule type="cellIs" dxfId="1368" priority="1914" operator="equal">
      <formula>"Extremo"</formula>
    </cfRule>
    <cfRule type="cellIs" dxfId="1367" priority="1915" operator="equal">
      <formula>"Alto"</formula>
    </cfRule>
    <cfRule type="cellIs" dxfId="1366" priority="1916" operator="equal">
      <formula>"Moderado"</formula>
    </cfRule>
    <cfRule type="cellIs" dxfId="1365" priority="1917" operator="equal">
      <formula>"Bajo"</formula>
    </cfRule>
  </conditionalFormatting>
  <conditionalFormatting sqref="BB40 BB52 BB58 BB64 BB46">
    <cfRule type="cellIs" dxfId="1364" priority="1899" operator="equal">
      <formula>"Catastrófico"</formula>
    </cfRule>
    <cfRule type="cellIs" dxfId="1363" priority="1900" operator="equal">
      <formula>"Mayor"</formula>
    </cfRule>
    <cfRule type="cellIs" dxfId="1362" priority="1901" operator="equal">
      <formula>"Moderado"</formula>
    </cfRule>
    <cfRule type="cellIs" dxfId="1361" priority="1902" operator="equal">
      <formula>"Menor"</formula>
    </cfRule>
    <cfRule type="cellIs" dxfId="1360" priority="1903" operator="equal">
      <formula>"Leve"</formula>
    </cfRule>
  </conditionalFormatting>
  <conditionalFormatting sqref="BC40 BC52 BC58 BC64 BC46">
    <cfRule type="cellIs" dxfId="1359" priority="1895" operator="equal">
      <formula>"Extremo"</formula>
    </cfRule>
    <cfRule type="cellIs" dxfId="1358" priority="1896" operator="equal">
      <formula>"Alto"</formula>
    </cfRule>
    <cfRule type="cellIs" dxfId="1357" priority="1897" operator="equal">
      <formula>"Moderado"</formula>
    </cfRule>
    <cfRule type="cellIs" dxfId="1356" priority="1898" operator="equal">
      <formula>"Bajo"</formula>
    </cfRule>
  </conditionalFormatting>
  <conditionalFormatting sqref="BD40 BD52 BD58 BD46">
    <cfRule type="cellIs" dxfId="1355" priority="1890" operator="equal">
      <formula>"Catastrófico"</formula>
    </cfRule>
    <cfRule type="cellIs" dxfId="1354" priority="1891" operator="equal">
      <formula>"Mayor"</formula>
    </cfRule>
    <cfRule type="cellIs" dxfId="1353" priority="1892" operator="equal">
      <formula>"Moderado"</formula>
    </cfRule>
    <cfRule type="cellIs" dxfId="1352" priority="1893" operator="equal">
      <formula>"Menor"</formula>
    </cfRule>
    <cfRule type="cellIs" dxfId="1351" priority="1894" operator="equal">
      <formula>"Leve"</formula>
    </cfRule>
  </conditionalFormatting>
  <conditionalFormatting sqref="BE64 BE66 BE68">
    <cfRule type="cellIs" dxfId="1350" priority="1830" operator="equal">
      <formula>"Catastrófico"</formula>
    </cfRule>
    <cfRule type="cellIs" dxfId="1349" priority="1831" operator="equal">
      <formula>"Mayor"</formula>
    </cfRule>
    <cfRule type="cellIs" dxfId="1348" priority="1832" operator="equal">
      <formula>"Moderado"</formula>
    </cfRule>
    <cfRule type="cellIs" dxfId="1347" priority="1833" operator="equal">
      <formula>"Menor"</formula>
    </cfRule>
    <cfRule type="cellIs" dxfId="1346" priority="1834" operator="equal">
      <formula>"Leve"</formula>
    </cfRule>
  </conditionalFormatting>
  <conditionalFormatting sqref="BE40:BE51">
    <cfRule type="cellIs" dxfId="1345" priority="1870" operator="equal">
      <formula>"Catastrófico"</formula>
    </cfRule>
    <cfRule type="cellIs" dxfId="1344" priority="1871" operator="equal">
      <formula>"Mayor"</formula>
    </cfRule>
    <cfRule type="cellIs" dxfId="1343" priority="1872" operator="equal">
      <formula>"Moderado"</formula>
    </cfRule>
    <cfRule type="cellIs" dxfId="1342" priority="1873" operator="equal">
      <formula>"Menor"</formula>
    </cfRule>
    <cfRule type="cellIs" dxfId="1341" priority="1874" operator="equal">
      <formula>"Leve"</formula>
    </cfRule>
  </conditionalFormatting>
  <conditionalFormatting sqref="BF46:BF51">
    <cfRule type="cellIs" dxfId="1340" priority="1865" operator="equal">
      <formula>"Catastrófico"</formula>
    </cfRule>
    <cfRule type="cellIs" dxfId="1339" priority="1866" operator="equal">
      <formula>"Mayor"</formula>
    </cfRule>
    <cfRule type="cellIs" dxfId="1338" priority="1867" operator="equal">
      <formula>"Moderado"</formula>
    </cfRule>
    <cfRule type="cellIs" dxfId="1337" priority="1868" operator="equal">
      <formula>"Menor"</formula>
    </cfRule>
    <cfRule type="cellIs" dxfId="1336" priority="1869" operator="equal">
      <formula>"Leve"</formula>
    </cfRule>
  </conditionalFormatting>
  <conditionalFormatting sqref="BF52:BG57">
    <cfRule type="cellIs" dxfId="1335" priority="1845" operator="equal">
      <formula>"Catastrófico"</formula>
    </cfRule>
    <cfRule type="cellIs" dxfId="1334" priority="1846" operator="equal">
      <formula>"Mayor"</formula>
    </cfRule>
    <cfRule type="cellIs" dxfId="1333" priority="1847" operator="equal">
      <formula>"Moderado"</formula>
    </cfRule>
    <cfRule type="cellIs" dxfId="1332" priority="1848" operator="equal">
      <formula>"Menor"</formula>
    </cfRule>
    <cfRule type="cellIs" dxfId="1331" priority="1849" operator="equal">
      <formula>"Leve"</formula>
    </cfRule>
  </conditionalFormatting>
  <conditionalFormatting sqref="BF64:BG69">
    <cfRule type="cellIs" dxfId="1330" priority="1825" operator="equal">
      <formula>"Catastrófico"</formula>
    </cfRule>
    <cfRule type="cellIs" dxfId="1329" priority="1826" operator="equal">
      <formula>"Mayor"</formula>
    </cfRule>
    <cfRule type="cellIs" dxfId="1328" priority="1827" operator="equal">
      <formula>"Moderado"</formula>
    </cfRule>
    <cfRule type="cellIs" dxfId="1327" priority="1828" operator="equal">
      <formula>"Menor"</formula>
    </cfRule>
    <cfRule type="cellIs" dxfId="1326" priority="1829" operator="equal">
      <formula>"Leve"</formula>
    </cfRule>
  </conditionalFormatting>
  <conditionalFormatting sqref="BH53:BI57">
    <cfRule type="cellIs" dxfId="1325" priority="1840" operator="equal">
      <formula>"Catastrófico"</formula>
    </cfRule>
    <cfRule type="cellIs" dxfId="1324" priority="1841" operator="equal">
      <formula>"Mayor"</formula>
    </cfRule>
    <cfRule type="cellIs" dxfId="1323" priority="1842" operator="equal">
      <formula>"Moderado"</formula>
    </cfRule>
    <cfRule type="cellIs" dxfId="1322" priority="1843" operator="equal">
      <formula>"Menor"</formula>
    </cfRule>
    <cfRule type="cellIs" dxfId="1321" priority="1844" operator="equal">
      <formula>"Leve"</formula>
    </cfRule>
  </conditionalFormatting>
  <conditionalFormatting sqref="BJ46:BK57">
    <cfRule type="cellIs" dxfId="1320" priority="1835" operator="equal">
      <formula>"Catastrófico"</formula>
    </cfRule>
    <cfRule type="cellIs" dxfId="1319" priority="1836" operator="equal">
      <formula>"Mayor"</formula>
    </cfRule>
    <cfRule type="cellIs" dxfId="1318" priority="1837" operator="equal">
      <formula>"Moderado"</formula>
    </cfRule>
    <cfRule type="cellIs" dxfId="1317" priority="1838" operator="equal">
      <formula>"Menor"</formula>
    </cfRule>
    <cfRule type="cellIs" dxfId="1316" priority="1839" operator="equal">
      <formula>"Leve"</formula>
    </cfRule>
  </conditionalFormatting>
  <conditionalFormatting sqref="BL41:BL45">
    <cfRule type="cellIs" dxfId="1315" priority="1850" operator="equal">
      <formula>"Catastrófico"</formula>
    </cfRule>
    <cfRule type="cellIs" dxfId="1314" priority="1851" operator="equal">
      <formula>"Mayor"</formula>
    </cfRule>
    <cfRule type="cellIs" dxfId="1313" priority="1852" operator="equal">
      <formula>"Moderado"</formula>
    </cfRule>
    <cfRule type="cellIs" dxfId="1312" priority="1853" operator="equal">
      <formula>"Menor"</formula>
    </cfRule>
    <cfRule type="cellIs" dxfId="1311" priority="1854" operator="equal">
      <formula>"Leve"</formula>
    </cfRule>
  </conditionalFormatting>
  <conditionalFormatting sqref="BL48:BL51">
    <cfRule type="cellIs" dxfId="1310" priority="1855" operator="equal">
      <formula>"Catastrófico"</formula>
    </cfRule>
    <cfRule type="cellIs" dxfId="1309" priority="1856" operator="equal">
      <formula>"Mayor"</formula>
    </cfRule>
    <cfRule type="cellIs" dxfId="1308" priority="1857" operator="equal">
      <formula>"Moderado"</formula>
    </cfRule>
    <cfRule type="cellIs" dxfId="1307" priority="1858" operator="equal">
      <formula>"Menor"</formula>
    </cfRule>
    <cfRule type="cellIs" dxfId="1306" priority="1859" operator="equal">
      <formula>"Leve"</formula>
    </cfRule>
  </conditionalFormatting>
  <conditionalFormatting sqref="BM52">
    <cfRule type="cellIs" dxfId="1305" priority="1820" operator="equal">
      <formula>"Catastrófico"</formula>
    </cfRule>
    <cfRule type="cellIs" dxfId="1304" priority="1821" operator="equal">
      <formula>"Mayor"</formula>
    </cfRule>
    <cfRule type="cellIs" dxfId="1303" priority="1822" operator="equal">
      <formula>"Moderado"</formula>
    </cfRule>
    <cfRule type="cellIs" dxfId="1302" priority="1823" operator="equal">
      <formula>"Menor"</formula>
    </cfRule>
    <cfRule type="cellIs" dxfId="1301" priority="1824" operator="equal">
      <formula>"Leve"</formula>
    </cfRule>
  </conditionalFormatting>
  <conditionalFormatting sqref="BM58">
    <cfRule type="cellIs" dxfId="1300" priority="1880" operator="equal">
      <formula>"Catastrófico"</formula>
    </cfRule>
    <cfRule type="cellIs" dxfId="1299" priority="1881" operator="equal">
      <formula>"Mayor"</formula>
    </cfRule>
    <cfRule type="cellIs" dxfId="1298" priority="1882" operator="equal">
      <formula>"Moderado"</formula>
    </cfRule>
    <cfRule type="cellIs" dxfId="1297" priority="1883" operator="equal">
      <formula>"Menor"</formula>
    </cfRule>
    <cfRule type="cellIs" dxfId="1296" priority="1884" operator="equal">
      <formula>"Leve"</formula>
    </cfRule>
  </conditionalFormatting>
  <conditionalFormatting sqref="BM64">
    <cfRule type="cellIs" dxfId="1295" priority="1875" operator="equal">
      <formula>"Catastrófico"</formula>
    </cfRule>
    <cfRule type="cellIs" dxfId="1294" priority="1876" operator="equal">
      <formula>"Mayor"</formula>
    </cfRule>
    <cfRule type="cellIs" dxfId="1293" priority="1877" operator="equal">
      <formula>"Moderado"</formula>
    </cfRule>
    <cfRule type="cellIs" dxfId="1292" priority="1878" operator="equal">
      <formula>"Menor"</formula>
    </cfRule>
    <cfRule type="cellIs" dxfId="1291" priority="1879" operator="equal">
      <formula>"Leve"</formula>
    </cfRule>
  </conditionalFormatting>
  <conditionalFormatting sqref="BM40">
    <cfRule type="cellIs" dxfId="1290" priority="1885" operator="equal">
      <formula>"Catastrófico"</formula>
    </cfRule>
    <cfRule type="cellIs" dxfId="1289" priority="1886" operator="equal">
      <formula>"Mayor"</formula>
    </cfRule>
    <cfRule type="cellIs" dxfId="1288" priority="1887" operator="equal">
      <formula>"Moderado"</formula>
    </cfRule>
    <cfRule type="cellIs" dxfId="1287" priority="1888" operator="equal">
      <formula>"Menor"</formula>
    </cfRule>
    <cfRule type="cellIs" dxfId="1286" priority="1889" operator="equal">
      <formula>"Leve"</formula>
    </cfRule>
  </conditionalFormatting>
  <conditionalFormatting sqref="BM46">
    <cfRule type="cellIs" dxfId="1285" priority="1860" operator="equal">
      <formula>"Catastrófico"</formula>
    </cfRule>
    <cfRule type="cellIs" dxfId="1284" priority="1861" operator="equal">
      <formula>"Mayor"</formula>
    </cfRule>
    <cfRule type="cellIs" dxfId="1283" priority="1862" operator="equal">
      <formula>"Moderado"</formula>
    </cfRule>
    <cfRule type="cellIs" dxfId="1282" priority="1863" operator="equal">
      <formula>"Menor"</formula>
    </cfRule>
    <cfRule type="cellIs" dxfId="1281" priority="1864" operator="equal">
      <formula>"Leve"</formula>
    </cfRule>
  </conditionalFormatting>
  <conditionalFormatting sqref="BM70">
    <cfRule type="cellIs" dxfId="1280" priority="1810" operator="equal">
      <formula>"Catastrófico"</formula>
    </cfRule>
    <cfRule type="cellIs" dxfId="1279" priority="1811" operator="equal">
      <formula>"Mayor"</formula>
    </cfRule>
    <cfRule type="cellIs" dxfId="1278" priority="1812" operator="equal">
      <formula>"Moderado"</formula>
    </cfRule>
    <cfRule type="cellIs" dxfId="1277" priority="1813" operator="equal">
      <formula>"Menor"</formula>
    </cfRule>
    <cfRule type="cellIs" dxfId="1276" priority="1814" operator="equal">
      <formula>"Leve"</formula>
    </cfRule>
  </conditionalFormatting>
  <conditionalFormatting sqref="Q70">
    <cfRule type="cellIs" dxfId="1275" priority="1806" operator="equal">
      <formula>"Extremo"</formula>
    </cfRule>
    <cfRule type="cellIs" dxfId="1274" priority="1807" operator="equal">
      <formula>"Alto"</formula>
    </cfRule>
    <cfRule type="cellIs" dxfId="1273" priority="1808" operator="equal">
      <formula>"Moderado"</formula>
    </cfRule>
    <cfRule type="cellIs" dxfId="1272" priority="1809" operator="equal">
      <formula>"Bajo"</formula>
    </cfRule>
  </conditionalFormatting>
  <conditionalFormatting sqref="P70">
    <cfRule type="cellIs" dxfId="1271" priority="1801" operator="equal">
      <formula>"Catastrófico"</formula>
    </cfRule>
    <cfRule type="cellIs" dxfId="1270" priority="1802" operator="equal">
      <formula>"Mayor"</formula>
    </cfRule>
    <cfRule type="cellIs" dxfId="1269" priority="1803" operator="equal">
      <formula>"Moderado"</formula>
    </cfRule>
    <cfRule type="cellIs" dxfId="1268" priority="1804" operator="equal">
      <formula>"Menor"</formula>
    </cfRule>
    <cfRule type="cellIs" dxfId="1267" priority="1805" operator="equal">
      <formula>"Leve"</formula>
    </cfRule>
  </conditionalFormatting>
  <conditionalFormatting sqref="BD70">
    <cfRule type="cellIs" dxfId="1266" priority="1787" operator="equal">
      <formula>"Catastrófico"</formula>
    </cfRule>
    <cfRule type="cellIs" dxfId="1265" priority="1788" operator="equal">
      <formula>"Mayor"</formula>
    </cfRule>
    <cfRule type="cellIs" dxfId="1264" priority="1789" operator="equal">
      <formula>"Moderado"</formula>
    </cfRule>
    <cfRule type="cellIs" dxfId="1263" priority="1790" operator="equal">
      <formula>"Menor"</formula>
    </cfRule>
    <cfRule type="cellIs" dxfId="1262" priority="1791" operator="equal">
      <formula>"Leve"</formula>
    </cfRule>
  </conditionalFormatting>
  <conditionalFormatting sqref="BE70:BF70 BH70:BI70">
    <cfRule type="cellIs" dxfId="1261" priority="1782" operator="equal">
      <formula>"Catastrófico"</formula>
    </cfRule>
    <cfRule type="cellIs" dxfId="1260" priority="1783" operator="equal">
      <formula>"Mayor"</formula>
    </cfRule>
    <cfRule type="cellIs" dxfId="1259" priority="1784" operator="equal">
      <formula>"Moderado"</formula>
    </cfRule>
    <cfRule type="cellIs" dxfId="1258" priority="1785" operator="equal">
      <formula>"Menor"</formula>
    </cfRule>
    <cfRule type="cellIs" dxfId="1257" priority="1786" operator="equal">
      <formula>"Leve"</formula>
    </cfRule>
  </conditionalFormatting>
  <conditionalFormatting sqref="BJ70:BK70">
    <cfRule type="cellIs" dxfId="1256" priority="1777" operator="equal">
      <formula>"Catastrófico"</formula>
    </cfRule>
    <cfRule type="cellIs" dxfId="1255" priority="1778" operator="equal">
      <formula>"Mayor"</formula>
    </cfRule>
    <cfRule type="cellIs" dxfId="1254" priority="1779" operator="equal">
      <formula>"Moderado"</formula>
    </cfRule>
    <cfRule type="cellIs" dxfId="1253" priority="1780" operator="equal">
      <formula>"Menor"</formula>
    </cfRule>
    <cfRule type="cellIs" dxfId="1252" priority="1781" operator="equal">
      <formula>"Leve"</formula>
    </cfRule>
  </conditionalFormatting>
  <conditionalFormatting sqref="Q76 Q82 Q88">
    <cfRule type="cellIs" dxfId="1251" priority="1763" operator="equal">
      <formula>"Extremo"</formula>
    </cfRule>
    <cfRule type="cellIs" dxfId="1250" priority="1764" operator="equal">
      <formula>"Alto"</formula>
    </cfRule>
    <cfRule type="cellIs" dxfId="1249" priority="1765" operator="equal">
      <formula>"Moderado"</formula>
    </cfRule>
    <cfRule type="cellIs" dxfId="1248" priority="1766" operator="equal">
      <formula>"Bajo"</formula>
    </cfRule>
  </conditionalFormatting>
  <conditionalFormatting sqref="P76">
    <cfRule type="cellIs" dxfId="1247" priority="1758" operator="equal">
      <formula>"Catastrófico"</formula>
    </cfRule>
    <cfRule type="cellIs" dxfId="1246" priority="1759" operator="equal">
      <formula>"Mayor"</formula>
    </cfRule>
    <cfRule type="cellIs" dxfId="1245" priority="1760" operator="equal">
      <formula>"Moderado"</formula>
    </cfRule>
    <cfRule type="cellIs" dxfId="1244" priority="1761" operator="equal">
      <formula>"Menor"</formula>
    </cfRule>
    <cfRule type="cellIs" dxfId="1243" priority="1762" operator="equal">
      <formula>"Leve"</formula>
    </cfRule>
  </conditionalFormatting>
  <conditionalFormatting sqref="P82 P88">
    <cfRule type="cellIs" dxfId="1242" priority="1753" operator="equal">
      <formula>"Catastrófico"</formula>
    </cfRule>
    <cfRule type="cellIs" dxfId="1241" priority="1754" operator="equal">
      <formula>"Mayor"</formula>
    </cfRule>
    <cfRule type="cellIs" dxfId="1240" priority="1755" operator="equal">
      <formula>"Moderado"</formula>
    </cfRule>
    <cfRule type="cellIs" dxfId="1239" priority="1756" operator="equal">
      <formula>"Menor"</formula>
    </cfRule>
    <cfRule type="cellIs" dxfId="1238" priority="1757" operator="equal">
      <formula>"Leve"</formula>
    </cfRule>
  </conditionalFormatting>
  <conditionalFormatting sqref="BD76 BD82 BD88">
    <cfRule type="cellIs" dxfId="1237" priority="1739" operator="equal">
      <formula>"Catastrófico"</formula>
    </cfRule>
    <cfRule type="cellIs" dxfId="1236" priority="1740" operator="equal">
      <formula>"Mayor"</formula>
    </cfRule>
    <cfRule type="cellIs" dxfId="1235" priority="1741" operator="equal">
      <formula>"Moderado"</formula>
    </cfRule>
    <cfRule type="cellIs" dxfId="1234" priority="1742" operator="equal">
      <formula>"Menor"</formula>
    </cfRule>
    <cfRule type="cellIs" dxfId="1233" priority="1743" operator="equal">
      <formula>"Leve"</formula>
    </cfRule>
  </conditionalFormatting>
  <conditionalFormatting sqref="BE76">
    <cfRule type="cellIs" dxfId="1232" priority="1734" operator="equal">
      <formula>"Catastrófico"</formula>
    </cfRule>
    <cfRule type="cellIs" dxfId="1231" priority="1735" operator="equal">
      <formula>"Mayor"</formula>
    </cfRule>
    <cfRule type="cellIs" dxfId="1230" priority="1736" operator="equal">
      <formula>"Moderado"</formula>
    </cfRule>
    <cfRule type="cellIs" dxfId="1229" priority="1737" operator="equal">
      <formula>"Menor"</formula>
    </cfRule>
    <cfRule type="cellIs" dxfId="1228" priority="1738" operator="equal">
      <formula>"Leve"</formula>
    </cfRule>
  </conditionalFormatting>
  <conditionalFormatting sqref="BF76">
    <cfRule type="cellIs" dxfId="1227" priority="1729" operator="equal">
      <formula>"Catastrófico"</formula>
    </cfRule>
    <cfRule type="cellIs" dxfId="1226" priority="1730" operator="equal">
      <formula>"Mayor"</formula>
    </cfRule>
    <cfRule type="cellIs" dxfId="1225" priority="1731" operator="equal">
      <formula>"Moderado"</formula>
    </cfRule>
    <cfRule type="cellIs" dxfId="1224" priority="1732" operator="equal">
      <formula>"Menor"</formula>
    </cfRule>
    <cfRule type="cellIs" dxfId="1223" priority="1733" operator="equal">
      <formula>"Leve"</formula>
    </cfRule>
  </conditionalFormatting>
  <conditionalFormatting sqref="BG76">
    <cfRule type="cellIs" dxfId="1222" priority="1724" operator="equal">
      <formula>"Catastrófico"</formula>
    </cfRule>
    <cfRule type="cellIs" dxfId="1221" priority="1725" operator="equal">
      <formula>"Mayor"</formula>
    </cfRule>
    <cfRule type="cellIs" dxfId="1220" priority="1726" operator="equal">
      <formula>"Moderado"</formula>
    </cfRule>
    <cfRule type="cellIs" dxfId="1219" priority="1727" operator="equal">
      <formula>"Menor"</formula>
    </cfRule>
    <cfRule type="cellIs" dxfId="1218" priority="1728" operator="equal">
      <formula>"Leve"</formula>
    </cfRule>
  </conditionalFormatting>
  <conditionalFormatting sqref="BJ76">
    <cfRule type="cellIs" dxfId="1217" priority="1719" operator="equal">
      <formula>"Catastrófico"</formula>
    </cfRule>
    <cfRule type="cellIs" dxfId="1216" priority="1720" operator="equal">
      <formula>"Mayor"</formula>
    </cfRule>
    <cfRule type="cellIs" dxfId="1215" priority="1721" operator="equal">
      <formula>"Moderado"</formula>
    </cfRule>
    <cfRule type="cellIs" dxfId="1214" priority="1722" operator="equal">
      <formula>"Menor"</formula>
    </cfRule>
    <cfRule type="cellIs" dxfId="1213" priority="1723" operator="equal">
      <formula>"Leve"</formula>
    </cfRule>
  </conditionalFormatting>
  <conditionalFormatting sqref="BK76">
    <cfRule type="cellIs" dxfId="1212" priority="1714" operator="equal">
      <formula>"Catastrófico"</formula>
    </cfRule>
    <cfRule type="cellIs" dxfId="1211" priority="1715" operator="equal">
      <formula>"Mayor"</formula>
    </cfRule>
    <cfRule type="cellIs" dxfId="1210" priority="1716" operator="equal">
      <formula>"Moderado"</formula>
    </cfRule>
    <cfRule type="cellIs" dxfId="1209" priority="1717" operator="equal">
      <formula>"Menor"</formula>
    </cfRule>
    <cfRule type="cellIs" dxfId="1208" priority="1718" operator="equal">
      <formula>"Leve"</formula>
    </cfRule>
  </conditionalFormatting>
  <conditionalFormatting sqref="BH77">
    <cfRule type="cellIs" dxfId="1207" priority="1709" operator="equal">
      <formula>"Catastrófico"</formula>
    </cfRule>
    <cfRule type="cellIs" dxfId="1206" priority="1710" operator="equal">
      <formula>"Mayor"</formula>
    </cfRule>
    <cfRule type="cellIs" dxfId="1205" priority="1711" operator="equal">
      <formula>"Moderado"</formula>
    </cfRule>
    <cfRule type="cellIs" dxfId="1204" priority="1712" operator="equal">
      <formula>"Menor"</formula>
    </cfRule>
    <cfRule type="cellIs" dxfId="1203" priority="1713" operator="equal">
      <formula>"Leve"</formula>
    </cfRule>
  </conditionalFormatting>
  <conditionalFormatting sqref="BH76">
    <cfRule type="cellIs" dxfId="1202" priority="1704" operator="equal">
      <formula>"Catastrófico"</formula>
    </cfRule>
    <cfRule type="cellIs" dxfId="1201" priority="1705" operator="equal">
      <formula>"Mayor"</formula>
    </cfRule>
    <cfRule type="cellIs" dxfId="1200" priority="1706" operator="equal">
      <formula>"Moderado"</formula>
    </cfRule>
    <cfRule type="cellIs" dxfId="1199" priority="1707" operator="equal">
      <formula>"Menor"</formula>
    </cfRule>
    <cfRule type="cellIs" dxfId="1198" priority="1708" operator="equal">
      <formula>"Leve"</formula>
    </cfRule>
  </conditionalFormatting>
  <conditionalFormatting sqref="BF82:BF83">
    <cfRule type="cellIs" dxfId="1197" priority="1694" operator="equal">
      <formula>"Catastrófico"</formula>
    </cfRule>
    <cfRule type="cellIs" dxfId="1196" priority="1695" operator="equal">
      <formula>"Mayor"</formula>
    </cfRule>
    <cfRule type="cellIs" dxfId="1195" priority="1696" operator="equal">
      <formula>"Moderado"</formula>
    </cfRule>
    <cfRule type="cellIs" dxfId="1194" priority="1697" operator="equal">
      <formula>"Menor"</formula>
    </cfRule>
    <cfRule type="cellIs" dxfId="1193" priority="1698" operator="equal">
      <formula>"Leve"</formula>
    </cfRule>
  </conditionalFormatting>
  <conditionalFormatting sqref="BE82">
    <cfRule type="cellIs" dxfId="1192" priority="1699" operator="equal">
      <formula>"Catastrófico"</formula>
    </cfRule>
    <cfRule type="cellIs" dxfId="1191" priority="1700" operator="equal">
      <formula>"Mayor"</formula>
    </cfRule>
    <cfRule type="cellIs" dxfId="1190" priority="1701" operator="equal">
      <formula>"Moderado"</formula>
    </cfRule>
    <cfRule type="cellIs" dxfId="1189" priority="1702" operator="equal">
      <formula>"Menor"</formula>
    </cfRule>
    <cfRule type="cellIs" dxfId="1188" priority="1703" operator="equal">
      <formula>"Leve"</formula>
    </cfRule>
  </conditionalFormatting>
  <conditionalFormatting sqref="BJ82:BK82">
    <cfRule type="cellIs" dxfId="1187" priority="1689" operator="equal">
      <formula>"Catastrófico"</formula>
    </cfRule>
    <cfRule type="cellIs" dxfId="1186" priority="1690" operator="equal">
      <formula>"Mayor"</formula>
    </cfRule>
    <cfRule type="cellIs" dxfId="1185" priority="1691" operator="equal">
      <formula>"Moderado"</formula>
    </cfRule>
    <cfRule type="cellIs" dxfId="1184" priority="1692" operator="equal">
      <formula>"Menor"</formula>
    </cfRule>
    <cfRule type="cellIs" dxfId="1183" priority="1693" operator="equal">
      <formula>"Leve"</formula>
    </cfRule>
  </conditionalFormatting>
  <conditionalFormatting sqref="BM76">
    <cfRule type="cellIs" dxfId="1182" priority="1684" operator="equal">
      <formula>"Catastrófico"</formula>
    </cfRule>
    <cfRule type="cellIs" dxfId="1181" priority="1685" operator="equal">
      <formula>"Mayor"</formula>
    </cfRule>
    <cfRule type="cellIs" dxfId="1180" priority="1686" operator="equal">
      <formula>"Moderado"</formula>
    </cfRule>
    <cfRule type="cellIs" dxfId="1179" priority="1687" operator="equal">
      <formula>"Menor"</formula>
    </cfRule>
    <cfRule type="cellIs" dxfId="1178" priority="1688" operator="equal">
      <formula>"Leve"</formula>
    </cfRule>
  </conditionalFormatting>
  <conditionalFormatting sqref="BM82">
    <cfRule type="cellIs" dxfId="1177" priority="1679" operator="equal">
      <formula>"Catastrófico"</formula>
    </cfRule>
    <cfRule type="cellIs" dxfId="1176" priority="1680" operator="equal">
      <formula>"Mayor"</formula>
    </cfRule>
    <cfRule type="cellIs" dxfId="1175" priority="1681" operator="equal">
      <formula>"Moderado"</formula>
    </cfRule>
    <cfRule type="cellIs" dxfId="1174" priority="1682" operator="equal">
      <formula>"Menor"</formula>
    </cfRule>
    <cfRule type="cellIs" dxfId="1173" priority="1683" operator="equal">
      <formula>"Leve"</formula>
    </cfRule>
  </conditionalFormatting>
  <conditionalFormatting sqref="BE88">
    <cfRule type="cellIs" dxfId="1172" priority="1674" operator="equal">
      <formula>"Catastrófico"</formula>
    </cfRule>
    <cfRule type="cellIs" dxfId="1171" priority="1675" operator="equal">
      <formula>"Mayor"</formula>
    </cfRule>
    <cfRule type="cellIs" dxfId="1170" priority="1676" operator="equal">
      <formula>"Moderado"</formula>
    </cfRule>
    <cfRule type="cellIs" dxfId="1169" priority="1677" operator="equal">
      <formula>"Menor"</formula>
    </cfRule>
    <cfRule type="cellIs" dxfId="1168" priority="1678" operator="equal">
      <formula>"Leve"</formula>
    </cfRule>
  </conditionalFormatting>
  <conditionalFormatting sqref="BF88:BF89">
    <cfRule type="cellIs" dxfId="1167" priority="1669" operator="equal">
      <formula>"Catastrófico"</formula>
    </cfRule>
    <cfRule type="cellIs" dxfId="1166" priority="1670" operator="equal">
      <formula>"Mayor"</formula>
    </cfRule>
    <cfRule type="cellIs" dxfId="1165" priority="1671" operator="equal">
      <formula>"Moderado"</formula>
    </cfRule>
    <cfRule type="cellIs" dxfId="1164" priority="1672" operator="equal">
      <formula>"Menor"</formula>
    </cfRule>
    <cfRule type="cellIs" dxfId="1163" priority="1673" operator="equal">
      <formula>"Leve"</formula>
    </cfRule>
  </conditionalFormatting>
  <conditionalFormatting sqref="BM88">
    <cfRule type="cellIs" dxfId="1162" priority="1664" operator="equal">
      <formula>"Catastrófico"</formula>
    </cfRule>
    <cfRule type="cellIs" dxfId="1161" priority="1665" operator="equal">
      <formula>"Mayor"</formula>
    </cfRule>
    <cfRule type="cellIs" dxfId="1160" priority="1666" operator="equal">
      <formula>"Moderado"</formula>
    </cfRule>
    <cfRule type="cellIs" dxfId="1159" priority="1667" operator="equal">
      <formula>"Menor"</formula>
    </cfRule>
    <cfRule type="cellIs" dxfId="1158" priority="1668" operator="equal">
      <formula>"Leve"</formula>
    </cfRule>
  </conditionalFormatting>
  <conditionalFormatting sqref="Q94">
    <cfRule type="cellIs" dxfId="1157" priority="1650" operator="equal">
      <formula>"Extremo"</formula>
    </cfRule>
    <cfRule type="cellIs" dxfId="1156" priority="1651" operator="equal">
      <formula>"Alto"</formula>
    </cfRule>
    <cfRule type="cellIs" dxfId="1155" priority="1652" operator="equal">
      <formula>"Moderado"</formula>
    </cfRule>
    <cfRule type="cellIs" dxfId="1154" priority="1653" operator="equal">
      <formula>"Bajo"</formula>
    </cfRule>
  </conditionalFormatting>
  <conditionalFormatting sqref="P94">
    <cfRule type="cellIs" dxfId="1153" priority="1645" operator="equal">
      <formula>"Catastrófico"</formula>
    </cfRule>
    <cfRule type="cellIs" dxfId="1152" priority="1646" operator="equal">
      <formula>"Mayor"</formula>
    </cfRule>
    <cfRule type="cellIs" dxfId="1151" priority="1647" operator="equal">
      <formula>"Moderado"</formula>
    </cfRule>
    <cfRule type="cellIs" dxfId="1150" priority="1648" operator="equal">
      <formula>"Menor"</formula>
    </cfRule>
    <cfRule type="cellIs" dxfId="1149" priority="1649" operator="equal">
      <formula>"Leve"</formula>
    </cfRule>
  </conditionalFormatting>
  <conditionalFormatting sqref="BE94">
    <cfRule type="cellIs" dxfId="1148" priority="1631" operator="equal">
      <formula>"Catastrófico"</formula>
    </cfRule>
    <cfRule type="cellIs" dxfId="1147" priority="1632" operator="equal">
      <formula>"Mayor"</formula>
    </cfRule>
    <cfRule type="cellIs" dxfId="1146" priority="1633" operator="equal">
      <formula>"Moderado"</formula>
    </cfRule>
    <cfRule type="cellIs" dxfId="1145" priority="1634" operator="equal">
      <formula>"Menor"</formula>
    </cfRule>
    <cfRule type="cellIs" dxfId="1144" priority="1635" operator="equal">
      <formula>"Leve"</formula>
    </cfRule>
  </conditionalFormatting>
  <conditionalFormatting sqref="BF94:BG94">
    <cfRule type="cellIs" dxfId="1143" priority="1626" operator="equal">
      <formula>"Catastrófico"</formula>
    </cfRule>
    <cfRule type="cellIs" dxfId="1142" priority="1627" operator="equal">
      <formula>"Mayor"</formula>
    </cfRule>
    <cfRule type="cellIs" dxfId="1141" priority="1628" operator="equal">
      <formula>"Moderado"</formula>
    </cfRule>
    <cfRule type="cellIs" dxfId="1140" priority="1629" operator="equal">
      <formula>"Menor"</formula>
    </cfRule>
    <cfRule type="cellIs" dxfId="1139" priority="1630" operator="equal">
      <formula>"Leve"</formula>
    </cfRule>
  </conditionalFormatting>
  <conditionalFormatting sqref="BM94:BN94">
    <cfRule type="cellIs" dxfId="1138" priority="1621" operator="equal">
      <formula>"Catastrófico"</formula>
    </cfRule>
    <cfRule type="cellIs" dxfId="1137" priority="1622" operator="equal">
      <formula>"Mayor"</formula>
    </cfRule>
    <cfRule type="cellIs" dxfId="1136" priority="1623" operator="equal">
      <formula>"Moderado"</formula>
    </cfRule>
    <cfRule type="cellIs" dxfId="1135" priority="1624" operator="equal">
      <formula>"Menor"</formula>
    </cfRule>
    <cfRule type="cellIs" dxfId="1134" priority="1625" operator="equal">
      <formula>"Leve"</formula>
    </cfRule>
  </conditionalFormatting>
  <conditionalFormatting sqref="BI94:BL94">
    <cfRule type="cellIs" dxfId="1133" priority="1611" operator="equal">
      <formula>"Catastrófico"</formula>
    </cfRule>
    <cfRule type="cellIs" dxfId="1132" priority="1612" operator="equal">
      <formula>"Mayor"</formula>
    </cfRule>
    <cfRule type="cellIs" dxfId="1131" priority="1613" operator="equal">
      <formula>"Moderado"</formula>
    </cfRule>
    <cfRule type="cellIs" dxfId="1130" priority="1614" operator="equal">
      <formula>"Menor"</formula>
    </cfRule>
    <cfRule type="cellIs" dxfId="1129" priority="1615" operator="equal">
      <formula>"Leve"</formula>
    </cfRule>
  </conditionalFormatting>
  <conditionalFormatting sqref="BL100:BN100">
    <cfRule type="cellIs" dxfId="1128" priority="1601" operator="equal">
      <formula>"Catastrófico"</formula>
    </cfRule>
    <cfRule type="cellIs" dxfId="1127" priority="1602" operator="equal">
      <formula>"Mayor"</formula>
    </cfRule>
    <cfRule type="cellIs" dxfId="1126" priority="1603" operator="equal">
      <formula>"Moderado"</formula>
    </cfRule>
    <cfRule type="cellIs" dxfId="1125" priority="1604" operator="equal">
      <formula>"Menor"</formula>
    </cfRule>
    <cfRule type="cellIs" dxfId="1124" priority="1605" operator="equal">
      <formula>"Leve"</formula>
    </cfRule>
  </conditionalFormatting>
  <conditionalFormatting sqref="Q100 Q106 Q112 Q118">
    <cfRule type="cellIs" dxfId="1123" priority="1597" operator="equal">
      <formula>"Extremo"</formula>
    </cfRule>
    <cfRule type="cellIs" dxfId="1122" priority="1598" operator="equal">
      <formula>"Alto"</formula>
    </cfRule>
    <cfRule type="cellIs" dxfId="1121" priority="1599" operator="equal">
      <formula>"Moderado"</formula>
    </cfRule>
    <cfRule type="cellIs" dxfId="1120" priority="1600" operator="equal">
      <formula>"Bajo"</formula>
    </cfRule>
  </conditionalFormatting>
  <conditionalFormatting sqref="P100">
    <cfRule type="cellIs" dxfId="1119" priority="1592" operator="equal">
      <formula>"Catastrófico"</formula>
    </cfRule>
    <cfRule type="cellIs" dxfId="1118" priority="1593" operator="equal">
      <formula>"Mayor"</formula>
    </cfRule>
    <cfRule type="cellIs" dxfId="1117" priority="1594" operator="equal">
      <formula>"Moderado"</formula>
    </cfRule>
    <cfRule type="cellIs" dxfId="1116" priority="1595" operator="equal">
      <formula>"Menor"</formula>
    </cfRule>
    <cfRule type="cellIs" dxfId="1115" priority="1596" operator="equal">
      <formula>"Leve"</formula>
    </cfRule>
  </conditionalFormatting>
  <conditionalFormatting sqref="P106 P112 P118">
    <cfRule type="cellIs" dxfId="1114" priority="1587" operator="equal">
      <formula>"Catastrófico"</formula>
    </cfRule>
    <cfRule type="cellIs" dxfId="1113" priority="1588" operator="equal">
      <formula>"Mayor"</formula>
    </cfRule>
    <cfRule type="cellIs" dxfId="1112" priority="1589" operator="equal">
      <formula>"Moderado"</formula>
    </cfRule>
    <cfRule type="cellIs" dxfId="1111" priority="1590" operator="equal">
      <formula>"Menor"</formula>
    </cfRule>
    <cfRule type="cellIs" dxfId="1110" priority="1591" operator="equal">
      <formula>"Leve"</formula>
    </cfRule>
  </conditionalFormatting>
  <conditionalFormatting sqref="BB106 BB118">
    <cfRule type="cellIs" dxfId="1109" priority="1582" operator="equal">
      <formula>"Catastrófico"</formula>
    </cfRule>
    <cfRule type="cellIs" dxfId="1108" priority="1583" operator="equal">
      <formula>"Mayor"</formula>
    </cfRule>
    <cfRule type="cellIs" dxfId="1107" priority="1584" operator="equal">
      <formula>"Moderado"</formula>
    </cfRule>
    <cfRule type="cellIs" dxfId="1106" priority="1585" operator="equal">
      <formula>"Menor"</formula>
    </cfRule>
    <cfRule type="cellIs" dxfId="1105" priority="1586" operator="equal">
      <formula>"Leve"</formula>
    </cfRule>
  </conditionalFormatting>
  <conditionalFormatting sqref="BC106 BC118">
    <cfRule type="cellIs" dxfId="1104" priority="1578" operator="equal">
      <formula>"Extremo"</formula>
    </cfRule>
    <cfRule type="cellIs" dxfId="1103" priority="1579" operator="equal">
      <formula>"Alto"</formula>
    </cfRule>
    <cfRule type="cellIs" dxfId="1102" priority="1580" operator="equal">
      <formula>"Moderado"</formula>
    </cfRule>
    <cfRule type="cellIs" dxfId="1101" priority="1581" operator="equal">
      <formula>"Bajo"</formula>
    </cfRule>
  </conditionalFormatting>
  <conditionalFormatting sqref="BD100">
    <cfRule type="cellIs" dxfId="1100" priority="1573" operator="equal">
      <formula>"Catastrófico"</formula>
    </cfRule>
    <cfRule type="cellIs" dxfId="1099" priority="1574" operator="equal">
      <formula>"Mayor"</formula>
    </cfRule>
    <cfRule type="cellIs" dxfId="1098" priority="1575" operator="equal">
      <formula>"Moderado"</formula>
    </cfRule>
    <cfRule type="cellIs" dxfId="1097" priority="1576" operator="equal">
      <formula>"Menor"</formula>
    </cfRule>
    <cfRule type="cellIs" dxfId="1096" priority="1577" operator="equal">
      <formula>"Leve"</formula>
    </cfRule>
  </conditionalFormatting>
  <conditionalFormatting sqref="BE100:BF100 BE106 BE112 BE118 BH100:BI100">
    <cfRule type="cellIs" dxfId="1095" priority="1568" operator="equal">
      <formula>"Catastrófico"</formula>
    </cfRule>
    <cfRule type="cellIs" dxfId="1094" priority="1569" operator="equal">
      <formula>"Mayor"</formula>
    </cfRule>
    <cfRule type="cellIs" dxfId="1093" priority="1570" operator="equal">
      <formula>"Moderado"</formula>
    </cfRule>
    <cfRule type="cellIs" dxfId="1092" priority="1571" operator="equal">
      <formula>"Menor"</formula>
    </cfRule>
    <cfRule type="cellIs" dxfId="1091" priority="1572" operator="equal">
      <formula>"Leve"</formula>
    </cfRule>
  </conditionalFormatting>
  <conditionalFormatting sqref="BJ100:BK100 BJ106 BJ112 BJ118">
    <cfRule type="cellIs" dxfId="1090" priority="1563" operator="equal">
      <formula>"Catastrófico"</formula>
    </cfRule>
    <cfRule type="cellIs" dxfId="1089" priority="1564" operator="equal">
      <formula>"Mayor"</formula>
    </cfRule>
    <cfRule type="cellIs" dxfId="1088" priority="1565" operator="equal">
      <formula>"Moderado"</formula>
    </cfRule>
    <cfRule type="cellIs" dxfId="1087" priority="1566" operator="equal">
      <formula>"Menor"</formula>
    </cfRule>
    <cfRule type="cellIs" dxfId="1086" priority="1567" operator="equal">
      <formula>"Leve"</formula>
    </cfRule>
  </conditionalFormatting>
  <conditionalFormatting sqref="BD106 BD112 BD118">
    <cfRule type="cellIs" dxfId="1085" priority="1558" operator="equal">
      <formula>"Catastrófico"</formula>
    </cfRule>
    <cfRule type="cellIs" dxfId="1084" priority="1559" operator="equal">
      <formula>"Mayor"</formula>
    </cfRule>
    <cfRule type="cellIs" dxfId="1083" priority="1560" operator="equal">
      <formula>"Moderado"</formula>
    </cfRule>
    <cfRule type="cellIs" dxfId="1082" priority="1561" operator="equal">
      <formula>"Menor"</formula>
    </cfRule>
    <cfRule type="cellIs" dxfId="1081" priority="1562" operator="equal">
      <formula>"Leve"</formula>
    </cfRule>
  </conditionalFormatting>
  <conditionalFormatting sqref="BF106 BF112 BF118 BH106:BI106 BH112:BI112 BH118:BI118">
    <cfRule type="cellIs" dxfId="1080" priority="1553" operator="equal">
      <formula>"Catastrófico"</formula>
    </cfRule>
    <cfRule type="cellIs" dxfId="1079" priority="1554" operator="equal">
      <formula>"Mayor"</formula>
    </cfRule>
    <cfRule type="cellIs" dxfId="1078" priority="1555" operator="equal">
      <formula>"Moderado"</formula>
    </cfRule>
    <cfRule type="cellIs" dxfId="1077" priority="1556" operator="equal">
      <formula>"Menor"</formula>
    </cfRule>
    <cfRule type="cellIs" dxfId="1076" priority="1557" operator="equal">
      <formula>"Leve"</formula>
    </cfRule>
  </conditionalFormatting>
  <conditionalFormatting sqref="BK106 BK112 BK118">
    <cfRule type="cellIs" dxfId="1075" priority="1548" operator="equal">
      <formula>"Catastrófico"</formula>
    </cfRule>
    <cfRule type="cellIs" dxfId="1074" priority="1549" operator="equal">
      <formula>"Mayor"</formula>
    </cfRule>
    <cfRule type="cellIs" dxfId="1073" priority="1550" operator="equal">
      <formula>"Moderado"</formula>
    </cfRule>
    <cfRule type="cellIs" dxfId="1072" priority="1551" operator="equal">
      <formula>"Menor"</formula>
    </cfRule>
    <cfRule type="cellIs" dxfId="1071" priority="1552" operator="equal">
      <formula>"Leve"</formula>
    </cfRule>
  </conditionalFormatting>
  <conditionalFormatting sqref="BL106 BL112 BL118">
    <cfRule type="cellIs" dxfId="1070" priority="1543" operator="equal">
      <formula>"Catastrófico"</formula>
    </cfRule>
    <cfRule type="cellIs" dxfId="1069" priority="1544" operator="equal">
      <formula>"Mayor"</formula>
    </cfRule>
    <cfRule type="cellIs" dxfId="1068" priority="1545" operator="equal">
      <formula>"Moderado"</formula>
    </cfRule>
    <cfRule type="cellIs" dxfId="1067" priority="1546" operator="equal">
      <formula>"Menor"</formula>
    </cfRule>
    <cfRule type="cellIs" dxfId="1066" priority="1547" operator="equal">
      <formula>"Leve"</formula>
    </cfRule>
  </conditionalFormatting>
  <conditionalFormatting sqref="BM106">
    <cfRule type="cellIs" dxfId="1065" priority="1538" operator="equal">
      <formula>"Catastrófico"</formula>
    </cfRule>
    <cfRule type="cellIs" dxfId="1064" priority="1539" operator="equal">
      <formula>"Mayor"</formula>
    </cfRule>
    <cfRule type="cellIs" dxfId="1063" priority="1540" operator="equal">
      <formula>"Moderado"</formula>
    </cfRule>
    <cfRule type="cellIs" dxfId="1062" priority="1541" operator="equal">
      <formula>"Menor"</formula>
    </cfRule>
    <cfRule type="cellIs" dxfId="1061" priority="1542" operator="equal">
      <formula>"Leve"</formula>
    </cfRule>
  </conditionalFormatting>
  <conditionalFormatting sqref="BM112">
    <cfRule type="cellIs" dxfId="1060" priority="1533" operator="equal">
      <formula>"Catastrófico"</formula>
    </cfRule>
    <cfRule type="cellIs" dxfId="1059" priority="1534" operator="equal">
      <formula>"Mayor"</formula>
    </cfRule>
    <cfRule type="cellIs" dxfId="1058" priority="1535" operator="equal">
      <formula>"Moderado"</formula>
    </cfRule>
    <cfRule type="cellIs" dxfId="1057" priority="1536" operator="equal">
      <formula>"Menor"</formula>
    </cfRule>
    <cfRule type="cellIs" dxfId="1056" priority="1537" operator="equal">
      <formula>"Leve"</formula>
    </cfRule>
  </conditionalFormatting>
  <conditionalFormatting sqref="BM118">
    <cfRule type="cellIs" dxfId="1055" priority="1528" operator="equal">
      <formula>"Catastrófico"</formula>
    </cfRule>
    <cfRule type="cellIs" dxfId="1054" priority="1529" operator="equal">
      <formula>"Mayor"</formula>
    </cfRule>
    <cfRule type="cellIs" dxfId="1053" priority="1530" operator="equal">
      <formula>"Moderado"</formula>
    </cfRule>
    <cfRule type="cellIs" dxfId="1052" priority="1531" operator="equal">
      <formula>"Menor"</formula>
    </cfRule>
    <cfRule type="cellIs" dxfId="1051" priority="1532" operator="equal">
      <formula>"Leve"</formula>
    </cfRule>
  </conditionalFormatting>
  <conditionalFormatting sqref="BM124 BL130:BM130 BL136:BM136">
    <cfRule type="cellIs" dxfId="1050" priority="1518" operator="equal">
      <formula>"Catastrófico"</formula>
    </cfRule>
    <cfRule type="cellIs" dxfId="1049" priority="1519" operator="equal">
      <formula>"Mayor"</formula>
    </cfRule>
    <cfRule type="cellIs" dxfId="1048" priority="1520" operator="equal">
      <formula>"Moderado"</formula>
    </cfRule>
    <cfRule type="cellIs" dxfId="1047" priority="1521" operator="equal">
      <formula>"Menor"</formula>
    </cfRule>
    <cfRule type="cellIs" dxfId="1046" priority="1522" operator="equal">
      <formula>"Leve"</formula>
    </cfRule>
  </conditionalFormatting>
  <conditionalFormatting sqref="Q124 Q130 Q136 Q142">
    <cfRule type="cellIs" dxfId="1045" priority="1514" operator="equal">
      <formula>"Extremo"</formula>
    </cfRule>
    <cfRule type="cellIs" dxfId="1044" priority="1515" operator="equal">
      <formula>"Alto"</formula>
    </cfRule>
    <cfRule type="cellIs" dxfId="1043" priority="1516" operator="equal">
      <formula>"Moderado"</formula>
    </cfRule>
    <cfRule type="cellIs" dxfId="1042" priority="1517" operator="equal">
      <formula>"Bajo"</formula>
    </cfRule>
  </conditionalFormatting>
  <conditionalFormatting sqref="P124">
    <cfRule type="cellIs" dxfId="1041" priority="1509" operator="equal">
      <formula>"Catastrófico"</formula>
    </cfRule>
    <cfRule type="cellIs" dxfId="1040" priority="1510" operator="equal">
      <formula>"Mayor"</formula>
    </cfRule>
    <cfRule type="cellIs" dxfId="1039" priority="1511" operator="equal">
      <formula>"Moderado"</formula>
    </cfRule>
    <cfRule type="cellIs" dxfId="1038" priority="1512" operator="equal">
      <formula>"Menor"</formula>
    </cfRule>
    <cfRule type="cellIs" dxfId="1037" priority="1513" operator="equal">
      <formula>"Leve"</formula>
    </cfRule>
  </conditionalFormatting>
  <conditionalFormatting sqref="P130 P136 P142">
    <cfRule type="cellIs" dxfId="1036" priority="1504" operator="equal">
      <formula>"Catastrófico"</formula>
    </cfRule>
    <cfRule type="cellIs" dxfId="1035" priority="1505" operator="equal">
      <formula>"Mayor"</formula>
    </cfRule>
    <cfRule type="cellIs" dxfId="1034" priority="1506" operator="equal">
      <formula>"Moderado"</formula>
    </cfRule>
    <cfRule type="cellIs" dxfId="1033" priority="1507" operator="equal">
      <formula>"Menor"</formula>
    </cfRule>
    <cfRule type="cellIs" dxfId="1032" priority="1508" operator="equal">
      <formula>"Leve"</formula>
    </cfRule>
  </conditionalFormatting>
  <conditionalFormatting sqref="BB124 BB130 BB136">
    <cfRule type="cellIs" dxfId="1031" priority="1499" operator="equal">
      <formula>"Catastrófico"</formula>
    </cfRule>
    <cfRule type="cellIs" dxfId="1030" priority="1500" operator="equal">
      <formula>"Mayor"</formula>
    </cfRule>
    <cfRule type="cellIs" dxfId="1029" priority="1501" operator="equal">
      <formula>"Moderado"</formula>
    </cfRule>
    <cfRule type="cellIs" dxfId="1028" priority="1502" operator="equal">
      <formula>"Menor"</formula>
    </cfRule>
    <cfRule type="cellIs" dxfId="1027" priority="1503" operator="equal">
      <formula>"Leve"</formula>
    </cfRule>
  </conditionalFormatting>
  <conditionalFormatting sqref="BC124 BC130 BC136">
    <cfRule type="cellIs" dxfId="1026" priority="1495" operator="equal">
      <formula>"Extremo"</formula>
    </cfRule>
    <cfRule type="cellIs" dxfId="1025" priority="1496" operator="equal">
      <formula>"Alto"</formula>
    </cfRule>
    <cfRule type="cellIs" dxfId="1024" priority="1497" operator="equal">
      <formula>"Moderado"</formula>
    </cfRule>
    <cfRule type="cellIs" dxfId="1023" priority="1498" operator="equal">
      <formula>"Bajo"</formula>
    </cfRule>
  </conditionalFormatting>
  <conditionalFormatting sqref="BD124 BD130 BD136">
    <cfRule type="cellIs" dxfId="1022" priority="1490" operator="equal">
      <formula>"Catastrófico"</formula>
    </cfRule>
    <cfRule type="cellIs" dxfId="1021" priority="1491" operator="equal">
      <formula>"Mayor"</formula>
    </cfRule>
    <cfRule type="cellIs" dxfId="1020" priority="1492" operator="equal">
      <formula>"Moderado"</formula>
    </cfRule>
    <cfRule type="cellIs" dxfId="1019" priority="1493" operator="equal">
      <formula>"Menor"</formula>
    </cfRule>
    <cfRule type="cellIs" dxfId="1018" priority="1494" operator="equal">
      <formula>"Leve"</formula>
    </cfRule>
  </conditionalFormatting>
  <conditionalFormatting sqref="BE130:BF130 BH130:BI130">
    <cfRule type="cellIs" dxfId="1017" priority="1485" operator="equal">
      <formula>"Catastrófico"</formula>
    </cfRule>
    <cfRule type="cellIs" dxfId="1016" priority="1486" operator="equal">
      <formula>"Mayor"</formula>
    </cfRule>
    <cfRule type="cellIs" dxfId="1015" priority="1487" operator="equal">
      <formula>"Moderado"</formula>
    </cfRule>
    <cfRule type="cellIs" dxfId="1014" priority="1488" operator="equal">
      <formula>"Menor"</formula>
    </cfRule>
    <cfRule type="cellIs" dxfId="1013" priority="1489" operator="equal">
      <formula>"Leve"</formula>
    </cfRule>
  </conditionalFormatting>
  <conditionalFormatting sqref="BJ130:BK130">
    <cfRule type="cellIs" dxfId="1012" priority="1480" operator="equal">
      <formula>"Catastrófico"</formula>
    </cfRule>
    <cfRule type="cellIs" dxfId="1011" priority="1481" operator="equal">
      <formula>"Mayor"</formula>
    </cfRule>
    <cfRule type="cellIs" dxfId="1010" priority="1482" operator="equal">
      <formula>"Moderado"</formula>
    </cfRule>
    <cfRule type="cellIs" dxfId="1009" priority="1483" operator="equal">
      <formula>"Menor"</formula>
    </cfRule>
    <cfRule type="cellIs" dxfId="1008" priority="1484" operator="equal">
      <formula>"Leve"</formula>
    </cfRule>
  </conditionalFormatting>
  <conditionalFormatting sqref="BF124:BF129">
    <cfRule type="cellIs" dxfId="1007" priority="1475" operator="equal">
      <formula>"Catastrófico"</formula>
    </cfRule>
    <cfRule type="cellIs" dxfId="1006" priority="1476" operator="equal">
      <formula>"Mayor"</formula>
    </cfRule>
    <cfRule type="cellIs" dxfId="1005" priority="1477" operator="equal">
      <formula>"Moderado"</formula>
    </cfRule>
    <cfRule type="cellIs" dxfId="1004" priority="1478" operator="equal">
      <formula>"Menor"</formula>
    </cfRule>
    <cfRule type="cellIs" dxfId="1003" priority="1479" operator="equal">
      <formula>"Leve"</formula>
    </cfRule>
  </conditionalFormatting>
  <conditionalFormatting sqref="BL124:BL129">
    <cfRule type="cellIs" dxfId="1002" priority="1470" operator="equal">
      <formula>"Catastrófico"</formula>
    </cfRule>
    <cfRule type="cellIs" dxfId="1001" priority="1471" operator="equal">
      <formula>"Mayor"</formula>
    </cfRule>
    <cfRule type="cellIs" dxfId="1000" priority="1472" operator="equal">
      <formula>"Moderado"</formula>
    </cfRule>
    <cfRule type="cellIs" dxfId="999" priority="1473" operator="equal">
      <formula>"Menor"</formula>
    </cfRule>
    <cfRule type="cellIs" dxfId="998" priority="1474" operator="equal">
      <formula>"Leve"</formula>
    </cfRule>
  </conditionalFormatting>
  <conditionalFormatting sqref="BF131">
    <cfRule type="cellIs" dxfId="997" priority="1465" operator="equal">
      <formula>"Catastrófico"</formula>
    </cfRule>
    <cfRule type="cellIs" dxfId="996" priority="1466" operator="equal">
      <formula>"Mayor"</formula>
    </cfRule>
    <cfRule type="cellIs" dxfId="995" priority="1467" operator="equal">
      <formula>"Moderado"</formula>
    </cfRule>
    <cfRule type="cellIs" dxfId="994" priority="1468" operator="equal">
      <formula>"Menor"</formula>
    </cfRule>
    <cfRule type="cellIs" dxfId="993" priority="1469" operator="equal">
      <formula>"Leve"</formula>
    </cfRule>
  </conditionalFormatting>
  <conditionalFormatting sqref="BH131:BI131">
    <cfRule type="cellIs" dxfId="992" priority="1460" operator="equal">
      <formula>"Catastrófico"</formula>
    </cfRule>
    <cfRule type="cellIs" dxfId="991" priority="1461" operator="equal">
      <formula>"Mayor"</formula>
    </cfRule>
    <cfRule type="cellIs" dxfId="990" priority="1462" operator="equal">
      <formula>"Moderado"</formula>
    </cfRule>
    <cfRule type="cellIs" dxfId="989" priority="1463" operator="equal">
      <formula>"Menor"</formula>
    </cfRule>
    <cfRule type="cellIs" dxfId="988" priority="1464" operator="equal">
      <formula>"Leve"</formula>
    </cfRule>
  </conditionalFormatting>
  <conditionalFormatting sqref="BL131">
    <cfRule type="cellIs" dxfId="987" priority="1455" operator="equal">
      <formula>"Catastrófico"</formula>
    </cfRule>
    <cfRule type="cellIs" dxfId="986" priority="1456" operator="equal">
      <formula>"Mayor"</formula>
    </cfRule>
    <cfRule type="cellIs" dxfId="985" priority="1457" operator="equal">
      <formula>"Moderado"</formula>
    </cfRule>
    <cfRule type="cellIs" dxfId="984" priority="1458" operator="equal">
      <formula>"Menor"</formula>
    </cfRule>
    <cfRule type="cellIs" dxfId="983" priority="1459" operator="equal">
      <formula>"Leve"</formula>
    </cfRule>
  </conditionalFormatting>
  <conditionalFormatting sqref="BE138 BE140">
    <cfRule type="cellIs" dxfId="982" priority="1450" operator="equal">
      <formula>"Catastrófico"</formula>
    </cfRule>
    <cfRule type="cellIs" dxfId="981" priority="1451" operator="equal">
      <formula>"Mayor"</formula>
    </cfRule>
    <cfRule type="cellIs" dxfId="980" priority="1452" operator="equal">
      <formula>"Moderado"</formula>
    </cfRule>
    <cfRule type="cellIs" dxfId="979" priority="1453" operator="equal">
      <formula>"Menor"</formula>
    </cfRule>
    <cfRule type="cellIs" dxfId="978" priority="1454" operator="equal">
      <formula>"Leve"</formula>
    </cfRule>
  </conditionalFormatting>
  <conditionalFormatting sqref="BF137:BF141">
    <cfRule type="cellIs" dxfId="977" priority="1445" operator="equal">
      <formula>"Catastrófico"</formula>
    </cfRule>
    <cfRule type="cellIs" dxfId="976" priority="1446" operator="equal">
      <formula>"Mayor"</formula>
    </cfRule>
    <cfRule type="cellIs" dxfId="975" priority="1447" operator="equal">
      <formula>"Moderado"</formula>
    </cfRule>
    <cfRule type="cellIs" dxfId="974" priority="1448" operator="equal">
      <formula>"Menor"</formula>
    </cfRule>
    <cfRule type="cellIs" dxfId="973" priority="1449" operator="equal">
      <formula>"Leve"</formula>
    </cfRule>
  </conditionalFormatting>
  <conditionalFormatting sqref="BH138:BI138 BH140:BI140">
    <cfRule type="cellIs" dxfId="972" priority="1440" operator="equal">
      <formula>"Catastrófico"</formula>
    </cfRule>
    <cfRule type="cellIs" dxfId="971" priority="1441" operator="equal">
      <formula>"Mayor"</formula>
    </cfRule>
    <cfRule type="cellIs" dxfId="970" priority="1442" operator="equal">
      <formula>"Moderado"</formula>
    </cfRule>
    <cfRule type="cellIs" dxfId="969" priority="1443" operator="equal">
      <formula>"Menor"</formula>
    </cfRule>
    <cfRule type="cellIs" dxfId="968" priority="1444" operator="equal">
      <formula>"Leve"</formula>
    </cfRule>
  </conditionalFormatting>
  <conditionalFormatting sqref="BJ138 BJ140">
    <cfRule type="cellIs" dxfId="967" priority="1435" operator="equal">
      <formula>"Catastrófico"</formula>
    </cfRule>
    <cfRule type="cellIs" dxfId="966" priority="1436" operator="equal">
      <formula>"Mayor"</formula>
    </cfRule>
    <cfRule type="cellIs" dxfId="965" priority="1437" operator="equal">
      <formula>"Moderado"</formula>
    </cfRule>
    <cfRule type="cellIs" dxfId="964" priority="1438" operator="equal">
      <formula>"Menor"</formula>
    </cfRule>
    <cfRule type="cellIs" dxfId="963" priority="1439" operator="equal">
      <formula>"Leve"</formula>
    </cfRule>
  </conditionalFormatting>
  <conditionalFormatting sqref="BK138 BK140">
    <cfRule type="cellIs" dxfId="962" priority="1430" operator="equal">
      <formula>"Catastrófico"</formula>
    </cfRule>
    <cfRule type="cellIs" dxfId="961" priority="1431" operator="equal">
      <formula>"Mayor"</formula>
    </cfRule>
    <cfRule type="cellIs" dxfId="960" priority="1432" operator="equal">
      <formula>"Moderado"</formula>
    </cfRule>
    <cfRule type="cellIs" dxfId="959" priority="1433" operator="equal">
      <formula>"Menor"</formula>
    </cfRule>
    <cfRule type="cellIs" dxfId="958" priority="1434" operator="equal">
      <formula>"Leve"</formula>
    </cfRule>
  </conditionalFormatting>
  <conditionalFormatting sqref="BE136">
    <cfRule type="cellIs" dxfId="957" priority="1425" operator="equal">
      <formula>"Catastrófico"</formula>
    </cfRule>
    <cfRule type="cellIs" dxfId="956" priority="1426" operator="equal">
      <formula>"Mayor"</formula>
    </cfRule>
    <cfRule type="cellIs" dxfId="955" priority="1427" operator="equal">
      <formula>"Moderado"</formula>
    </cfRule>
    <cfRule type="cellIs" dxfId="954" priority="1428" operator="equal">
      <formula>"Menor"</formula>
    </cfRule>
    <cfRule type="cellIs" dxfId="953" priority="1429" operator="equal">
      <formula>"Leve"</formula>
    </cfRule>
  </conditionalFormatting>
  <conditionalFormatting sqref="BF136">
    <cfRule type="cellIs" dxfId="952" priority="1420" operator="equal">
      <formula>"Catastrófico"</formula>
    </cfRule>
    <cfRule type="cellIs" dxfId="951" priority="1421" operator="equal">
      <formula>"Mayor"</formula>
    </cfRule>
    <cfRule type="cellIs" dxfId="950" priority="1422" operator="equal">
      <formula>"Moderado"</formula>
    </cfRule>
    <cfRule type="cellIs" dxfId="949" priority="1423" operator="equal">
      <formula>"Menor"</formula>
    </cfRule>
    <cfRule type="cellIs" dxfId="948" priority="1424" operator="equal">
      <formula>"Leve"</formula>
    </cfRule>
  </conditionalFormatting>
  <conditionalFormatting sqref="BH136:BI136">
    <cfRule type="cellIs" dxfId="947" priority="1415" operator="equal">
      <formula>"Catastrófico"</formula>
    </cfRule>
    <cfRule type="cellIs" dxfId="946" priority="1416" operator="equal">
      <formula>"Mayor"</formula>
    </cfRule>
    <cfRule type="cellIs" dxfId="945" priority="1417" operator="equal">
      <formula>"Moderado"</formula>
    </cfRule>
    <cfRule type="cellIs" dxfId="944" priority="1418" operator="equal">
      <formula>"Menor"</formula>
    </cfRule>
    <cfRule type="cellIs" dxfId="943" priority="1419" operator="equal">
      <formula>"Leve"</formula>
    </cfRule>
  </conditionalFormatting>
  <conditionalFormatting sqref="BJ136:BK136">
    <cfRule type="cellIs" dxfId="942" priority="1410" operator="equal">
      <formula>"Catastrófico"</formula>
    </cfRule>
    <cfRule type="cellIs" dxfId="941" priority="1411" operator="equal">
      <formula>"Mayor"</formula>
    </cfRule>
    <cfRule type="cellIs" dxfId="940" priority="1412" operator="equal">
      <formula>"Moderado"</formula>
    </cfRule>
    <cfRule type="cellIs" dxfId="939" priority="1413" operator="equal">
      <formula>"Menor"</formula>
    </cfRule>
    <cfRule type="cellIs" dxfId="938" priority="1414" operator="equal">
      <formula>"Leve"</formula>
    </cfRule>
  </conditionalFormatting>
  <conditionalFormatting sqref="BL148:BM148 BL154:BM154">
    <cfRule type="cellIs" dxfId="937" priority="1387" operator="equal">
      <formula>"Catastrófico"</formula>
    </cfRule>
    <cfRule type="cellIs" dxfId="936" priority="1388" operator="equal">
      <formula>"Mayor"</formula>
    </cfRule>
    <cfRule type="cellIs" dxfId="935" priority="1389" operator="equal">
      <formula>"Moderado"</formula>
    </cfRule>
    <cfRule type="cellIs" dxfId="934" priority="1390" operator="equal">
      <formula>"Menor"</formula>
    </cfRule>
    <cfRule type="cellIs" dxfId="933" priority="1391" operator="equal">
      <formula>"Leve"</formula>
    </cfRule>
  </conditionalFormatting>
  <conditionalFormatting sqref="Q148 Q154">
    <cfRule type="cellIs" dxfId="932" priority="1383" operator="equal">
      <formula>"Extremo"</formula>
    </cfRule>
    <cfRule type="cellIs" dxfId="931" priority="1384" operator="equal">
      <formula>"Alto"</formula>
    </cfRule>
    <cfRule type="cellIs" dxfId="930" priority="1385" operator="equal">
      <formula>"Moderado"</formula>
    </cfRule>
    <cfRule type="cellIs" dxfId="929" priority="1386" operator="equal">
      <formula>"Bajo"</formula>
    </cfRule>
  </conditionalFormatting>
  <conditionalFormatting sqref="P148">
    <cfRule type="cellIs" dxfId="928" priority="1378" operator="equal">
      <formula>"Catastrófico"</formula>
    </cfRule>
    <cfRule type="cellIs" dxfId="927" priority="1379" operator="equal">
      <formula>"Mayor"</formula>
    </cfRule>
    <cfRule type="cellIs" dxfId="926" priority="1380" operator="equal">
      <formula>"Moderado"</formula>
    </cfRule>
    <cfRule type="cellIs" dxfId="925" priority="1381" operator="equal">
      <formula>"Menor"</formula>
    </cfRule>
    <cfRule type="cellIs" dxfId="924" priority="1382" operator="equal">
      <formula>"Leve"</formula>
    </cfRule>
  </conditionalFormatting>
  <conditionalFormatting sqref="P154">
    <cfRule type="cellIs" dxfId="923" priority="1373" operator="equal">
      <formula>"Catastrófico"</formula>
    </cfRule>
    <cfRule type="cellIs" dxfId="922" priority="1374" operator="equal">
      <formula>"Mayor"</formula>
    </cfRule>
    <cfRule type="cellIs" dxfId="921" priority="1375" operator="equal">
      <formula>"Moderado"</formula>
    </cfRule>
    <cfRule type="cellIs" dxfId="920" priority="1376" operator="equal">
      <formula>"Menor"</formula>
    </cfRule>
    <cfRule type="cellIs" dxfId="919" priority="1377" operator="equal">
      <formula>"Leve"</formula>
    </cfRule>
  </conditionalFormatting>
  <conditionalFormatting sqref="BD148 BD154">
    <cfRule type="cellIs" dxfId="918" priority="1359" operator="equal">
      <formula>"Catastrófico"</formula>
    </cfRule>
    <cfRule type="cellIs" dxfId="917" priority="1360" operator="equal">
      <formula>"Mayor"</formula>
    </cfRule>
    <cfRule type="cellIs" dxfId="916" priority="1361" operator="equal">
      <formula>"Moderado"</formula>
    </cfRule>
    <cfRule type="cellIs" dxfId="915" priority="1362" operator="equal">
      <formula>"Menor"</formula>
    </cfRule>
    <cfRule type="cellIs" dxfId="914" priority="1363" operator="equal">
      <formula>"Leve"</formula>
    </cfRule>
  </conditionalFormatting>
  <conditionalFormatting sqref="BE148:BF148 BE154 BH148:BI148 BH154:BI154">
    <cfRule type="cellIs" dxfId="913" priority="1354" operator="equal">
      <formula>"Catastrófico"</formula>
    </cfRule>
    <cfRule type="cellIs" dxfId="912" priority="1355" operator="equal">
      <formula>"Mayor"</formula>
    </cfRule>
    <cfRule type="cellIs" dxfId="911" priority="1356" operator="equal">
      <formula>"Moderado"</formula>
    </cfRule>
    <cfRule type="cellIs" dxfId="910" priority="1357" operator="equal">
      <formula>"Menor"</formula>
    </cfRule>
    <cfRule type="cellIs" dxfId="909" priority="1358" operator="equal">
      <formula>"Leve"</formula>
    </cfRule>
  </conditionalFormatting>
  <conditionalFormatting sqref="BJ148:BK148 BJ154:BK154">
    <cfRule type="cellIs" dxfId="908" priority="1349" operator="equal">
      <formula>"Catastrófico"</formula>
    </cfRule>
    <cfRule type="cellIs" dxfId="907" priority="1350" operator="equal">
      <formula>"Mayor"</formula>
    </cfRule>
    <cfRule type="cellIs" dxfId="906" priority="1351" operator="equal">
      <formula>"Moderado"</formula>
    </cfRule>
    <cfRule type="cellIs" dxfId="905" priority="1352" operator="equal">
      <formula>"Menor"</formula>
    </cfRule>
    <cfRule type="cellIs" dxfId="904" priority="1353" operator="equal">
      <formula>"Leve"</formula>
    </cfRule>
  </conditionalFormatting>
  <conditionalFormatting sqref="BF154">
    <cfRule type="cellIs" dxfId="903" priority="1344" operator="equal">
      <formula>"Catastrófico"</formula>
    </cfRule>
    <cfRule type="cellIs" dxfId="902" priority="1345" operator="equal">
      <formula>"Mayor"</formula>
    </cfRule>
    <cfRule type="cellIs" dxfId="901" priority="1346" operator="equal">
      <formula>"Moderado"</formula>
    </cfRule>
    <cfRule type="cellIs" dxfId="900" priority="1347" operator="equal">
      <formula>"Menor"</formula>
    </cfRule>
    <cfRule type="cellIs" dxfId="899" priority="1348" operator="equal">
      <formula>"Leve"</formula>
    </cfRule>
  </conditionalFormatting>
  <conditionalFormatting sqref="BL160:BM160 BM172 BM178 BL184:BM184 BL166:BM166 BL172:BL184 BL190:BM190 BL196:BM196 BL202:BM202 BL208:BM208 BL214:BM214">
    <cfRule type="cellIs" dxfId="898" priority="1334" operator="equal">
      <formula>"Catastrófico"</formula>
    </cfRule>
    <cfRule type="cellIs" dxfId="897" priority="1335" operator="equal">
      <formula>"Mayor"</formula>
    </cfRule>
    <cfRule type="cellIs" dxfId="896" priority="1336" operator="equal">
      <formula>"Moderado"</formula>
    </cfRule>
    <cfRule type="cellIs" dxfId="895" priority="1337" operator="equal">
      <formula>"Menor"</formula>
    </cfRule>
    <cfRule type="cellIs" dxfId="894" priority="1338" operator="equal">
      <formula>"Leve"</formula>
    </cfRule>
  </conditionalFormatting>
  <conditionalFormatting sqref="Q160 Q166 Q172 Q178 Q184 Q190 Q196 Q202 Q208 Q214">
    <cfRule type="cellIs" dxfId="893" priority="1330" operator="equal">
      <formula>"Extremo"</formula>
    </cfRule>
    <cfRule type="cellIs" dxfId="892" priority="1331" operator="equal">
      <formula>"Alto"</formula>
    </cfRule>
    <cfRule type="cellIs" dxfId="891" priority="1332" operator="equal">
      <formula>"Moderado"</formula>
    </cfRule>
    <cfRule type="cellIs" dxfId="890" priority="1333" operator="equal">
      <formula>"Bajo"</formula>
    </cfRule>
  </conditionalFormatting>
  <conditionalFormatting sqref="P160">
    <cfRule type="cellIs" dxfId="889" priority="1325" operator="equal">
      <formula>"Catastrófico"</formula>
    </cfRule>
    <cfRule type="cellIs" dxfId="888" priority="1326" operator="equal">
      <formula>"Mayor"</formula>
    </cfRule>
    <cfRule type="cellIs" dxfId="887" priority="1327" operator="equal">
      <formula>"Moderado"</formula>
    </cfRule>
    <cfRule type="cellIs" dxfId="886" priority="1328" operator="equal">
      <formula>"Menor"</formula>
    </cfRule>
    <cfRule type="cellIs" dxfId="885" priority="1329" operator="equal">
      <formula>"Leve"</formula>
    </cfRule>
  </conditionalFormatting>
  <conditionalFormatting sqref="P166 P172 P178 P184 P190 P196 P202 P208 P214">
    <cfRule type="cellIs" dxfId="884" priority="1320" operator="equal">
      <formula>"Catastrófico"</formula>
    </cfRule>
    <cfRule type="cellIs" dxfId="883" priority="1321" operator="equal">
      <formula>"Mayor"</formula>
    </cfRule>
    <cfRule type="cellIs" dxfId="882" priority="1322" operator="equal">
      <formula>"Moderado"</formula>
    </cfRule>
    <cfRule type="cellIs" dxfId="881" priority="1323" operator="equal">
      <formula>"Menor"</formula>
    </cfRule>
    <cfRule type="cellIs" dxfId="880" priority="1324" operator="equal">
      <formula>"Leve"</formula>
    </cfRule>
  </conditionalFormatting>
  <conditionalFormatting sqref="BD166 BD178 BD202">
    <cfRule type="cellIs" dxfId="879" priority="1306" operator="equal">
      <formula>"Catastrófico"</formula>
    </cfRule>
    <cfRule type="cellIs" dxfId="878" priority="1307" operator="equal">
      <formula>"Mayor"</formula>
    </cfRule>
    <cfRule type="cellIs" dxfId="877" priority="1308" operator="equal">
      <formula>"Moderado"</formula>
    </cfRule>
    <cfRule type="cellIs" dxfId="876" priority="1309" operator="equal">
      <formula>"Menor"</formula>
    </cfRule>
    <cfRule type="cellIs" dxfId="875" priority="1310" operator="equal">
      <formula>"Leve"</formula>
    </cfRule>
  </conditionalFormatting>
  <conditionalFormatting sqref="BE160 BF166 BF190 BF196 BF202 BF214 BH160:BI160 BH208:BI208 BH196:BI196 BH190 BI166">
    <cfRule type="cellIs" dxfId="874" priority="1301" operator="equal">
      <formula>"Catastrófico"</formula>
    </cfRule>
    <cfRule type="cellIs" dxfId="873" priority="1302" operator="equal">
      <formula>"Mayor"</formula>
    </cfRule>
    <cfRule type="cellIs" dxfId="872" priority="1303" operator="equal">
      <formula>"Moderado"</formula>
    </cfRule>
    <cfRule type="cellIs" dxfId="871" priority="1304" operator="equal">
      <formula>"Menor"</formula>
    </cfRule>
    <cfRule type="cellIs" dxfId="870" priority="1305" operator="equal">
      <formula>"Leve"</formula>
    </cfRule>
  </conditionalFormatting>
  <conditionalFormatting sqref="BJ160:BK160 BJ166 BJ172:BK172 BJ178:BK178 BJ190:BK190 BJ196 BJ202:BK202 BJ208:BK208 BJ214:BK214">
    <cfRule type="cellIs" dxfId="869" priority="1296" operator="equal">
      <formula>"Catastrófico"</formula>
    </cfRule>
    <cfRule type="cellIs" dxfId="868" priority="1297" operator="equal">
      <formula>"Mayor"</formula>
    </cfRule>
    <cfRule type="cellIs" dxfId="867" priority="1298" operator="equal">
      <formula>"Moderado"</formula>
    </cfRule>
    <cfRule type="cellIs" dxfId="866" priority="1299" operator="equal">
      <formula>"Menor"</formula>
    </cfRule>
    <cfRule type="cellIs" dxfId="865" priority="1300" operator="equal">
      <formula>"Leve"</formula>
    </cfRule>
  </conditionalFormatting>
  <conditionalFormatting sqref="BF160">
    <cfRule type="cellIs" dxfId="864" priority="1291" operator="equal">
      <formula>"Catastrófico"</formula>
    </cfRule>
    <cfRule type="cellIs" dxfId="863" priority="1292" operator="equal">
      <formula>"Mayor"</formula>
    </cfRule>
    <cfRule type="cellIs" dxfId="862" priority="1293" operator="equal">
      <formula>"Moderado"</formula>
    </cfRule>
    <cfRule type="cellIs" dxfId="861" priority="1294" operator="equal">
      <formula>"Menor"</formula>
    </cfRule>
    <cfRule type="cellIs" dxfId="860" priority="1295" operator="equal">
      <formula>"Leve"</formula>
    </cfRule>
  </conditionalFormatting>
  <conditionalFormatting sqref="BE166">
    <cfRule type="cellIs" dxfId="859" priority="1286" operator="equal">
      <formula>"Catastrófico"</formula>
    </cfRule>
    <cfRule type="cellIs" dxfId="858" priority="1287" operator="equal">
      <formula>"Mayor"</formula>
    </cfRule>
    <cfRule type="cellIs" dxfId="857" priority="1288" operator="equal">
      <formula>"Moderado"</formula>
    </cfRule>
    <cfRule type="cellIs" dxfId="856" priority="1289" operator="equal">
      <formula>"Menor"</formula>
    </cfRule>
    <cfRule type="cellIs" dxfId="855" priority="1290" operator="equal">
      <formula>"Leve"</formula>
    </cfRule>
  </conditionalFormatting>
  <conditionalFormatting sqref="BH166">
    <cfRule type="cellIs" dxfId="854" priority="1281" operator="equal">
      <formula>"Catastrófico"</formula>
    </cfRule>
    <cfRule type="cellIs" dxfId="853" priority="1282" operator="equal">
      <formula>"Mayor"</formula>
    </cfRule>
    <cfRule type="cellIs" dxfId="852" priority="1283" operator="equal">
      <formula>"Moderado"</formula>
    </cfRule>
    <cfRule type="cellIs" dxfId="851" priority="1284" operator="equal">
      <formula>"Menor"</formula>
    </cfRule>
    <cfRule type="cellIs" dxfId="850" priority="1285" operator="equal">
      <formula>"Leve"</formula>
    </cfRule>
  </conditionalFormatting>
  <conditionalFormatting sqref="BK166">
    <cfRule type="cellIs" dxfId="849" priority="1276" operator="equal">
      <formula>"Catastrófico"</formula>
    </cfRule>
    <cfRule type="cellIs" dxfId="848" priority="1277" operator="equal">
      <formula>"Mayor"</formula>
    </cfRule>
    <cfRule type="cellIs" dxfId="847" priority="1278" operator="equal">
      <formula>"Moderado"</formula>
    </cfRule>
    <cfRule type="cellIs" dxfId="846" priority="1279" operator="equal">
      <formula>"Menor"</formula>
    </cfRule>
    <cfRule type="cellIs" dxfId="845" priority="1280" operator="equal">
      <formula>"Leve"</formula>
    </cfRule>
  </conditionalFormatting>
  <conditionalFormatting sqref="BE172">
    <cfRule type="cellIs" dxfId="844" priority="1271" operator="equal">
      <formula>"Catastrófico"</formula>
    </cfRule>
    <cfRule type="cellIs" dxfId="843" priority="1272" operator="equal">
      <formula>"Mayor"</formula>
    </cfRule>
    <cfRule type="cellIs" dxfId="842" priority="1273" operator="equal">
      <formula>"Moderado"</formula>
    </cfRule>
    <cfRule type="cellIs" dxfId="841" priority="1274" operator="equal">
      <formula>"Menor"</formula>
    </cfRule>
    <cfRule type="cellIs" dxfId="840" priority="1275" operator="equal">
      <formula>"Leve"</formula>
    </cfRule>
  </conditionalFormatting>
  <conditionalFormatting sqref="BF172">
    <cfRule type="cellIs" dxfId="839" priority="1266" operator="equal">
      <formula>"Catastrófico"</formula>
    </cfRule>
    <cfRule type="cellIs" dxfId="838" priority="1267" operator="equal">
      <formula>"Mayor"</formula>
    </cfRule>
    <cfRule type="cellIs" dxfId="837" priority="1268" operator="equal">
      <formula>"Moderado"</formula>
    </cfRule>
    <cfRule type="cellIs" dxfId="836" priority="1269" operator="equal">
      <formula>"Menor"</formula>
    </cfRule>
    <cfRule type="cellIs" dxfId="835" priority="1270" operator="equal">
      <formula>"Leve"</formula>
    </cfRule>
  </conditionalFormatting>
  <conditionalFormatting sqref="BI172">
    <cfRule type="cellIs" dxfId="834" priority="1261" operator="equal">
      <formula>"Catastrófico"</formula>
    </cfRule>
    <cfRule type="cellIs" dxfId="833" priority="1262" operator="equal">
      <formula>"Mayor"</formula>
    </cfRule>
    <cfRule type="cellIs" dxfId="832" priority="1263" operator="equal">
      <formula>"Moderado"</formula>
    </cfRule>
    <cfRule type="cellIs" dxfId="831" priority="1264" operator="equal">
      <formula>"Menor"</formula>
    </cfRule>
    <cfRule type="cellIs" dxfId="830" priority="1265" operator="equal">
      <formula>"Leve"</formula>
    </cfRule>
  </conditionalFormatting>
  <conditionalFormatting sqref="BH172">
    <cfRule type="cellIs" dxfId="829" priority="1256" operator="equal">
      <formula>"Catastrófico"</formula>
    </cfRule>
    <cfRule type="cellIs" dxfId="828" priority="1257" operator="equal">
      <formula>"Mayor"</formula>
    </cfRule>
    <cfRule type="cellIs" dxfId="827" priority="1258" operator="equal">
      <formula>"Moderado"</formula>
    </cfRule>
    <cfRule type="cellIs" dxfId="826" priority="1259" operator="equal">
      <formula>"Menor"</formula>
    </cfRule>
    <cfRule type="cellIs" dxfId="825" priority="1260" operator="equal">
      <formula>"Leve"</formula>
    </cfRule>
  </conditionalFormatting>
  <conditionalFormatting sqref="BE178">
    <cfRule type="cellIs" dxfId="824" priority="1251" operator="equal">
      <formula>"Catastrófico"</formula>
    </cfRule>
    <cfRule type="cellIs" dxfId="823" priority="1252" operator="equal">
      <formula>"Mayor"</formula>
    </cfRule>
    <cfRule type="cellIs" dxfId="822" priority="1253" operator="equal">
      <formula>"Moderado"</formula>
    </cfRule>
    <cfRule type="cellIs" dxfId="821" priority="1254" operator="equal">
      <formula>"Menor"</formula>
    </cfRule>
    <cfRule type="cellIs" dxfId="820" priority="1255" operator="equal">
      <formula>"Leve"</formula>
    </cfRule>
  </conditionalFormatting>
  <conditionalFormatting sqref="BF178">
    <cfRule type="cellIs" dxfId="819" priority="1246" operator="equal">
      <formula>"Catastrófico"</formula>
    </cfRule>
    <cfRule type="cellIs" dxfId="818" priority="1247" operator="equal">
      <formula>"Mayor"</formula>
    </cfRule>
    <cfRule type="cellIs" dxfId="817" priority="1248" operator="equal">
      <formula>"Moderado"</formula>
    </cfRule>
    <cfRule type="cellIs" dxfId="816" priority="1249" operator="equal">
      <formula>"Menor"</formula>
    </cfRule>
    <cfRule type="cellIs" dxfId="815" priority="1250" operator="equal">
      <formula>"Leve"</formula>
    </cfRule>
  </conditionalFormatting>
  <conditionalFormatting sqref="BI178">
    <cfRule type="cellIs" dxfId="814" priority="1241" operator="equal">
      <formula>"Catastrófico"</formula>
    </cfRule>
    <cfRule type="cellIs" dxfId="813" priority="1242" operator="equal">
      <formula>"Mayor"</formula>
    </cfRule>
    <cfRule type="cellIs" dxfId="812" priority="1243" operator="equal">
      <formula>"Moderado"</formula>
    </cfRule>
    <cfRule type="cellIs" dxfId="811" priority="1244" operator="equal">
      <formula>"Menor"</formula>
    </cfRule>
    <cfRule type="cellIs" dxfId="810" priority="1245" operator="equal">
      <formula>"Leve"</formula>
    </cfRule>
  </conditionalFormatting>
  <conditionalFormatting sqref="BH178">
    <cfRule type="cellIs" dxfId="809" priority="1236" operator="equal">
      <formula>"Catastrófico"</formula>
    </cfRule>
    <cfRule type="cellIs" dxfId="808" priority="1237" operator="equal">
      <formula>"Mayor"</formula>
    </cfRule>
    <cfRule type="cellIs" dxfId="807" priority="1238" operator="equal">
      <formula>"Moderado"</formula>
    </cfRule>
    <cfRule type="cellIs" dxfId="806" priority="1239" operator="equal">
      <formula>"Menor"</formula>
    </cfRule>
    <cfRule type="cellIs" dxfId="805" priority="1240" operator="equal">
      <formula>"Leve"</formula>
    </cfRule>
  </conditionalFormatting>
  <conditionalFormatting sqref="BE184">
    <cfRule type="cellIs" dxfId="804" priority="1231" operator="equal">
      <formula>"Catastrófico"</formula>
    </cfRule>
    <cfRule type="cellIs" dxfId="803" priority="1232" operator="equal">
      <formula>"Mayor"</formula>
    </cfRule>
    <cfRule type="cellIs" dxfId="802" priority="1233" operator="equal">
      <formula>"Moderado"</formula>
    </cfRule>
    <cfRule type="cellIs" dxfId="801" priority="1234" operator="equal">
      <formula>"Menor"</formula>
    </cfRule>
    <cfRule type="cellIs" dxfId="800" priority="1235" operator="equal">
      <formula>"Leve"</formula>
    </cfRule>
  </conditionalFormatting>
  <conditionalFormatting sqref="BF184">
    <cfRule type="cellIs" dxfId="799" priority="1226" operator="equal">
      <formula>"Catastrófico"</formula>
    </cfRule>
    <cfRule type="cellIs" dxfId="798" priority="1227" operator="equal">
      <formula>"Mayor"</formula>
    </cfRule>
    <cfRule type="cellIs" dxfId="797" priority="1228" operator="equal">
      <formula>"Moderado"</formula>
    </cfRule>
    <cfRule type="cellIs" dxfId="796" priority="1229" operator="equal">
      <formula>"Menor"</formula>
    </cfRule>
    <cfRule type="cellIs" dxfId="795" priority="1230" operator="equal">
      <formula>"Leve"</formula>
    </cfRule>
  </conditionalFormatting>
  <conditionalFormatting sqref="BI184">
    <cfRule type="cellIs" dxfId="794" priority="1221" operator="equal">
      <formula>"Catastrófico"</formula>
    </cfRule>
    <cfRule type="cellIs" dxfId="793" priority="1222" operator="equal">
      <formula>"Mayor"</formula>
    </cfRule>
    <cfRule type="cellIs" dxfId="792" priority="1223" operator="equal">
      <formula>"Moderado"</formula>
    </cfRule>
    <cfRule type="cellIs" dxfId="791" priority="1224" operator="equal">
      <formula>"Menor"</formula>
    </cfRule>
    <cfRule type="cellIs" dxfId="790" priority="1225" operator="equal">
      <formula>"Leve"</formula>
    </cfRule>
  </conditionalFormatting>
  <conditionalFormatting sqref="BH184">
    <cfRule type="cellIs" dxfId="789" priority="1216" operator="equal">
      <formula>"Catastrófico"</formula>
    </cfRule>
    <cfRule type="cellIs" dxfId="788" priority="1217" operator="equal">
      <formula>"Mayor"</formula>
    </cfRule>
    <cfRule type="cellIs" dxfId="787" priority="1218" operator="equal">
      <formula>"Moderado"</formula>
    </cfRule>
    <cfRule type="cellIs" dxfId="786" priority="1219" operator="equal">
      <formula>"Menor"</formula>
    </cfRule>
    <cfRule type="cellIs" dxfId="785" priority="1220" operator="equal">
      <formula>"Leve"</formula>
    </cfRule>
  </conditionalFormatting>
  <conditionalFormatting sqref="BJ184">
    <cfRule type="cellIs" dxfId="784" priority="1211" operator="equal">
      <formula>"Catastrófico"</formula>
    </cfRule>
    <cfRule type="cellIs" dxfId="783" priority="1212" operator="equal">
      <formula>"Mayor"</formula>
    </cfRule>
    <cfRule type="cellIs" dxfId="782" priority="1213" operator="equal">
      <formula>"Moderado"</formula>
    </cfRule>
    <cfRule type="cellIs" dxfId="781" priority="1214" operator="equal">
      <formula>"Menor"</formula>
    </cfRule>
    <cfRule type="cellIs" dxfId="780" priority="1215" operator="equal">
      <formula>"Leve"</formula>
    </cfRule>
  </conditionalFormatting>
  <conditionalFormatting sqref="BK184">
    <cfRule type="cellIs" dxfId="779" priority="1206" operator="equal">
      <formula>"Catastrófico"</formula>
    </cfRule>
    <cfRule type="cellIs" dxfId="778" priority="1207" operator="equal">
      <formula>"Mayor"</formula>
    </cfRule>
    <cfRule type="cellIs" dxfId="777" priority="1208" operator="equal">
      <formula>"Moderado"</formula>
    </cfRule>
    <cfRule type="cellIs" dxfId="776" priority="1209" operator="equal">
      <formula>"Menor"</formula>
    </cfRule>
    <cfRule type="cellIs" dxfId="775" priority="1210" operator="equal">
      <formula>"Leve"</formula>
    </cfRule>
  </conditionalFormatting>
  <conditionalFormatting sqref="BE190">
    <cfRule type="cellIs" dxfId="774" priority="1201" operator="equal">
      <formula>"Catastrófico"</formula>
    </cfRule>
    <cfRule type="cellIs" dxfId="773" priority="1202" operator="equal">
      <formula>"Mayor"</formula>
    </cfRule>
    <cfRule type="cellIs" dxfId="772" priority="1203" operator="equal">
      <formula>"Moderado"</formula>
    </cfRule>
    <cfRule type="cellIs" dxfId="771" priority="1204" operator="equal">
      <formula>"Menor"</formula>
    </cfRule>
    <cfRule type="cellIs" dxfId="770" priority="1205" operator="equal">
      <formula>"Leve"</formula>
    </cfRule>
  </conditionalFormatting>
  <conditionalFormatting sqref="BI190">
    <cfRule type="cellIs" dxfId="769" priority="1196" operator="equal">
      <formula>"Catastrófico"</formula>
    </cfRule>
    <cfRule type="cellIs" dxfId="768" priority="1197" operator="equal">
      <formula>"Mayor"</formula>
    </cfRule>
    <cfRule type="cellIs" dxfId="767" priority="1198" operator="equal">
      <formula>"Moderado"</formula>
    </cfRule>
    <cfRule type="cellIs" dxfId="766" priority="1199" operator="equal">
      <formula>"Menor"</formula>
    </cfRule>
    <cfRule type="cellIs" dxfId="765" priority="1200" operator="equal">
      <formula>"Leve"</formula>
    </cfRule>
  </conditionalFormatting>
  <conditionalFormatting sqref="BE196">
    <cfRule type="cellIs" dxfId="764" priority="1191" operator="equal">
      <formula>"Catastrófico"</formula>
    </cfRule>
    <cfRule type="cellIs" dxfId="763" priority="1192" operator="equal">
      <formula>"Mayor"</formula>
    </cfRule>
    <cfRule type="cellIs" dxfId="762" priority="1193" operator="equal">
      <formula>"Moderado"</formula>
    </cfRule>
    <cfRule type="cellIs" dxfId="761" priority="1194" operator="equal">
      <formula>"Menor"</formula>
    </cfRule>
    <cfRule type="cellIs" dxfId="760" priority="1195" operator="equal">
      <formula>"Leve"</formula>
    </cfRule>
  </conditionalFormatting>
  <conditionalFormatting sqref="BK196">
    <cfRule type="cellIs" dxfId="759" priority="1186" operator="equal">
      <formula>"Catastrófico"</formula>
    </cfRule>
    <cfRule type="cellIs" dxfId="758" priority="1187" operator="equal">
      <formula>"Mayor"</formula>
    </cfRule>
    <cfRule type="cellIs" dxfId="757" priority="1188" operator="equal">
      <formula>"Moderado"</formula>
    </cfRule>
    <cfRule type="cellIs" dxfId="756" priority="1189" operator="equal">
      <formula>"Menor"</formula>
    </cfRule>
    <cfRule type="cellIs" dxfId="755" priority="1190" operator="equal">
      <formula>"Leve"</formula>
    </cfRule>
  </conditionalFormatting>
  <conditionalFormatting sqref="BH202:BI202">
    <cfRule type="cellIs" dxfId="754" priority="1181" operator="equal">
      <formula>"Catastrófico"</formula>
    </cfRule>
    <cfRule type="cellIs" dxfId="753" priority="1182" operator="equal">
      <formula>"Mayor"</formula>
    </cfRule>
    <cfRule type="cellIs" dxfId="752" priority="1183" operator="equal">
      <formula>"Moderado"</formula>
    </cfRule>
    <cfRule type="cellIs" dxfId="751" priority="1184" operator="equal">
      <formula>"Menor"</formula>
    </cfRule>
    <cfRule type="cellIs" dxfId="750" priority="1185" operator="equal">
      <formula>"Leve"</formula>
    </cfRule>
  </conditionalFormatting>
  <conditionalFormatting sqref="BE202">
    <cfRule type="cellIs" dxfId="749" priority="1176" operator="equal">
      <formula>"Catastrófico"</formula>
    </cfRule>
    <cfRule type="cellIs" dxfId="748" priority="1177" operator="equal">
      <formula>"Mayor"</formula>
    </cfRule>
    <cfRule type="cellIs" dxfId="747" priority="1178" operator="equal">
      <formula>"Moderado"</formula>
    </cfRule>
    <cfRule type="cellIs" dxfId="746" priority="1179" operator="equal">
      <formula>"Menor"</formula>
    </cfRule>
    <cfRule type="cellIs" dxfId="745" priority="1180" operator="equal">
      <formula>"Leve"</formula>
    </cfRule>
  </conditionalFormatting>
  <conditionalFormatting sqref="BE208">
    <cfRule type="cellIs" dxfId="744" priority="1171" operator="equal">
      <formula>"Catastrófico"</formula>
    </cfRule>
    <cfRule type="cellIs" dxfId="743" priority="1172" operator="equal">
      <formula>"Mayor"</formula>
    </cfRule>
    <cfRule type="cellIs" dxfId="742" priority="1173" operator="equal">
      <formula>"Moderado"</formula>
    </cfRule>
    <cfRule type="cellIs" dxfId="741" priority="1174" operator="equal">
      <formula>"Menor"</formula>
    </cfRule>
    <cfRule type="cellIs" dxfId="740" priority="1175" operator="equal">
      <formula>"Leve"</formula>
    </cfRule>
  </conditionalFormatting>
  <conditionalFormatting sqref="BF208">
    <cfRule type="cellIs" dxfId="739" priority="1166" operator="equal">
      <formula>"Catastrófico"</formula>
    </cfRule>
    <cfRule type="cellIs" dxfId="738" priority="1167" operator="equal">
      <formula>"Mayor"</formula>
    </cfRule>
    <cfRule type="cellIs" dxfId="737" priority="1168" operator="equal">
      <formula>"Moderado"</formula>
    </cfRule>
    <cfRule type="cellIs" dxfId="736" priority="1169" operator="equal">
      <formula>"Menor"</formula>
    </cfRule>
    <cfRule type="cellIs" dxfId="735" priority="1170" operator="equal">
      <formula>"Leve"</formula>
    </cfRule>
  </conditionalFormatting>
  <conditionalFormatting sqref="BE214">
    <cfRule type="cellIs" dxfId="734" priority="1161" operator="equal">
      <formula>"Catastrófico"</formula>
    </cfRule>
    <cfRule type="cellIs" dxfId="733" priority="1162" operator="equal">
      <formula>"Mayor"</formula>
    </cfRule>
    <cfRule type="cellIs" dxfId="732" priority="1163" operator="equal">
      <formula>"Moderado"</formula>
    </cfRule>
    <cfRule type="cellIs" dxfId="731" priority="1164" operator="equal">
      <formula>"Menor"</formula>
    </cfRule>
    <cfRule type="cellIs" dxfId="730" priority="1165" operator="equal">
      <formula>"Leve"</formula>
    </cfRule>
  </conditionalFormatting>
  <conditionalFormatting sqref="BH214:BI214">
    <cfRule type="cellIs" dxfId="729" priority="1156" operator="equal">
      <formula>"Catastrófico"</formula>
    </cfRule>
    <cfRule type="cellIs" dxfId="728" priority="1157" operator="equal">
      <formula>"Mayor"</formula>
    </cfRule>
    <cfRule type="cellIs" dxfId="727" priority="1158" operator="equal">
      <formula>"Moderado"</formula>
    </cfRule>
    <cfRule type="cellIs" dxfId="726" priority="1159" operator="equal">
      <formula>"Menor"</formula>
    </cfRule>
    <cfRule type="cellIs" dxfId="725" priority="1160" operator="equal">
      <formula>"Leve"</formula>
    </cfRule>
  </conditionalFormatting>
  <conditionalFormatting sqref="BB70">
    <cfRule type="cellIs" dxfId="724" priority="1151" operator="equal">
      <formula>"Catastrófico"</formula>
    </cfRule>
    <cfRule type="cellIs" dxfId="723" priority="1152" operator="equal">
      <formula>"Mayor"</formula>
    </cfRule>
    <cfRule type="cellIs" dxfId="722" priority="1153" operator="equal">
      <formula>"Moderado"</formula>
    </cfRule>
    <cfRule type="cellIs" dxfId="721" priority="1154" operator="equal">
      <formula>"Menor"</formula>
    </cfRule>
    <cfRule type="cellIs" dxfId="720" priority="1155" operator="equal">
      <formula>"Leve"</formula>
    </cfRule>
  </conditionalFormatting>
  <conditionalFormatting sqref="BC70">
    <cfRule type="cellIs" dxfId="719" priority="1147" operator="equal">
      <formula>"Extremo"</formula>
    </cfRule>
    <cfRule type="cellIs" dxfId="718" priority="1148" operator="equal">
      <formula>"Alto"</formula>
    </cfRule>
    <cfRule type="cellIs" dxfId="717" priority="1149" operator="equal">
      <formula>"Moderado"</formula>
    </cfRule>
    <cfRule type="cellIs" dxfId="716" priority="1150" operator="equal">
      <formula>"Bajo"</formula>
    </cfRule>
  </conditionalFormatting>
  <conditionalFormatting sqref="BB76">
    <cfRule type="cellIs" dxfId="715" priority="1142" operator="equal">
      <formula>"Catastrófico"</formula>
    </cfRule>
    <cfRule type="cellIs" dxfId="714" priority="1143" operator="equal">
      <formula>"Mayor"</formula>
    </cfRule>
    <cfRule type="cellIs" dxfId="713" priority="1144" operator="equal">
      <formula>"Moderado"</formula>
    </cfRule>
    <cfRule type="cellIs" dxfId="712" priority="1145" operator="equal">
      <formula>"Menor"</formula>
    </cfRule>
    <cfRule type="cellIs" dxfId="711" priority="1146" operator="equal">
      <formula>"Leve"</formula>
    </cfRule>
  </conditionalFormatting>
  <conditionalFormatting sqref="BC76">
    <cfRule type="cellIs" dxfId="710" priority="1138" operator="equal">
      <formula>"Extremo"</formula>
    </cfRule>
    <cfRule type="cellIs" dxfId="709" priority="1139" operator="equal">
      <formula>"Alto"</formula>
    </cfRule>
    <cfRule type="cellIs" dxfId="708" priority="1140" operator="equal">
      <formula>"Moderado"</formula>
    </cfRule>
    <cfRule type="cellIs" dxfId="707" priority="1141" operator="equal">
      <formula>"Bajo"</formula>
    </cfRule>
  </conditionalFormatting>
  <conditionalFormatting sqref="BB82">
    <cfRule type="cellIs" dxfId="706" priority="1133" operator="equal">
      <formula>"Catastrófico"</formula>
    </cfRule>
    <cfRule type="cellIs" dxfId="705" priority="1134" operator="equal">
      <formula>"Mayor"</formula>
    </cfRule>
    <cfRule type="cellIs" dxfId="704" priority="1135" operator="equal">
      <formula>"Moderado"</formula>
    </cfRule>
    <cfRule type="cellIs" dxfId="703" priority="1136" operator="equal">
      <formula>"Menor"</formula>
    </cfRule>
    <cfRule type="cellIs" dxfId="702" priority="1137" operator="equal">
      <formula>"Leve"</formula>
    </cfRule>
  </conditionalFormatting>
  <conditionalFormatting sqref="BC82">
    <cfRule type="cellIs" dxfId="701" priority="1129" operator="equal">
      <formula>"Extremo"</formula>
    </cfRule>
    <cfRule type="cellIs" dxfId="700" priority="1130" operator="equal">
      <formula>"Alto"</formula>
    </cfRule>
    <cfRule type="cellIs" dxfId="699" priority="1131" operator="equal">
      <formula>"Moderado"</formula>
    </cfRule>
    <cfRule type="cellIs" dxfId="698" priority="1132" operator="equal">
      <formula>"Bajo"</formula>
    </cfRule>
  </conditionalFormatting>
  <conditionalFormatting sqref="BB88">
    <cfRule type="cellIs" dxfId="697" priority="1124" operator="equal">
      <formula>"Catastrófico"</formula>
    </cfRule>
    <cfRule type="cellIs" dxfId="696" priority="1125" operator="equal">
      <formula>"Mayor"</formula>
    </cfRule>
    <cfRule type="cellIs" dxfId="695" priority="1126" operator="equal">
      <formula>"Moderado"</formula>
    </cfRule>
    <cfRule type="cellIs" dxfId="694" priority="1127" operator="equal">
      <formula>"Menor"</formula>
    </cfRule>
    <cfRule type="cellIs" dxfId="693" priority="1128" operator="equal">
      <formula>"Leve"</formula>
    </cfRule>
  </conditionalFormatting>
  <conditionalFormatting sqref="BC88">
    <cfRule type="cellIs" dxfId="692" priority="1120" operator="equal">
      <formula>"Extremo"</formula>
    </cfRule>
    <cfRule type="cellIs" dxfId="691" priority="1121" operator="equal">
      <formula>"Alto"</formula>
    </cfRule>
    <cfRule type="cellIs" dxfId="690" priority="1122" operator="equal">
      <formula>"Moderado"</formula>
    </cfRule>
    <cfRule type="cellIs" dxfId="689" priority="1123" operator="equal">
      <formula>"Bajo"</formula>
    </cfRule>
  </conditionalFormatting>
  <conditionalFormatting sqref="BB94">
    <cfRule type="cellIs" dxfId="688" priority="1115" operator="equal">
      <formula>"Catastrófico"</formula>
    </cfRule>
    <cfRule type="cellIs" dxfId="687" priority="1116" operator="equal">
      <formula>"Mayor"</formula>
    </cfRule>
    <cfRule type="cellIs" dxfId="686" priority="1117" operator="equal">
      <formula>"Moderado"</formula>
    </cfRule>
    <cfRule type="cellIs" dxfId="685" priority="1118" operator="equal">
      <formula>"Menor"</formula>
    </cfRule>
    <cfRule type="cellIs" dxfId="684" priority="1119" operator="equal">
      <formula>"Leve"</formula>
    </cfRule>
  </conditionalFormatting>
  <conditionalFormatting sqref="BC94">
    <cfRule type="cellIs" dxfId="683" priority="1111" operator="equal">
      <formula>"Extremo"</formula>
    </cfRule>
    <cfRule type="cellIs" dxfId="682" priority="1112" operator="equal">
      <formula>"Alto"</formula>
    </cfRule>
    <cfRule type="cellIs" dxfId="681" priority="1113" operator="equal">
      <formula>"Moderado"</formula>
    </cfRule>
    <cfRule type="cellIs" dxfId="680" priority="1114" operator="equal">
      <formula>"Bajo"</formula>
    </cfRule>
  </conditionalFormatting>
  <conditionalFormatting sqref="BB100">
    <cfRule type="cellIs" dxfId="679" priority="1106" operator="equal">
      <formula>"Catastrófico"</formula>
    </cfRule>
    <cfRule type="cellIs" dxfId="678" priority="1107" operator="equal">
      <formula>"Mayor"</formula>
    </cfRule>
    <cfRule type="cellIs" dxfId="677" priority="1108" operator="equal">
      <formula>"Moderado"</formula>
    </cfRule>
    <cfRule type="cellIs" dxfId="676" priority="1109" operator="equal">
      <formula>"Menor"</formula>
    </cfRule>
    <cfRule type="cellIs" dxfId="675" priority="1110" operator="equal">
      <formula>"Leve"</formula>
    </cfRule>
  </conditionalFormatting>
  <conditionalFormatting sqref="BC100">
    <cfRule type="cellIs" dxfId="674" priority="1102" operator="equal">
      <formula>"Extremo"</formula>
    </cfRule>
    <cfRule type="cellIs" dxfId="673" priority="1103" operator="equal">
      <formula>"Alto"</formula>
    </cfRule>
    <cfRule type="cellIs" dxfId="672" priority="1104" operator="equal">
      <formula>"Moderado"</formula>
    </cfRule>
    <cfRule type="cellIs" dxfId="671" priority="1105" operator="equal">
      <formula>"Bajo"</formula>
    </cfRule>
  </conditionalFormatting>
  <conditionalFormatting sqref="BB112">
    <cfRule type="cellIs" dxfId="670" priority="1097" operator="equal">
      <formula>"Catastrófico"</formula>
    </cfRule>
    <cfRule type="cellIs" dxfId="669" priority="1098" operator="equal">
      <formula>"Mayor"</formula>
    </cfRule>
    <cfRule type="cellIs" dxfId="668" priority="1099" operator="equal">
      <formula>"Moderado"</formula>
    </cfRule>
    <cfRule type="cellIs" dxfId="667" priority="1100" operator="equal">
      <formula>"Menor"</formula>
    </cfRule>
    <cfRule type="cellIs" dxfId="666" priority="1101" operator="equal">
      <formula>"Leve"</formula>
    </cfRule>
  </conditionalFormatting>
  <conditionalFormatting sqref="BC112">
    <cfRule type="cellIs" dxfId="665" priority="1093" operator="equal">
      <formula>"Extremo"</formula>
    </cfRule>
    <cfRule type="cellIs" dxfId="664" priority="1094" operator="equal">
      <formula>"Alto"</formula>
    </cfRule>
    <cfRule type="cellIs" dxfId="663" priority="1095" operator="equal">
      <formula>"Moderado"</formula>
    </cfRule>
    <cfRule type="cellIs" dxfId="662" priority="1096" operator="equal">
      <formula>"Bajo"</formula>
    </cfRule>
  </conditionalFormatting>
  <conditionalFormatting sqref="BB142">
    <cfRule type="cellIs" dxfId="661" priority="1088" operator="equal">
      <formula>"Catastrófico"</formula>
    </cfRule>
    <cfRule type="cellIs" dxfId="660" priority="1089" operator="equal">
      <formula>"Mayor"</formula>
    </cfRule>
    <cfRule type="cellIs" dxfId="659" priority="1090" operator="equal">
      <formula>"Moderado"</formula>
    </cfRule>
    <cfRule type="cellIs" dxfId="658" priority="1091" operator="equal">
      <formula>"Menor"</formula>
    </cfRule>
    <cfRule type="cellIs" dxfId="657" priority="1092" operator="equal">
      <formula>"Leve"</formula>
    </cfRule>
  </conditionalFormatting>
  <conditionalFormatting sqref="BC142">
    <cfRule type="cellIs" dxfId="656" priority="1084" operator="equal">
      <formula>"Extremo"</formula>
    </cfRule>
    <cfRule type="cellIs" dxfId="655" priority="1085" operator="equal">
      <formula>"Alto"</formula>
    </cfRule>
    <cfRule type="cellIs" dxfId="654" priority="1086" operator="equal">
      <formula>"Moderado"</formula>
    </cfRule>
    <cfRule type="cellIs" dxfId="653" priority="1087" operator="equal">
      <formula>"Bajo"</formula>
    </cfRule>
  </conditionalFormatting>
  <conditionalFormatting sqref="BB148">
    <cfRule type="cellIs" dxfId="652" priority="1079" operator="equal">
      <formula>"Catastrófico"</formula>
    </cfRule>
    <cfRule type="cellIs" dxfId="651" priority="1080" operator="equal">
      <formula>"Mayor"</formula>
    </cfRule>
    <cfRule type="cellIs" dxfId="650" priority="1081" operator="equal">
      <formula>"Moderado"</formula>
    </cfRule>
    <cfRule type="cellIs" dxfId="649" priority="1082" operator="equal">
      <formula>"Menor"</formula>
    </cfRule>
    <cfRule type="cellIs" dxfId="648" priority="1083" operator="equal">
      <formula>"Leve"</formula>
    </cfRule>
  </conditionalFormatting>
  <conditionalFormatting sqref="BC148">
    <cfRule type="cellIs" dxfId="647" priority="1075" operator="equal">
      <formula>"Extremo"</formula>
    </cfRule>
    <cfRule type="cellIs" dxfId="646" priority="1076" operator="equal">
      <formula>"Alto"</formula>
    </cfRule>
    <cfRule type="cellIs" dxfId="645" priority="1077" operator="equal">
      <formula>"Moderado"</formula>
    </cfRule>
    <cfRule type="cellIs" dxfId="644" priority="1078" operator="equal">
      <formula>"Bajo"</formula>
    </cfRule>
  </conditionalFormatting>
  <conditionalFormatting sqref="BB154">
    <cfRule type="cellIs" dxfId="643" priority="1070" operator="equal">
      <formula>"Catastrófico"</formula>
    </cfRule>
    <cfRule type="cellIs" dxfId="642" priority="1071" operator="equal">
      <formula>"Mayor"</formula>
    </cfRule>
    <cfRule type="cellIs" dxfId="641" priority="1072" operator="equal">
      <formula>"Moderado"</formula>
    </cfRule>
    <cfRule type="cellIs" dxfId="640" priority="1073" operator="equal">
      <formula>"Menor"</formula>
    </cfRule>
    <cfRule type="cellIs" dxfId="639" priority="1074" operator="equal">
      <formula>"Leve"</formula>
    </cfRule>
  </conditionalFormatting>
  <conditionalFormatting sqref="BC154">
    <cfRule type="cellIs" dxfId="638" priority="1066" operator="equal">
      <formula>"Extremo"</formula>
    </cfRule>
    <cfRule type="cellIs" dxfId="637" priority="1067" operator="equal">
      <formula>"Alto"</formula>
    </cfRule>
    <cfRule type="cellIs" dxfId="636" priority="1068" operator="equal">
      <formula>"Moderado"</formula>
    </cfRule>
    <cfRule type="cellIs" dxfId="635" priority="1069" operator="equal">
      <formula>"Bajo"</formula>
    </cfRule>
  </conditionalFormatting>
  <conditionalFormatting sqref="BB160">
    <cfRule type="cellIs" dxfId="634" priority="1061" operator="equal">
      <formula>"Catastrófico"</formula>
    </cfRule>
    <cfRule type="cellIs" dxfId="633" priority="1062" operator="equal">
      <formula>"Mayor"</formula>
    </cfRule>
    <cfRule type="cellIs" dxfId="632" priority="1063" operator="equal">
      <formula>"Moderado"</formula>
    </cfRule>
    <cfRule type="cellIs" dxfId="631" priority="1064" operator="equal">
      <formula>"Menor"</formula>
    </cfRule>
    <cfRule type="cellIs" dxfId="630" priority="1065" operator="equal">
      <formula>"Leve"</formula>
    </cfRule>
  </conditionalFormatting>
  <conditionalFormatting sqref="BC160">
    <cfRule type="cellIs" dxfId="629" priority="1057" operator="equal">
      <formula>"Extremo"</formula>
    </cfRule>
    <cfRule type="cellIs" dxfId="628" priority="1058" operator="equal">
      <formula>"Alto"</formula>
    </cfRule>
    <cfRule type="cellIs" dxfId="627" priority="1059" operator="equal">
      <formula>"Moderado"</formula>
    </cfRule>
    <cfRule type="cellIs" dxfId="626" priority="1060" operator="equal">
      <formula>"Bajo"</formula>
    </cfRule>
  </conditionalFormatting>
  <conditionalFormatting sqref="BD160">
    <cfRule type="cellIs" dxfId="625" priority="1052" operator="equal">
      <formula>"Catastrófico"</formula>
    </cfRule>
    <cfRule type="cellIs" dxfId="624" priority="1053" operator="equal">
      <formula>"Mayor"</formula>
    </cfRule>
    <cfRule type="cellIs" dxfId="623" priority="1054" operator="equal">
      <formula>"Moderado"</formula>
    </cfRule>
    <cfRule type="cellIs" dxfId="622" priority="1055" operator="equal">
      <formula>"Menor"</formula>
    </cfRule>
    <cfRule type="cellIs" dxfId="621" priority="1056" operator="equal">
      <formula>"Leve"</formula>
    </cfRule>
  </conditionalFormatting>
  <conditionalFormatting sqref="BB172">
    <cfRule type="cellIs" dxfId="620" priority="1047" operator="equal">
      <formula>"Catastrófico"</formula>
    </cfRule>
    <cfRule type="cellIs" dxfId="619" priority="1048" operator="equal">
      <formula>"Mayor"</formula>
    </cfRule>
    <cfRule type="cellIs" dxfId="618" priority="1049" operator="equal">
      <formula>"Moderado"</formula>
    </cfRule>
    <cfRule type="cellIs" dxfId="617" priority="1050" operator="equal">
      <formula>"Menor"</formula>
    </cfRule>
    <cfRule type="cellIs" dxfId="616" priority="1051" operator="equal">
      <formula>"Leve"</formula>
    </cfRule>
  </conditionalFormatting>
  <conditionalFormatting sqref="BC172">
    <cfRule type="cellIs" dxfId="615" priority="1043" operator="equal">
      <formula>"Extremo"</formula>
    </cfRule>
    <cfRule type="cellIs" dxfId="614" priority="1044" operator="equal">
      <formula>"Alto"</formula>
    </cfRule>
    <cfRule type="cellIs" dxfId="613" priority="1045" operator="equal">
      <formula>"Moderado"</formula>
    </cfRule>
    <cfRule type="cellIs" dxfId="612" priority="1046" operator="equal">
      <formula>"Bajo"</formula>
    </cfRule>
  </conditionalFormatting>
  <conditionalFormatting sqref="BD172">
    <cfRule type="cellIs" dxfId="611" priority="1038" operator="equal">
      <formula>"Catastrófico"</formula>
    </cfRule>
    <cfRule type="cellIs" dxfId="610" priority="1039" operator="equal">
      <formula>"Mayor"</formula>
    </cfRule>
    <cfRule type="cellIs" dxfId="609" priority="1040" operator="equal">
      <formula>"Moderado"</formula>
    </cfRule>
    <cfRule type="cellIs" dxfId="608" priority="1041" operator="equal">
      <formula>"Menor"</formula>
    </cfRule>
    <cfRule type="cellIs" dxfId="607" priority="1042" operator="equal">
      <formula>"Leve"</formula>
    </cfRule>
  </conditionalFormatting>
  <conditionalFormatting sqref="BB166">
    <cfRule type="cellIs" dxfId="606" priority="1033" operator="equal">
      <formula>"Catastrófico"</formula>
    </cfRule>
    <cfRule type="cellIs" dxfId="605" priority="1034" operator="equal">
      <formula>"Mayor"</formula>
    </cfRule>
    <cfRule type="cellIs" dxfId="604" priority="1035" operator="equal">
      <formula>"Moderado"</formula>
    </cfRule>
    <cfRule type="cellIs" dxfId="603" priority="1036" operator="equal">
      <formula>"Menor"</formula>
    </cfRule>
    <cfRule type="cellIs" dxfId="602" priority="1037" operator="equal">
      <formula>"Leve"</formula>
    </cfRule>
  </conditionalFormatting>
  <conditionalFormatting sqref="BC166">
    <cfRule type="cellIs" dxfId="601" priority="1029" operator="equal">
      <formula>"Extremo"</formula>
    </cfRule>
    <cfRule type="cellIs" dxfId="600" priority="1030" operator="equal">
      <formula>"Alto"</formula>
    </cfRule>
    <cfRule type="cellIs" dxfId="599" priority="1031" operator="equal">
      <formula>"Moderado"</formula>
    </cfRule>
    <cfRule type="cellIs" dxfId="598" priority="1032" operator="equal">
      <formula>"Bajo"</formula>
    </cfRule>
  </conditionalFormatting>
  <conditionalFormatting sqref="BB178">
    <cfRule type="cellIs" dxfId="597" priority="1024" operator="equal">
      <formula>"Catastrófico"</formula>
    </cfRule>
    <cfRule type="cellIs" dxfId="596" priority="1025" operator="equal">
      <formula>"Mayor"</formula>
    </cfRule>
    <cfRule type="cellIs" dxfId="595" priority="1026" operator="equal">
      <formula>"Moderado"</formula>
    </cfRule>
    <cfRule type="cellIs" dxfId="594" priority="1027" operator="equal">
      <formula>"Menor"</formula>
    </cfRule>
    <cfRule type="cellIs" dxfId="593" priority="1028" operator="equal">
      <formula>"Leve"</formula>
    </cfRule>
  </conditionalFormatting>
  <conditionalFormatting sqref="BC178">
    <cfRule type="cellIs" dxfId="592" priority="1020" operator="equal">
      <formula>"Extremo"</formula>
    </cfRule>
    <cfRule type="cellIs" dxfId="591" priority="1021" operator="equal">
      <formula>"Alto"</formula>
    </cfRule>
    <cfRule type="cellIs" dxfId="590" priority="1022" operator="equal">
      <formula>"Moderado"</formula>
    </cfRule>
    <cfRule type="cellIs" dxfId="589" priority="1023" operator="equal">
      <formula>"Bajo"</formula>
    </cfRule>
  </conditionalFormatting>
  <conditionalFormatting sqref="BB184">
    <cfRule type="cellIs" dxfId="588" priority="1015" operator="equal">
      <formula>"Catastrófico"</formula>
    </cfRule>
    <cfRule type="cellIs" dxfId="587" priority="1016" operator="equal">
      <formula>"Mayor"</formula>
    </cfRule>
    <cfRule type="cellIs" dxfId="586" priority="1017" operator="equal">
      <formula>"Moderado"</formula>
    </cfRule>
    <cfRule type="cellIs" dxfId="585" priority="1018" operator="equal">
      <formula>"Menor"</formula>
    </cfRule>
    <cfRule type="cellIs" dxfId="584" priority="1019" operator="equal">
      <formula>"Leve"</formula>
    </cfRule>
  </conditionalFormatting>
  <conditionalFormatting sqref="BC184">
    <cfRule type="cellIs" dxfId="583" priority="1011" operator="equal">
      <formula>"Extremo"</formula>
    </cfRule>
    <cfRule type="cellIs" dxfId="582" priority="1012" operator="equal">
      <formula>"Alto"</formula>
    </cfRule>
    <cfRule type="cellIs" dxfId="581" priority="1013" operator="equal">
      <formula>"Moderado"</formula>
    </cfRule>
    <cfRule type="cellIs" dxfId="580" priority="1014" operator="equal">
      <formula>"Bajo"</formula>
    </cfRule>
  </conditionalFormatting>
  <conditionalFormatting sqref="BD184">
    <cfRule type="cellIs" dxfId="579" priority="1006" operator="equal">
      <formula>"Catastrófico"</formula>
    </cfRule>
    <cfRule type="cellIs" dxfId="578" priority="1007" operator="equal">
      <formula>"Mayor"</formula>
    </cfRule>
    <cfRule type="cellIs" dxfId="577" priority="1008" operator="equal">
      <formula>"Moderado"</formula>
    </cfRule>
    <cfRule type="cellIs" dxfId="576" priority="1009" operator="equal">
      <formula>"Menor"</formula>
    </cfRule>
    <cfRule type="cellIs" dxfId="575" priority="1010" operator="equal">
      <formula>"Leve"</formula>
    </cfRule>
  </conditionalFormatting>
  <conditionalFormatting sqref="BB190">
    <cfRule type="cellIs" dxfId="574" priority="1001" operator="equal">
      <formula>"Catastrófico"</formula>
    </cfRule>
    <cfRule type="cellIs" dxfId="573" priority="1002" operator="equal">
      <formula>"Mayor"</formula>
    </cfRule>
    <cfRule type="cellIs" dxfId="572" priority="1003" operator="equal">
      <formula>"Moderado"</formula>
    </cfRule>
    <cfRule type="cellIs" dxfId="571" priority="1004" operator="equal">
      <formula>"Menor"</formula>
    </cfRule>
    <cfRule type="cellIs" dxfId="570" priority="1005" operator="equal">
      <formula>"Leve"</formula>
    </cfRule>
  </conditionalFormatting>
  <conditionalFormatting sqref="BC190">
    <cfRule type="cellIs" dxfId="569" priority="997" operator="equal">
      <formula>"Extremo"</formula>
    </cfRule>
    <cfRule type="cellIs" dxfId="568" priority="998" operator="equal">
      <formula>"Alto"</formula>
    </cfRule>
    <cfRule type="cellIs" dxfId="567" priority="999" operator="equal">
      <formula>"Moderado"</formula>
    </cfRule>
    <cfRule type="cellIs" dxfId="566" priority="1000" operator="equal">
      <formula>"Bajo"</formula>
    </cfRule>
  </conditionalFormatting>
  <conditionalFormatting sqref="BD190">
    <cfRule type="cellIs" dxfId="565" priority="992" operator="equal">
      <formula>"Catastrófico"</formula>
    </cfRule>
    <cfRule type="cellIs" dxfId="564" priority="993" operator="equal">
      <formula>"Mayor"</formula>
    </cfRule>
    <cfRule type="cellIs" dxfId="563" priority="994" operator="equal">
      <formula>"Moderado"</formula>
    </cfRule>
    <cfRule type="cellIs" dxfId="562" priority="995" operator="equal">
      <formula>"Menor"</formula>
    </cfRule>
    <cfRule type="cellIs" dxfId="561" priority="996" operator="equal">
      <formula>"Leve"</formula>
    </cfRule>
  </conditionalFormatting>
  <conditionalFormatting sqref="BB196">
    <cfRule type="cellIs" dxfId="560" priority="987" operator="equal">
      <formula>"Catastrófico"</formula>
    </cfRule>
    <cfRule type="cellIs" dxfId="559" priority="988" operator="equal">
      <formula>"Mayor"</formula>
    </cfRule>
    <cfRule type="cellIs" dxfId="558" priority="989" operator="equal">
      <formula>"Moderado"</formula>
    </cfRule>
    <cfRule type="cellIs" dxfId="557" priority="990" operator="equal">
      <formula>"Menor"</formula>
    </cfRule>
    <cfRule type="cellIs" dxfId="556" priority="991" operator="equal">
      <formula>"Leve"</formula>
    </cfRule>
  </conditionalFormatting>
  <conditionalFormatting sqref="BC196">
    <cfRule type="cellIs" dxfId="555" priority="983" operator="equal">
      <formula>"Extremo"</formula>
    </cfRule>
    <cfRule type="cellIs" dxfId="554" priority="984" operator="equal">
      <formula>"Alto"</formula>
    </cfRule>
    <cfRule type="cellIs" dxfId="553" priority="985" operator="equal">
      <formula>"Moderado"</formula>
    </cfRule>
    <cfRule type="cellIs" dxfId="552" priority="986" operator="equal">
      <formula>"Bajo"</formula>
    </cfRule>
  </conditionalFormatting>
  <conditionalFormatting sqref="BD196">
    <cfRule type="cellIs" dxfId="551" priority="978" operator="equal">
      <formula>"Catastrófico"</formula>
    </cfRule>
    <cfRule type="cellIs" dxfId="550" priority="979" operator="equal">
      <formula>"Mayor"</formula>
    </cfRule>
    <cfRule type="cellIs" dxfId="549" priority="980" operator="equal">
      <formula>"Moderado"</formula>
    </cfRule>
    <cfRule type="cellIs" dxfId="548" priority="981" operator="equal">
      <formula>"Menor"</formula>
    </cfRule>
    <cfRule type="cellIs" dxfId="547" priority="982" operator="equal">
      <formula>"Leve"</formula>
    </cfRule>
  </conditionalFormatting>
  <conditionalFormatting sqref="BB202">
    <cfRule type="cellIs" dxfId="546" priority="973" operator="equal">
      <formula>"Catastrófico"</formula>
    </cfRule>
    <cfRule type="cellIs" dxfId="545" priority="974" operator="equal">
      <formula>"Mayor"</formula>
    </cfRule>
    <cfRule type="cellIs" dxfId="544" priority="975" operator="equal">
      <formula>"Moderado"</formula>
    </cfRule>
    <cfRule type="cellIs" dxfId="543" priority="976" operator="equal">
      <formula>"Menor"</formula>
    </cfRule>
    <cfRule type="cellIs" dxfId="542" priority="977" operator="equal">
      <formula>"Leve"</formula>
    </cfRule>
  </conditionalFormatting>
  <conditionalFormatting sqref="BC202">
    <cfRule type="cellIs" dxfId="541" priority="969" operator="equal">
      <formula>"Extremo"</formula>
    </cfRule>
    <cfRule type="cellIs" dxfId="540" priority="970" operator="equal">
      <formula>"Alto"</formula>
    </cfRule>
    <cfRule type="cellIs" dxfId="539" priority="971" operator="equal">
      <formula>"Moderado"</formula>
    </cfRule>
    <cfRule type="cellIs" dxfId="538" priority="972" operator="equal">
      <formula>"Bajo"</formula>
    </cfRule>
  </conditionalFormatting>
  <conditionalFormatting sqref="BB208">
    <cfRule type="cellIs" dxfId="537" priority="964" operator="equal">
      <formula>"Catastrófico"</formula>
    </cfRule>
    <cfRule type="cellIs" dxfId="536" priority="965" operator="equal">
      <formula>"Mayor"</formula>
    </cfRule>
    <cfRule type="cellIs" dxfId="535" priority="966" operator="equal">
      <formula>"Moderado"</formula>
    </cfRule>
    <cfRule type="cellIs" dxfId="534" priority="967" operator="equal">
      <formula>"Menor"</formula>
    </cfRule>
    <cfRule type="cellIs" dxfId="533" priority="968" operator="equal">
      <formula>"Leve"</formula>
    </cfRule>
  </conditionalFormatting>
  <conditionalFormatting sqref="BC208">
    <cfRule type="cellIs" dxfId="532" priority="960" operator="equal">
      <formula>"Extremo"</formula>
    </cfRule>
    <cfRule type="cellIs" dxfId="531" priority="961" operator="equal">
      <formula>"Alto"</formula>
    </cfRule>
    <cfRule type="cellIs" dxfId="530" priority="962" operator="equal">
      <formula>"Moderado"</formula>
    </cfRule>
    <cfRule type="cellIs" dxfId="529" priority="963" operator="equal">
      <formula>"Bajo"</formula>
    </cfRule>
  </conditionalFormatting>
  <conditionalFormatting sqref="BD208">
    <cfRule type="cellIs" dxfId="528" priority="955" operator="equal">
      <formula>"Catastrófico"</formula>
    </cfRule>
    <cfRule type="cellIs" dxfId="527" priority="956" operator="equal">
      <formula>"Mayor"</formula>
    </cfRule>
    <cfRule type="cellIs" dxfId="526" priority="957" operator="equal">
      <formula>"Moderado"</formula>
    </cfRule>
    <cfRule type="cellIs" dxfId="525" priority="958" operator="equal">
      <formula>"Menor"</formula>
    </cfRule>
    <cfRule type="cellIs" dxfId="524" priority="959" operator="equal">
      <formula>"Leve"</formula>
    </cfRule>
  </conditionalFormatting>
  <conditionalFormatting sqref="BB214">
    <cfRule type="cellIs" dxfId="523" priority="950" operator="equal">
      <formula>"Catastrófico"</formula>
    </cfRule>
    <cfRule type="cellIs" dxfId="522" priority="951" operator="equal">
      <formula>"Mayor"</formula>
    </cfRule>
    <cfRule type="cellIs" dxfId="521" priority="952" operator="equal">
      <formula>"Moderado"</formula>
    </cfRule>
    <cfRule type="cellIs" dxfId="520" priority="953" operator="equal">
      <formula>"Menor"</formula>
    </cfRule>
    <cfRule type="cellIs" dxfId="519" priority="954" operator="equal">
      <formula>"Leve"</formula>
    </cfRule>
  </conditionalFormatting>
  <conditionalFormatting sqref="BC214">
    <cfRule type="cellIs" dxfId="518" priority="946" operator="equal">
      <formula>"Extremo"</formula>
    </cfRule>
    <cfRule type="cellIs" dxfId="517" priority="947" operator="equal">
      <formula>"Alto"</formula>
    </cfRule>
    <cfRule type="cellIs" dxfId="516" priority="948" operator="equal">
      <formula>"Moderado"</formula>
    </cfRule>
    <cfRule type="cellIs" dxfId="515" priority="949" operator="equal">
      <formula>"Bajo"</formula>
    </cfRule>
  </conditionalFormatting>
  <conditionalFormatting sqref="BD214">
    <cfRule type="cellIs" dxfId="514" priority="941" operator="equal">
      <formula>"Catastrófico"</formula>
    </cfRule>
    <cfRule type="cellIs" dxfId="513" priority="942" operator="equal">
      <formula>"Mayor"</formula>
    </cfRule>
    <cfRule type="cellIs" dxfId="512" priority="943" operator="equal">
      <formula>"Moderado"</formula>
    </cfRule>
    <cfRule type="cellIs" dxfId="511" priority="944" operator="equal">
      <formula>"Menor"</formula>
    </cfRule>
    <cfRule type="cellIs" dxfId="510" priority="945" operator="equal">
      <formula>"Leve"</formula>
    </cfRule>
  </conditionalFormatting>
  <conditionalFormatting sqref="AW10:AW268">
    <cfRule type="cellIs" dxfId="509" priority="938" operator="equal">
      <formula>$AW$190</formula>
    </cfRule>
    <cfRule type="cellIs" dxfId="508" priority="939" operator="equal">
      <formula>$AW$214</formula>
    </cfRule>
    <cfRule type="cellIs" dxfId="507" priority="940" operator="equal">
      <formula>$AW$206</formula>
    </cfRule>
  </conditionalFormatting>
  <conditionalFormatting sqref="BL142">
    <cfRule type="cellIs" dxfId="506" priority="933" operator="equal">
      <formula>"Catastrófico"</formula>
    </cfRule>
    <cfRule type="cellIs" dxfId="505" priority="934" operator="equal">
      <formula>"Mayor"</formula>
    </cfRule>
    <cfRule type="cellIs" dxfId="504" priority="935" operator="equal">
      <formula>"Moderado"</formula>
    </cfRule>
    <cfRule type="cellIs" dxfId="503" priority="936" operator="equal">
      <formula>"Menor"</formula>
    </cfRule>
    <cfRule type="cellIs" dxfId="502" priority="937" operator="equal">
      <formula>"Leve"</formula>
    </cfRule>
  </conditionalFormatting>
  <conditionalFormatting sqref="BL88:BL89">
    <cfRule type="cellIs" dxfId="501" priority="928" operator="equal">
      <formula>"Catastrófico"</formula>
    </cfRule>
    <cfRule type="cellIs" dxfId="500" priority="929" operator="equal">
      <formula>"Mayor"</formula>
    </cfRule>
    <cfRule type="cellIs" dxfId="499" priority="930" operator="equal">
      <formula>"Moderado"</formula>
    </cfRule>
    <cfRule type="cellIs" dxfId="498" priority="931" operator="equal">
      <formula>"Menor"</formula>
    </cfRule>
    <cfRule type="cellIs" dxfId="497" priority="932" operator="equal">
      <formula>"Leve"</formula>
    </cfRule>
  </conditionalFormatting>
  <conditionalFormatting sqref="BL82:BL83">
    <cfRule type="cellIs" dxfId="496" priority="923" operator="equal">
      <formula>"Catastrófico"</formula>
    </cfRule>
    <cfRule type="cellIs" dxfId="495" priority="924" operator="equal">
      <formula>"Mayor"</formula>
    </cfRule>
    <cfRule type="cellIs" dxfId="494" priority="925" operator="equal">
      <formula>"Moderado"</formula>
    </cfRule>
    <cfRule type="cellIs" dxfId="493" priority="926" operator="equal">
      <formula>"Menor"</formula>
    </cfRule>
    <cfRule type="cellIs" dxfId="492" priority="927" operator="equal">
      <formula>"Leve"</formula>
    </cfRule>
  </conditionalFormatting>
  <conditionalFormatting sqref="BL76:BL77">
    <cfRule type="cellIs" dxfId="491" priority="918" operator="equal">
      <formula>"Catastrófico"</formula>
    </cfRule>
    <cfRule type="cellIs" dxfId="490" priority="919" operator="equal">
      <formula>"Mayor"</formula>
    </cfRule>
    <cfRule type="cellIs" dxfId="489" priority="920" operator="equal">
      <formula>"Moderado"</formula>
    </cfRule>
    <cfRule type="cellIs" dxfId="488" priority="921" operator="equal">
      <formula>"Menor"</formula>
    </cfRule>
    <cfRule type="cellIs" dxfId="487" priority="922" operator="equal">
      <formula>"Leve"</formula>
    </cfRule>
  </conditionalFormatting>
  <conditionalFormatting sqref="BL70">
    <cfRule type="cellIs" dxfId="486" priority="913" operator="equal">
      <formula>"Catastrófico"</formula>
    </cfRule>
    <cfRule type="cellIs" dxfId="485" priority="914" operator="equal">
      <formula>"Mayor"</formula>
    </cfRule>
    <cfRule type="cellIs" dxfId="484" priority="915" operator="equal">
      <formula>"Moderado"</formula>
    </cfRule>
    <cfRule type="cellIs" dxfId="483" priority="916" operator="equal">
      <formula>"Menor"</formula>
    </cfRule>
    <cfRule type="cellIs" dxfId="482" priority="917" operator="equal">
      <formula>"Leve"</formula>
    </cfRule>
  </conditionalFormatting>
  <conditionalFormatting sqref="BL64:BL65">
    <cfRule type="cellIs" dxfId="481" priority="908" operator="equal">
      <formula>"Catastrófico"</formula>
    </cfRule>
    <cfRule type="cellIs" dxfId="480" priority="909" operator="equal">
      <formula>"Mayor"</formula>
    </cfRule>
    <cfRule type="cellIs" dxfId="479" priority="910" operator="equal">
      <formula>"Moderado"</formula>
    </cfRule>
    <cfRule type="cellIs" dxfId="478" priority="911" operator="equal">
      <formula>"Menor"</formula>
    </cfRule>
    <cfRule type="cellIs" dxfId="477" priority="912" operator="equal">
      <formula>"Leve"</formula>
    </cfRule>
  </conditionalFormatting>
  <conditionalFormatting sqref="BL58">
    <cfRule type="cellIs" dxfId="476" priority="903" operator="equal">
      <formula>"Catastrófico"</formula>
    </cfRule>
    <cfRule type="cellIs" dxfId="475" priority="904" operator="equal">
      <formula>"Mayor"</formula>
    </cfRule>
    <cfRule type="cellIs" dxfId="474" priority="905" operator="equal">
      <formula>"Moderado"</formula>
    </cfRule>
    <cfRule type="cellIs" dxfId="473" priority="906" operator="equal">
      <formula>"Menor"</formula>
    </cfRule>
    <cfRule type="cellIs" dxfId="472" priority="907" operator="equal">
      <formula>"Leve"</formula>
    </cfRule>
  </conditionalFormatting>
  <conditionalFormatting sqref="BL52">
    <cfRule type="cellIs" dxfId="471" priority="898" operator="equal">
      <formula>"Catastrófico"</formula>
    </cfRule>
    <cfRule type="cellIs" dxfId="470" priority="899" operator="equal">
      <formula>"Mayor"</formula>
    </cfRule>
    <cfRule type="cellIs" dxfId="469" priority="900" operator="equal">
      <formula>"Moderado"</formula>
    </cfRule>
    <cfRule type="cellIs" dxfId="468" priority="901" operator="equal">
      <formula>"Menor"</formula>
    </cfRule>
    <cfRule type="cellIs" dxfId="467" priority="902" operator="equal">
      <formula>"Leve"</formula>
    </cfRule>
  </conditionalFormatting>
  <conditionalFormatting sqref="BL46:BL47">
    <cfRule type="cellIs" dxfId="466" priority="893" operator="equal">
      <formula>"Catastrófico"</formula>
    </cfRule>
    <cfRule type="cellIs" dxfId="465" priority="894" operator="equal">
      <formula>"Mayor"</formula>
    </cfRule>
    <cfRule type="cellIs" dxfId="464" priority="895" operator="equal">
      <formula>"Moderado"</formula>
    </cfRule>
    <cfRule type="cellIs" dxfId="463" priority="896" operator="equal">
      <formula>"Menor"</formula>
    </cfRule>
    <cfRule type="cellIs" dxfId="462" priority="897" operator="equal">
      <formula>"Leve"</formula>
    </cfRule>
  </conditionalFormatting>
  <conditionalFormatting sqref="BL40">
    <cfRule type="cellIs" dxfId="461" priority="888" operator="equal">
      <formula>"Catastrófico"</formula>
    </cfRule>
    <cfRule type="cellIs" dxfId="460" priority="889" operator="equal">
      <formula>"Mayor"</formula>
    </cfRule>
    <cfRule type="cellIs" dxfId="459" priority="890" operator="equal">
      <formula>"Moderado"</formula>
    </cfRule>
    <cfRule type="cellIs" dxfId="458" priority="891" operator="equal">
      <formula>"Menor"</formula>
    </cfRule>
    <cfRule type="cellIs" dxfId="457" priority="892" operator="equal">
      <formula>"Leve"</formula>
    </cfRule>
  </conditionalFormatting>
  <conditionalFormatting sqref="BL34">
    <cfRule type="cellIs" dxfId="456" priority="883" operator="equal">
      <formula>"Catastrófico"</formula>
    </cfRule>
    <cfRule type="cellIs" dxfId="455" priority="884" operator="equal">
      <formula>"Mayor"</formula>
    </cfRule>
    <cfRule type="cellIs" dxfId="454" priority="885" operator="equal">
      <formula>"Moderado"</formula>
    </cfRule>
    <cfRule type="cellIs" dxfId="453" priority="886" operator="equal">
      <formula>"Menor"</formula>
    </cfRule>
    <cfRule type="cellIs" dxfId="452" priority="887" operator="equal">
      <formula>"Leve"</formula>
    </cfRule>
  </conditionalFormatting>
  <conditionalFormatting sqref="BL28">
    <cfRule type="cellIs" dxfId="451" priority="878" operator="equal">
      <formula>"Catastrófico"</formula>
    </cfRule>
    <cfRule type="cellIs" dxfId="450" priority="879" operator="equal">
      <formula>"Mayor"</formula>
    </cfRule>
    <cfRule type="cellIs" dxfId="449" priority="880" operator="equal">
      <formula>"Moderado"</formula>
    </cfRule>
    <cfRule type="cellIs" dxfId="448" priority="881" operator="equal">
      <formula>"Menor"</formula>
    </cfRule>
    <cfRule type="cellIs" dxfId="447" priority="882" operator="equal">
      <formula>"Leve"</formula>
    </cfRule>
  </conditionalFormatting>
  <conditionalFormatting sqref="BL22">
    <cfRule type="cellIs" dxfId="446" priority="873" operator="equal">
      <formula>"Catastrófico"</formula>
    </cfRule>
    <cfRule type="cellIs" dxfId="445" priority="874" operator="equal">
      <formula>"Mayor"</formula>
    </cfRule>
    <cfRule type="cellIs" dxfId="444" priority="875" operator="equal">
      <formula>"Moderado"</formula>
    </cfRule>
    <cfRule type="cellIs" dxfId="443" priority="876" operator="equal">
      <formula>"Menor"</formula>
    </cfRule>
    <cfRule type="cellIs" dxfId="442" priority="877" operator="equal">
      <formula>"Leve"</formula>
    </cfRule>
  </conditionalFormatting>
  <conditionalFormatting sqref="BL16">
    <cfRule type="cellIs" dxfId="441" priority="868" operator="equal">
      <formula>"Catastrófico"</formula>
    </cfRule>
    <cfRule type="cellIs" dxfId="440" priority="869" operator="equal">
      <formula>"Mayor"</formula>
    </cfRule>
    <cfRule type="cellIs" dxfId="439" priority="870" operator="equal">
      <formula>"Moderado"</formula>
    </cfRule>
    <cfRule type="cellIs" dxfId="438" priority="871" operator="equal">
      <formula>"Menor"</formula>
    </cfRule>
    <cfRule type="cellIs" dxfId="437" priority="872" operator="equal">
      <formula>"Leve"</formula>
    </cfRule>
  </conditionalFormatting>
  <conditionalFormatting sqref="BL10">
    <cfRule type="cellIs" dxfId="436" priority="863" operator="equal">
      <formula>"Catastrófico"</formula>
    </cfRule>
    <cfRule type="cellIs" dxfId="435" priority="864" operator="equal">
      <formula>"Mayor"</formula>
    </cfRule>
    <cfRule type="cellIs" dxfId="434" priority="865" operator="equal">
      <formula>"Moderado"</formula>
    </cfRule>
    <cfRule type="cellIs" dxfId="433" priority="866" operator="equal">
      <formula>"Menor"</formula>
    </cfRule>
    <cfRule type="cellIs" dxfId="432" priority="867" operator="equal">
      <formula>"Leve"</formula>
    </cfRule>
  </conditionalFormatting>
  <conditionalFormatting sqref="BD94">
    <cfRule type="cellIs" dxfId="431" priority="853" operator="equal">
      <formula>"Catastrófico"</formula>
    </cfRule>
    <cfRule type="cellIs" dxfId="430" priority="854" operator="equal">
      <formula>"Mayor"</formula>
    </cfRule>
    <cfRule type="cellIs" dxfId="429" priority="855" operator="equal">
      <formula>"Moderado"</formula>
    </cfRule>
    <cfRule type="cellIs" dxfId="428" priority="856" operator="equal">
      <formula>"Menor"</formula>
    </cfRule>
    <cfRule type="cellIs" dxfId="427" priority="857" operator="equal">
      <formula>"Leve"</formula>
    </cfRule>
  </conditionalFormatting>
  <conditionalFormatting sqref="BD64">
    <cfRule type="cellIs" dxfId="426" priority="848" operator="equal">
      <formula>"Catastrófico"</formula>
    </cfRule>
    <cfRule type="cellIs" dxfId="425" priority="849" operator="equal">
      <formula>"Mayor"</formula>
    </cfRule>
    <cfRule type="cellIs" dxfId="424" priority="850" operator="equal">
      <formula>"Moderado"</formula>
    </cfRule>
    <cfRule type="cellIs" dxfId="423" priority="851" operator="equal">
      <formula>"Menor"</formula>
    </cfRule>
    <cfRule type="cellIs" dxfId="422" priority="852" operator="equal">
      <formula>"Leve"</formula>
    </cfRule>
  </conditionalFormatting>
  <conditionalFormatting sqref="BD142">
    <cfRule type="cellIs" dxfId="421" priority="843" operator="equal">
      <formula>"Catastrófico"</formula>
    </cfRule>
    <cfRule type="cellIs" dxfId="420" priority="844" operator="equal">
      <formula>"Mayor"</formula>
    </cfRule>
    <cfRule type="cellIs" dxfId="419" priority="845" operator="equal">
      <formula>"Moderado"</formula>
    </cfRule>
    <cfRule type="cellIs" dxfId="418" priority="846" operator="equal">
      <formula>"Menor"</formula>
    </cfRule>
    <cfRule type="cellIs" dxfId="417" priority="847" operator="equal">
      <formula>"Leve"</formula>
    </cfRule>
  </conditionalFormatting>
  <conditionalFormatting sqref="Q220 Q226 Q232 Q238 Q244 Q250 Q256 Q262">
    <cfRule type="cellIs" dxfId="416" priority="629" operator="equal">
      <formula>"Extremo"</formula>
    </cfRule>
    <cfRule type="cellIs" dxfId="415" priority="630" operator="equal">
      <formula>"Alto"</formula>
    </cfRule>
    <cfRule type="cellIs" dxfId="414" priority="631" operator="equal">
      <formula>"Moderado"</formula>
    </cfRule>
    <cfRule type="cellIs" dxfId="413" priority="632" operator="equal">
      <formula>"Bajo"</formula>
    </cfRule>
  </conditionalFormatting>
  <conditionalFormatting sqref="O220:P220 O226:P226 O232:P232 O238:P238 O244:P244 O250:P250 O256:P256 O262:P262">
    <cfRule type="cellIs" dxfId="412" priority="624" operator="equal">
      <formula>"Catastrófico"</formula>
    </cfRule>
    <cfRule type="cellIs" dxfId="411" priority="625" operator="equal">
      <formula>"Mayor"</formula>
    </cfRule>
    <cfRule type="cellIs" dxfId="410" priority="626" operator="equal">
      <formula>"Moderado"</formula>
    </cfRule>
    <cfRule type="cellIs" dxfId="409" priority="627" operator="equal">
      <formula>"Menor"</formula>
    </cfRule>
    <cfRule type="cellIs" dxfId="408" priority="628" operator="equal">
      <formula>"Leve"</formula>
    </cfRule>
  </conditionalFormatting>
  <conditionalFormatting sqref="BD220:BE220 BD226:BE226">
    <cfRule type="cellIs" dxfId="407" priority="610" operator="equal">
      <formula>"Catastrófico"</formula>
    </cfRule>
    <cfRule type="cellIs" dxfId="406" priority="611" operator="equal">
      <formula>"Mayor"</formula>
    </cfRule>
    <cfRule type="cellIs" dxfId="405" priority="612" operator="equal">
      <formula>"Moderado"</formula>
    </cfRule>
    <cfRule type="cellIs" dxfId="404" priority="613" operator="equal">
      <formula>"Menor"</formula>
    </cfRule>
    <cfRule type="cellIs" dxfId="403" priority="614" operator="equal">
      <formula>"Leve"</formula>
    </cfRule>
  </conditionalFormatting>
  <conditionalFormatting sqref="BE232:BF232">
    <cfRule type="cellIs" dxfId="402" priority="605" operator="equal">
      <formula>"Catastrófico"</formula>
    </cfRule>
    <cfRule type="cellIs" dxfId="401" priority="606" operator="equal">
      <formula>"Mayor"</formula>
    </cfRule>
    <cfRule type="cellIs" dxfId="400" priority="607" operator="equal">
      <formula>"Moderado"</formula>
    </cfRule>
    <cfRule type="cellIs" dxfId="399" priority="608" operator="equal">
      <formula>"Menor"</formula>
    </cfRule>
    <cfRule type="cellIs" dxfId="398" priority="609" operator="equal">
      <formula>"Leve"</formula>
    </cfRule>
  </conditionalFormatting>
  <conditionalFormatting sqref="BF226">
    <cfRule type="cellIs" dxfId="397" priority="600" operator="equal">
      <formula>"Catastrófico"</formula>
    </cfRule>
    <cfRule type="cellIs" dxfId="396" priority="601" operator="equal">
      <formula>"Mayor"</formula>
    </cfRule>
    <cfRule type="cellIs" dxfId="395" priority="602" operator="equal">
      <formula>"Moderado"</formula>
    </cfRule>
    <cfRule type="cellIs" dxfId="394" priority="603" operator="equal">
      <formula>"Menor"</formula>
    </cfRule>
    <cfRule type="cellIs" dxfId="393" priority="604" operator="equal">
      <formula>"Leve"</formula>
    </cfRule>
  </conditionalFormatting>
  <conditionalFormatting sqref="BF220">
    <cfRule type="cellIs" dxfId="392" priority="595" operator="equal">
      <formula>"Catastrófico"</formula>
    </cfRule>
    <cfRule type="cellIs" dxfId="391" priority="596" operator="equal">
      <formula>"Mayor"</formula>
    </cfRule>
    <cfRule type="cellIs" dxfId="390" priority="597" operator="equal">
      <formula>"Moderado"</formula>
    </cfRule>
    <cfRule type="cellIs" dxfId="389" priority="598" operator="equal">
      <formula>"Menor"</formula>
    </cfRule>
    <cfRule type="cellIs" dxfId="388" priority="599" operator="equal">
      <formula>"Leve"</formula>
    </cfRule>
  </conditionalFormatting>
  <conditionalFormatting sqref="BG220 BG226">
    <cfRule type="cellIs" dxfId="387" priority="590" operator="equal">
      <formula>"Catastrófico"</formula>
    </cfRule>
    <cfRule type="cellIs" dxfId="386" priority="591" operator="equal">
      <formula>"Mayor"</formula>
    </cfRule>
    <cfRule type="cellIs" dxfId="385" priority="592" operator="equal">
      <formula>"Moderado"</formula>
    </cfRule>
    <cfRule type="cellIs" dxfId="384" priority="593" operator="equal">
      <formula>"Menor"</formula>
    </cfRule>
    <cfRule type="cellIs" dxfId="383" priority="594" operator="equal">
      <formula>"Leve"</formula>
    </cfRule>
  </conditionalFormatting>
  <conditionalFormatting sqref="BF232:BG232">
    <cfRule type="cellIs" dxfId="382" priority="585" operator="equal">
      <formula>"Catastrófico"</formula>
    </cfRule>
    <cfRule type="cellIs" dxfId="381" priority="586" operator="equal">
      <formula>"Mayor"</formula>
    </cfRule>
    <cfRule type="cellIs" dxfId="380" priority="587" operator="equal">
      <formula>"Moderado"</formula>
    </cfRule>
    <cfRule type="cellIs" dxfId="379" priority="588" operator="equal">
      <formula>"Menor"</formula>
    </cfRule>
    <cfRule type="cellIs" dxfId="378" priority="589" operator="equal">
      <formula>"Leve"</formula>
    </cfRule>
  </conditionalFormatting>
  <conditionalFormatting sqref="BI220:BJ220 BI226:BJ226">
    <cfRule type="cellIs" dxfId="377" priority="580" operator="equal">
      <formula>"Catastrófico"</formula>
    </cfRule>
    <cfRule type="cellIs" dxfId="376" priority="581" operator="equal">
      <formula>"Mayor"</formula>
    </cfRule>
    <cfRule type="cellIs" dxfId="375" priority="582" operator="equal">
      <formula>"Moderado"</formula>
    </cfRule>
    <cfRule type="cellIs" dxfId="374" priority="583" operator="equal">
      <formula>"Menor"</formula>
    </cfRule>
    <cfRule type="cellIs" dxfId="373" priority="584" operator="equal">
      <formula>"Leve"</formula>
    </cfRule>
  </conditionalFormatting>
  <conditionalFormatting sqref="BK220:BL220 BK226:BL226">
    <cfRule type="cellIs" dxfId="372" priority="575" operator="equal">
      <formula>"Catastrófico"</formula>
    </cfRule>
    <cfRule type="cellIs" dxfId="371" priority="576" operator="equal">
      <formula>"Mayor"</formula>
    </cfRule>
    <cfRule type="cellIs" dxfId="370" priority="577" operator="equal">
      <formula>"Moderado"</formula>
    </cfRule>
    <cfRule type="cellIs" dxfId="369" priority="578" operator="equal">
      <formula>"Menor"</formula>
    </cfRule>
    <cfRule type="cellIs" dxfId="368" priority="579" operator="equal">
      <formula>"Leve"</formula>
    </cfRule>
  </conditionalFormatting>
  <conditionalFormatting sqref="BH232:BJ232">
    <cfRule type="cellIs" dxfId="367" priority="570" operator="equal">
      <formula>"Catastrófico"</formula>
    </cfRule>
    <cfRule type="cellIs" dxfId="366" priority="571" operator="equal">
      <formula>"Mayor"</formula>
    </cfRule>
    <cfRule type="cellIs" dxfId="365" priority="572" operator="equal">
      <formula>"Moderado"</formula>
    </cfRule>
    <cfRule type="cellIs" dxfId="364" priority="573" operator="equal">
      <formula>"Menor"</formula>
    </cfRule>
    <cfRule type="cellIs" dxfId="363" priority="574" operator="equal">
      <formula>"Leve"</formula>
    </cfRule>
  </conditionalFormatting>
  <conditionalFormatting sqref="BJ232:BK232">
    <cfRule type="cellIs" dxfId="362" priority="565" operator="equal">
      <formula>"Catastrófico"</formula>
    </cfRule>
    <cfRule type="cellIs" dxfId="361" priority="566" operator="equal">
      <formula>"Mayor"</formula>
    </cfRule>
    <cfRule type="cellIs" dxfId="360" priority="567" operator="equal">
      <formula>"Moderado"</formula>
    </cfRule>
    <cfRule type="cellIs" dxfId="359" priority="568" operator="equal">
      <formula>"Menor"</formula>
    </cfRule>
    <cfRule type="cellIs" dxfId="358" priority="569" operator="equal">
      <formula>"Leve"</formula>
    </cfRule>
  </conditionalFormatting>
  <conditionalFormatting sqref="BN220 BN226 BN232">
    <cfRule type="cellIs" dxfId="357" priority="560" operator="equal">
      <formula>"Catastrófico"</formula>
    </cfRule>
    <cfRule type="cellIs" dxfId="356" priority="561" operator="equal">
      <formula>"Mayor"</formula>
    </cfRule>
    <cfRule type="cellIs" dxfId="355" priority="562" operator="equal">
      <formula>"Moderado"</formula>
    </cfRule>
    <cfRule type="cellIs" dxfId="354" priority="563" operator="equal">
      <formula>"Menor"</formula>
    </cfRule>
    <cfRule type="cellIs" dxfId="353" priority="564" operator="equal">
      <formula>"Leve"</formula>
    </cfRule>
  </conditionalFormatting>
  <conditionalFormatting sqref="BM220 BM226 BM232">
    <cfRule type="cellIs" dxfId="352" priority="555" operator="equal">
      <formula>"Catastrófico"</formula>
    </cfRule>
    <cfRule type="cellIs" dxfId="351" priority="556" operator="equal">
      <formula>"Mayor"</formula>
    </cfRule>
    <cfRule type="cellIs" dxfId="350" priority="557" operator="equal">
      <formula>"Moderado"</formula>
    </cfRule>
    <cfRule type="cellIs" dxfId="349" priority="558" operator="equal">
      <formula>"Menor"</formula>
    </cfRule>
    <cfRule type="cellIs" dxfId="348" priority="559" operator="equal">
      <formula>"Leve"</formula>
    </cfRule>
  </conditionalFormatting>
  <conditionalFormatting sqref="BE232">
    <cfRule type="cellIs" dxfId="347" priority="550" operator="equal">
      <formula>"Catastrófico"</formula>
    </cfRule>
    <cfRule type="cellIs" dxfId="346" priority="551" operator="equal">
      <formula>"Mayor"</formula>
    </cfRule>
    <cfRule type="cellIs" dxfId="345" priority="552" operator="equal">
      <formula>"Moderado"</formula>
    </cfRule>
    <cfRule type="cellIs" dxfId="344" priority="553" operator="equal">
      <formula>"Menor"</formula>
    </cfRule>
    <cfRule type="cellIs" dxfId="343" priority="554" operator="equal">
      <formula>"Leve"</formula>
    </cfRule>
  </conditionalFormatting>
  <conditionalFormatting sqref="BB220 BB226 BB232 BB238 BB244 BB250 BB256 BB262 BB268">
    <cfRule type="cellIs" dxfId="342" priority="545" operator="equal">
      <formula>"Catastrófico"</formula>
    </cfRule>
    <cfRule type="cellIs" dxfId="341" priority="546" operator="equal">
      <formula>"Mayor"</formula>
    </cfRule>
    <cfRule type="cellIs" dxfId="340" priority="547" operator="equal">
      <formula>"Moderado"</formula>
    </cfRule>
    <cfRule type="cellIs" dxfId="339" priority="548" operator="equal">
      <formula>"Menor"</formula>
    </cfRule>
    <cfRule type="cellIs" dxfId="338" priority="549" operator="equal">
      <formula>"Leve"</formula>
    </cfRule>
  </conditionalFormatting>
  <conditionalFormatting sqref="BC220 BC226 BC232">
    <cfRule type="cellIs" dxfId="337" priority="541" operator="equal">
      <formula>"Extremo"</formula>
    </cfRule>
    <cfRule type="cellIs" dxfId="336" priority="542" operator="equal">
      <formula>"Alto"</formula>
    </cfRule>
    <cfRule type="cellIs" dxfId="335" priority="543" operator="equal">
      <formula>"Moderado"</formula>
    </cfRule>
    <cfRule type="cellIs" dxfId="334" priority="544" operator="equal">
      <formula>"Bajo"</formula>
    </cfRule>
  </conditionalFormatting>
  <conditionalFormatting sqref="BD232">
    <cfRule type="cellIs" dxfId="333" priority="536" operator="equal">
      <formula>"Catastrófico"</formula>
    </cfRule>
    <cfRule type="cellIs" dxfId="332" priority="537" operator="equal">
      <formula>"Mayor"</formula>
    </cfRule>
    <cfRule type="cellIs" dxfId="331" priority="538" operator="equal">
      <formula>"Moderado"</formula>
    </cfRule>
    <cfRule type="cellIs" dxfId="330" priority="539" operator="equal">
      <formula>"Menor"</formula>
    </cfRule>
    <cfRule type="cellIs" dxfId="329" priority="540" operator="equal">
      <formula>"Leve"</formula>
    </cfRule>
  </conditionalFormatting>
  <conditionalFormatting sqref="BL232">
    <cfRule type="cellIs" dxfId="328" priority="531" operator="equal">
      <formula>"Catastrófico"</formula>
    </cfRule>
    <cfRule type="cellIs" dxfId="327" priority="532" operator="equal">
      <formula>"Mayor"</formula>
    </cfRule>
    <cfRule type="cellIs" dxfId="326" priority="533" operator="equal">
      <formula>"Moderado"</formula>
    </cfRule>
    <cfRule type="cellIs" dxfId="325" priority="534" operator="equal">
      <formula>"Menor"</formula>
    </cfRule>
    <cfRule type="cellIs" dxfId="324" priority="535" operator="equal">
      <formula>"Leve"</formula>
    </cfRule>
  </conditionalFormatting>
  <conditionalFormatting sqref="DG238">
    <cfRule type="cellIs" dxfId="323" priority="496" operator="equal">
      <formula>"Catastrófico"</formula>
    </cfRule>
    <cfRule type="cellIs" dxfId="322" priority="497" operator="equal">
      <formula>"Mayor"</formula>
    </cfRule>
    <cfRule type="cellIs" dxfId="321" priority="498" operator="equal">
      <formula>"Moderado"</formula>
    </cfRule>
    <cfRule type="cellIs" dxfId="320" priority="499" operator="equal">
      <formula>"Menor"</formula>
    </cfRule>
    <cfRule type="cellIs" dxfId="319" priority="500" operator="equal">
      <formula>"Leve"</formula>
    </cfRule>
  </conditionalFormatting>
  <conditionalFormatting sqref="CX238">
    <cfRule type="cellIs" dxfId="318" priority="491" operator="equal">
      <formula>"Catastrófico"</formula>
    </cfRule>
    <cfRule type="cellIs" dxfId="317" priority="492" operator="equal">
      <formula>"Mayor"</formula>
    </cfRule>
    <cfRule type="cellIs" dxfId="316" priority="493" operator="equal">
      <formula>"Moderado"</formula>
    </cfRule>
    <cfRule type="cellIs" dxfId="315" priority="494" operator="equal">
      <formula>"Menor"</formula>
    </cfRule>
    <cfRule type="cellIs" dxfId="314" priority="495" operator="equal">
      <formula>"Leve"</formula>
    </cfRule>
  </conditionalFormatting>
  <conditionalFormatting sqref="CO238">
    <cfRule type="cellIs" dxfId="313" priority="486" operator="equal">
      <formula>"Catastrófico"</formula>
    </cfRule>
    <cfRule type="cellIs" dxfId="312" priority="487" operator="equal">
      <formula>"Mayor"</formula>
    </cfRule>
    <cfRule type="cellIs" dxfId="311" priority="488" operator="equal">
      <formula>"Moderado"</formula>
    </cfRule>
    <cfRule type="cellIs" dxfId="310" priority="489" operator="equal">
      <formula>"Menor"</formula>
    </cfRule>
    <cfRule type="cellIs" dxfId="309" priority="490" operator="equal">
      <formula>"Leve"</formula>
    </cfRule>
  </conditionalFormatting>
  <conditionalFormatting sqref="CF238">
    <cfRule type="cellIs" dxfId="308" priority="481" operator="equal">
      <formula>"Catastrófico"</formula>
    </cfRule>
    <cfRule type="cellIs" dxfId="307" priority="482" operator="equal">
      <formula>"Mayor"</formula>
    </cfRule>
    <cfRule type="cellIs" dxfId="306" priority="483" operator="equal">
      <formula>"Moderado"</formula>
    </cfRule>
    <cfRule type="cellIs" dxfId="305" priority="484" operator="equal">
      <formula>"Menor"</formula>
    </cfRule>
    <cfRule type="cellIs" dxfId="304" priority="485" operator="equal">
      <formula>"Leve"</formula>
    </cfRule>
  </conditionalFormatting>
  <conditionalFormatting sqref="FI238">
    <cfRule type="cellIs" dxfId="303" priority="471" operator="equal">
      <formula>"Catastrófico"</formula>
    </cfRule>
    <cfRule type="cellIs" dxfId="302" priority="472" operator="equal">
      <formula>"Mayor"</formula>
    </cfRule>
    <cfRule type="cellIs" dxfId="301" priority="473" operator="equal">
      <formula>"Moderado"</formula>
    </cfRule>
    <cfRule type="cellIs" dxfId="300" priority="474" operator="equal">
      <formula>"Menor"</formula>
    </cfRule>
    <cfRule type="cellIs" dxfId="299" priority="475" operator="equal">
      <formula>"Leve"</formula>
    </cfRule>
  </conditionalFormatting>
  <conditionalFormatting sqref="BW238">
    <cfRule type="cellIs" dxfId="298" priority="476" operator="equal">
      <formula>"Catastrófico"</formula>
    </cfRule>
    <cfRule type="cellIs" dxfId="297" priority="477" operator="equal">
      <formula>"Mayor"</formula>
    </cfRule>
    <cfRule type="cellIs" dxfId="296" priority="478" operator="equal">
      <formula>"Moderado"</formula>
    </cfRule>
    <cfRule type="cellIs" dxfId="295" priority="479" operator="equal">
      <formula>"Menor"</formula>
    </cfRule>
    <cfRule type="cellIs" dxfId="294" priority="480" operator="equal">
      <formula>"Leve"</formula>
    </cfRule>
  </conditionalFormatting>
  <conditionalFormatting sqref="EH238">
    <cfRule type="cellIs" dxfId="293" priority="456" operator="equal">
      <formula>"Catastrófico"</formula>
    </cfRule>
    <cfRule type="cellIs" dxfId="292" priority="457" operator="equal">
      <formula>"Mayor"</formula>
    </cfRule>
    <cfRule type="cellIs" dxfId="291" priority="458" operator="equal">
      <formula>"Moderado"</formula>
    </cfRule>
    <cfRule type="cellIs" dxfId="290" priority="459" operator="equal">
      <formula>"Menor"</formula>
    </cfRule>
    <cfRule type="cellIs" dxfId="289" priority="460" operator="equal">
      <formula>"Leve"</formula>
    </cfRule>
  </conditionalFormatting>
  <conditionalFormatting sqref="EZ238">
    <cfRule type="cellIs" dxfId="288" priority="466" operator="equal">
      <formula>"Catastrófico"</formula>
    </cfRule>
    <cfRule type="cellIs" dxfId="287" priority="467" operator="equal">
      <formula>"Mayor"</formula>
    </cfRule>
    <cfRule type="cellIs" dxfId="286" priority="468" operator="equal">
      <formula>"Moderado"</formula>
    </cfRule>
    <cfRule type="cellIs" dxfId="285" priority="469" operator="equal">
      <formula>"Menor"</formula>
    </cfRule>
    <cfRule type="cellIs" dxfId="284" priority="470" operator="equal">
      <formula>"Leve"</formula>
    </cfRule>
  </conditionalFormatting>
  <conditionalFormatting sqref="EQ238">
    <cfRule type="cellIs" dxfId="283" priority="461" operator="equal">
      <formula>"Catastrófico"</formula>
    </cfRule>
    <cfRule type="cellIs" dxfId="282" priority="462" operator="equal">
      <formula>"Mayor"</formula>
    </cfRule>
    <cfRule type="cellIs" dxfId="281" priority="463" operator="equal">
      <formula>"Moderado"</formula>
    </cfRule>
    <cfRule type="cellIs" dxfId="280" priority="464" operator="equal">
      <formula>"Menor"</formula>
    </cfRule>
    <cfRule type="cellIs" dxfId="279" priority="465" operator="equal">
      <formula>"Leve"</formula>
    </cfRule>
  </conditionalFormatting>
  <conditionalFormatting sqref="DY238">
    <cfRule type="cellIs" dxfId="278" priority="451" operator="equal">
      <formula>"Catastrófico"</formula>
    </cfRule>
    <cfRule type="cellIs" dxfId="277" priority="452" operator="equal">
      <formula>"Mayor"</formula>
    </cfRule>
    <cfRule type="cellIs" dxfId="276" priority="453" operator="equal">
      <formula>"Moderado"</formula>
    </cfRule>
    <cfRule type="cellIs" dxfId="275" priority="454" operator="equal">
      <formula>"Menor"</formula>
    </cfRule>
    <cfRule type="cellIs" dxfId="274" priority="455" operator="equal">
      <formula>"Leve"</formula>
    </cfRule>
  </conditionalFormatting>
  <conditionalFormatting sqref="DP238">
    <cfRule type="cellIs" dxfId="273" priority="446" operator="equal">
      <formula>"Catastrófico"</formula>
    </cfRule>
    <cfRule type="cellIs" dxfId="272" priority="447" operator="equal">
      <formula>"Mayor"</formula>
    </cfRule>
    <cfRule type="cellIs" dxfId="271" priority="448" operator="equal">
      <formula>"Moderado"</formula>
    </cfRule>
    <cfRule type="cellIs" dxfId="270" priority="449" operator="equal">
      <formula>"Menor"</formula>
    </cfRule>
    <cfRule type="cellIs" dxfId="269" priority="450" operator="equal">
      <formula>"Leve"</formula>
    </cfRule>
  </conditionalFormatting>
  <conditionalFormatting sqref="FS238">
    <cfRule type="cellIs" dxfId="268" priority="441" operator="equal">
      <formula>"Catastrófico"</formula>
    </cfRule>
    <cfRule type="cellIs" dxfId="267" priority="442" operator="equal">
      <formula>"Mayor"</formula>
    </cfRule>
    <cfRule type="cellIs" dxfId="266" priority="443" operator="equal">
      <formula>"Moderado"</formula>
    </cfRule>
    <cfRule type="cellIs" dxfId="265" priority="444" operator="equal">
      <formula>"Menor"</formula>
    </cfRule>
    <cfRule type="cellIs" dxfId="264" priority="445" operator="equal">
      <formula>"Leve"</formula>
    </cfRule>
  </conditionalFormatting>
  <conditionalFormatting sqref="GS238">
    <cfRule type="cellIs" dxfId="263" priority="436" operator="equal">
      <formula>"Catastrófico"</formula>
    </cfRule>
    <cfRule type="cellIs" dxfId="262" priority="437" operator="equal">
      <formula>"Mayor"</formula>
    </cfRule>
    <cfRule type="cellIs" dxfId="261" priority="438" operator="equal">
      <formula>"Moderado"</formula>
    </cfRule>
    <cfRule type="cellIs" dxfId="260" priority="439" operator="equal">
      <formula>"Menor"</formula>
    </cfRule>
    <cfRule type="cellIs" dxfId="259" priority="440" operator="equal">
      <formula>"Leve"</formula>
    </cfRule>
  </conditionalFormatting>
  <conditionalFormatting sqref="GF238">
    <cfRule type="cellIs" dxfId="258" priority="431" operator="equal">
      <formula>"Catastrófico"</formula>
    </cfRule>
    <cfRule type="cellIs" dxfId="257" priority="432" operator="equal">
      <formula>"Mayor"</formula>
    </cfRule>
    <cfRule type="cellIs" dxfId="256" priority="433" operator="equal">
      <formula>"Moderado"</formula>
    </cfRule>
    <cfRule type="cellIs" dxfId="255" priority="434" operator="equal">
      <formula>"Menor"</formula>
    </cfRule>
    <cfRule type="cellIs" dxfId="254" priority="435" operator="equal">
      <formula>"Leve"</formula>
    </cfRule>
  </conditionalFormatting>
  <conditionalFormatting sqref="BN238">
    <cfRule type="cellIs" dxfId="253" priority="387" operator="equal">
      <formula>"Catastrófico"</formula>
    </cfRule>
    <cfRule type="cellIs" dxfId="252" priority="388" operator="equal">
      <formula>"Mayor"</formula>
    </cfRule>
    <cfRule type="cellIs" dxfId="251" priority="389" operator="equal">
      <formula>"Moderado"</formula>
    </cfRule>
    <cfRule type="cellIs" dxfId="250" priority="390" operator="equal">
      <formula>"Menor"</formula>
    </cfRule>
    <cfRule type="cellIs" dxfId="249" priority="391" operator="equal">
      <formula>"Leve"</formula>
    </cfRule>
  </conditionalFormatting>
  <conditionalFormatting sqref="BC238 BC244 BC250 BC256 BC262 BC268">
    <cfRule type="cellIs" dxfId="248" priority="368" operator="equal">
      <formula>"Extremo"</formula>
    </cfRule>
    <cfRule type="cellIs" dxfId="247" priority="369" operator="equal">
      <formula>"Alto"</formula>
    </cfRule>
    <cfRule type="cellIs" dxfId="246" priority="370" operator="equal">
      <formula>"Moderado"</formula>
    </cfRule>
    <cfRule type="cellIs" dxfId="245" priority="371" operator="equal">
      <formula>"Bajo"</formula>
    </cfRule>
  </conditionalFormatting>
  <conditionalFormatting sqref="BD238">
    <cfRule type="cellIs" dxfId="244" priority="363" operator="equal">
      <formula>"Catastrófico"</formula>
    </cfRule>
    <cfRule type="cellIs" dxfId="243" priority="364" operator="equal">
      <formula>"Mayor"</formula>
    </cfRule>
    <cfRule type="cellIs" dxfId="242" priority="365" operator="equal">
      <formula>"Moderado"</formula>
    </cfRule>
    <cfRule type="cellIs" dxfId="241" priority="366" operator="equal">
      <formula>"Menor"</formula>
    </cfRule>
    <cfRule type="cellIs" dxfId="240" priority="367" operator="equal">
      <formula>"Leve"</formula>
    </cfRule>
  </conditionalFormatting>
  <conditionalFormatting sqref="BE238:BF238 BE244">
    <cfRule type="cellIs" dxfId="239" priority="284" operator="equal">
      <formula>"Catastrófico"</formula>
    </cfRule>
    <cfRule type="cellIs" dxfId="238" priority="285" operator="equal">
      <formula>"Mayor"</formula>
    </cfRule>
    <cfRule type="cellIs" dxfId="237" priority="286" operator="equal">
      <formula>"Moderado"</formula>
    </cfRule>
    <cfRule type="cellIs" dxfId="236" priority="287" operator="equal">
      <formula>"Menor"</formula>
    </cfRule>
    <cfRule type="cellIs" dxfId="235" priority="288" operator="equal">
      <formula>"Leve"</formula>
    </cfRule>
  </conditionalFormatting>
  <conditionalFormatting sqref="BE250:BF252">
    <cfRule type="cellIs" dxfId="234" priority="319" operator="equal">
      <formula>"Catastrófico"</formula>
    </cfRule>
    <cfRule type="cellIs" dxfId="233" priority="320" operator="equal">
      <formula>"Mayor"</formula>
    </cfRule>
    <cfRule type="cellIs" dxfId="232" priority="321" operator="equal">
      <formula>"Moderado"</formula>
    </cfRule>
    <cfRule type="cellIs" dxfId="231" priority="322" operator="equal">
      <formula>"Menor"</formula>
    </cfRule>
    <cfRule type="cellIs" dxfId="230" priority="323" operator="equal">
      <formula>"Leve"</formula>
    </cfRule>
  </conditionalFormatting>
  <conditionalFormatting sqref="BF244:BF245">
    <cfRule type="cellIs" dxfId="229" priority="324" operator="equal">
      <formula>"Catastrófico"</formula>
    </cfRule>
    <cfRule type="cellIs" dxfId="228" priority="325" operator="equal">
      <formula>"Mayor"</formula>
    </cfRule>
    <cfRule type="cellIs" dxfId="227" priority="326" operator="equal">
      <formula>"Moderado"</formula>
    </cfRule>
    <cfRule type="cellIs" dxfId="226" priority="327" operator="equal">
      <formula>"Menor"</formula>
    </cfRule>
    <cfRule type="cellIs" dxfId="225" priority="328" operator="equal">
      <formula>"Leve"</formula>
    </cfRule>
  </conditionalFormatting>
  <conditionalFormatting sqref="BF247">
    <cfRule type="cellIs" dxfId="224" priority="329" operator="equal">
      <formula>"Catastrófico"</formula>
    </cfRule>
    <cfRule type="cellIs" dxfId="223" priority="330" operator="equal">
      <formula>"Mayor"</formula>
    </cfRule>
    <cfRule type="cellIs" dxfId="222" priority="331" operator="equal">
      <formula>"Moderado"</formula>
    </cfRule>
    <cfRule type="cellIs" dxfId="221" priority="332" operator="equal">
      <formula>"Menor"</formula>
    </cfRule>
    <cfRule type="cellIs" dxfId="220" priority="333" operator="equal">
      <formula>"Leve"</formula>
    </cfRule>
  </conditionalFormatting>
  <conditionalFormatting sqref="BH238:BI238">
    <cfRule type="cellIs" dxfId="219" priority="314" operator="equal">
      <formula>"Catastrófico"</formula>
    </cfRule>
    <cfRule type="cellIs" dxfId="218" priority="315" operator="equal">
      <formula>"Mayor"</formula>
    </cfRule>
    <cfRule type="cellIs" dxfId="217" priority="316" operator="equal">
      <formula>"Moderado"</formula>
    </cfRule>
    <cfRule type="cellIs" dxfId="216" priority="317" operator="equal">
      <formula>"Menor"</formula>
    </cfRule>
    <cfRule type="cellIs" dxfId="215" priority="318" operator="equal">
      <formula>"Leve"</formula>
    </cfRule>
  </conditionalFormatting>
  <conditionalFormatting sqref="BH244:BK245">
    <cfRule type="cellIs" dxfId="214" priority="279" operator="equal">
      <formula>"Catastrófico"</formula>
    </cfRule>
    <cfRule type="cellIs" dxfId="213" priority="280" operator="equal">
      <formula>"Mayor"</formula>
    </cfRule>
    <cfRule type="cellIs" dxfId="212" priority="281" operator="equal">
      <formula>"Moderado"</formula>
    </cfRule>
    <cfRule type="cellIs" dxfId="211" priority="282" operator="equal">
      <formula>"Menor"</formula>
    </cfRule>
    <cfRule type="cellIs" dxfId="210" priority="283" operator="equal">
      <formula>"Leve"</formula>
    </cfRule>
  </conditionalFormatting>
  <conditionalFormatting sqref="BH247:BK247">
    <cfRule type="cellIs" dxfId="209" priority="304" operator="equal">
      <formula>"Catastrófico"</formula>
    </cfRule>
    <cfRule type="cellIs" dxfId="208" priority="305" operator="equal">
      <formula>"Mayor"</formula>
    </cfRule>
    <cfRule type="cellIs" dxfId="207" priority="306" operator="equal">
      <formula>"Moderado"</formula>
    </cfRule>
    <cfRule type="cellIs" dxfId="206" priority="307" operator="equal">
      <formula>"Menor"</formula>
    </cfRule>
    <cfRule type="cellIs" dxfId="205" priority="308" operator="equal">
      <formula>"Leve"</formula>
    </cfRule>
  </conditionalFormatting>
  <conditionalFormatting sqref="BH250:BK252">
    <cfRule type="cellIs" dxfId="204" priority="274" operator="equal">
      <formula>"Catastrófico"</formula>
    </cfRule>
    <cfRule type="cellIs" dxfId="203" priority="275" operator="equal">
      <formula>"Mayor"</formula>
    </cfRule>
    <cfRule type="cellIs" dxfId="202" priority="276" operator="equal">
      <formula>"Moderado"</formula>
    </cfRule>
    <cfRule type="cellIs" dxfId="201" priority="277" operator="equal">
      <formula>"Menor"</formula>
    </cfRule>
    <cfRule type="cellIs" dxfId="200" priority="278" operator="equal">
      <formula>"Leve"</formula>
    </cfRule>
  </conditionalFormatting>
  <conditionalFormatting sqref="BK238">
    <cfRule type="cellIs" dxfId="199" priority="309" operator="equal">
      <formula>"Catastrófico"</formula>
    </cfRule>
    <cfRule type="cellIs" dxfId="198" priority="310" operator="equal">
      <formula>"Mayor"</formula>
    </cfRule>
    <cfRule type="cellIs" dxfId="197" priority="311" operator="equal">
      <formula>"Moderado"</formula>
    </cfRule>
    <cfRule type="cellIs" dxfId="196" priority="312" operator="equal">
      <formula>"Menor"</formula>
    </cfRule>
    <cfRule type="cellIs" dxfId="195" priority="313" operator="equal">
      <formula>"Leve"</formula>
    </cfRule>
  </conditionalFormatting>
  <conditionalFormatting sqref="BM238">
    <cfRule type="cellIs" dxfId="194" priority="294" operator="equal">
      <formula>"Catastrófico"</formula>
    </cfRule>
    <cfRule type="cellIs" dxfId="193" priority="295" operator="equal">
      <formula>"Mayor"</formula>
    </cfRule>
    <cfRule type="cellIs" dxfId="192" priority="296" operator="equal">
      <formula>"Moderado"</formula>
    </cfRule>
    <cfRule type="cellIs" dxfId="191" priority="297" operator="equal">
      <formula>"Menor"</formula>
    </cfRule>
    <cfRule type="cellIs" dxfId="190" priority="298" operator="equal">
      <formula>"Leve"</formula>
    </cfRule>
  </conditionalFormatting>
  <conditionalFormatting sqref="BM244">
    <cfRule type="cellIs" dxfId="189" priority="289" operator="equal">
      <formula>"Catastrófico"</formula>
    </cfRule>
    <cfRule type="cellIs" dxfId="188" priority="290" operator="equal">
      <formula>"Mayor"</formula>
    </cfRule>
    <cfRule type="cellIs" dxfId="187" priority="291" operator="equal">
      <formula>"Moderado"</formula>
    </cfRule>
    <cfRule type="cellIs" dxfId="186" priority="292" operator="equal">
      <formula>"Menor"</formula>
    </cfRule>
    <cfRule type="cellIs" dxfId="185" priority="293" operator="equal">
      <formula>"Leve"</formula>
    </cfRule>
  </conditionalFormatting>
  <conditionalFormatting sqref="BM250">
    <cfRule type="cellIs" dxfId="184" priority="299" operator="equal">
      <formula>"Catastrófico"</formula>
    </cfRule>
    <cfRule type="cellIs" dxfId="183" priority="300" operator="equal">
      <formula>"Mayor"</formula>
    </cfRule>
    <cfRule type="cellIs" dxfId="182" priority="301" operator="equal">
      <formula>"Moderado"</formula>
    </cfRule>
    <cfRule type="cellIs" dxfId="181" priority="302" operator="equal">
      <formula>"Menor"</formula>
    </cfRule>
    <cfRule type="cellIs" dxfId="180" priority="303" operator="equal">
      <formula>"Leve"</formula>
    </cfRule>
  </conditionalFormatting>
  <conditionalFormatting sqref="BL238:BL255">
    <cfRule type="cellIs" dxfId="179" priority="334" operator="equal">
      <formula>"Catastrófico"</formula>
    </cfRule>
    <cfRule type="cellIs" dxfId="178" priority="335" operator="equal">
      <formula>"Mayor"</formula>
    </cfRule>
    <cfRule type="cellIs" dxfId="177" priority="336" operator="equal">
      <formula>"Moderado"</formula>
    </cfRule>
    <cfRule type="cellIs" dxfId="176" priority="337" operator="equal">
      <formula>"Menor"</formula>
    </cfRule>
    <cfRule type="cellIs" dxfId="175" priority="338" operator="equal">
      <formula>"Leve"</formula>
    </cfRule>
  </conditionalFormatting>
  <conditionalFormatting sqref="BD244">
    <cfRule type="cellIs" dxfId="174" priority="269" operator="equal">
      <formula>"Catastrófico"</formula>
    </cfRule>
    <cfRule type="cellIs" dxfId="173" priority="270" operator="equal">
      <formula>"Mayor"</formula>
    </cfRule>
    <cfRule type="cellIs" dxfId="172" priority="271" operator="equal">
      <formula>"Moderado"</formula>
    </cfRule>
    <cfRule type="cellIs" dxfId="171" priority="272" operator="equal">
      <formula>"Menor"</formula>
    </cfRule>
    <cfRule type="cellIs" dxfId="170" priority="273" operator="equal">
      <formula>"Leve"</formula>
    </cfRule>
  </conditionalFormatting>
  <conditionalFormatting sqref="BD250 BD256 BD262 BD268">
    <cfRule type="cellIs" dxfId="169" priority="264" operator="equal">
      <formula>"Catastrófico"</formula>
    </cfRule>
    <cfRule type="cellIs" dxfId="168" priority="265" operator="equal">
      <formula>"Mayor"</formula>
    </cfRule>
    <cfRule type="cellIs" dxfId="167" priority="266" operator="equal">
      <formula>"Moderado"</formula>
    </cfRule>
    <cfRule type="cellIs" dxfId="166" priority="267" operator="equal">
      <formula>"Menor"</formula>
    </cfRule>
    <cfRule type="cellIs" dxfId="165" priority="268" operator="equal">
      <formula>"Leve"</formula>
    </cfRule>
  </conditionalFormatting>
  <conditionalFormatting sqref="BE256:BF256">
    <cfRule type="cellIs" dxfId="164" priority="217" operator="equal">
      <formula>"Catastrófico"</formula>
    </cfRule>
    <cfRule type="cellIs" dxfId="163" priority="218" operator="equal">
      <formula>"Mayor"</formula>
    </cfRule>
    <cfRule type="cellIs" dxfId="162" priority="219" operator="equal">
      <formula>"Moderado"</formula>
    </cfRule>
    <cfRule type="cellIs" dxfId="161" priority="220" operator="equal">
      <formula>"Menor"</formula>
    </cfRule>
    <cfRule type="cellIs" dxfId="160" priority="221" operator="equal">
      <formula>"Leve"</formula>
    </cfRule>
  </conditionalFormatting>
  <conditionalFormatting sqref="BF256:BG256">
    <cfRule type="cellIs" dxfId="159" priority="212" operator="equal">
      <formula>"Catastrófico"</formula>
    </cfRule>
    <cfRule type="cellIs" dxfId="158" priority="213" operator="equal">
      <formula>"Mayor"</formula>
    </cfRule>
    <cfRule type="cellIs" dxfId="157" priority="214" operator="equal">
      <formula>"Moderado"</formula>
    </cfRule>
    <cfRule type="cellIs" dxfId="156" priority="215" operator="equal">
      <formula>"Menor"</formula>
    </cfRule>
    <cfRule type="cellIs" dxfId="155" priority="216" operator="equal">
      <formula>"Leve"</formula>
    </cfRule>
  </conditionalFormatting>
  <conditionalFormatting sqref="BH256:BJ256">
    <cfRule type="cellIs" dxfId="154" priority="207" operator="equal">
      <formula>"Catastrófico"</formula>
    </cfRule>
    <cfRule type="cellIs" dxfId="153" priority="208" operator="equal">
      <formula>"Mayor"</formula>
    </cfRule>
    <cfRule type="cellIs" dxfId="152" priority="209" operator="equal">
      <formula>"Moderado"</formula>
    </cfRule>
    <cfRule type="cellIs" dxfId="151" priority="210" operator="equal">
      <formula>"Menor"</formula>
    </cfRule>
    <cfRule type="cellIs" dxfId="150" priority="211" operator="equal">
      <formula>"Leve"</formula>
    </cfRule>
  </conditionalFormatting>
  <conditionalFormatting sqref="BJ256:BL256">
    <cfRule type="cellIs" dxfId="149" priority="202" operator="equal">
      <formula>"Catastrófico"</formula>
    </cfRule>
    <cfRule type="cellIs" dxfId="148" priority="203" operator="equal">
      <formula>"Mayor"</formula>
    </cfRule>
    <cfRule type="cellIs" dxfId="147" priority="204" operator="equal">
      <formula>"Moderado"</formula>
    </cfRule>
    <cfRule type="cellIs" dxfId="146" priority="205" operator="equal">
      <formula>"Menor"</formula>
    </cfRule>
    <cfRule type="cellIs" dxfId="145" priority="206" operator="equal">
      <formula>"Leve"</formula>
    </cfRule>
  </conditionalFormatting>
  <conditionalFormatting sqref="BN256">
    <cfRule type="cellIs" dxfId="144" priority="197" operator="equal">
      <formula>"Catastrófico"</formula>
    </cfRule>
    <cfRule type="cellIs" dxfId="143" priority="198" operator="equal">
      <formula>"Mayor"</formula>
    </cfRule>
    <cfRule type="cellIs" dxfId="142" priority="199" operator="equal">
      <formula>"Moderado"</formula>
    </cfRule>
    <cfRule type="cellIs" dxfId="141" priority="200" operator="equal">
      <formula>"Menor"</formula>
    </cfRule>
    <cfRule type="cellIs" dxfId="140" priority="201" operator="equal">
      <formula>"Leve"</formula>
    </cfRule>
  </conditionalFormatting>
  <conditionalFormatting sqref="BE256">
    <cfRule type="cellIs" dxfId="139" priority="187" operator="equal">
      <formula>"Catastrófico"</formula>
    </cfRule>
    <cfRule type="cellIs" dxfId="138" priority="188" operator="equal">
      <formula>"Mayor"</formula>
    </cfRule>
    <cfRule type="cellIs" dxfId="137" priority="189" operator="equal">
      <formula>"Moderado"</formula>
    </cfRule>
    <cfRule type="cellIs" dxfId="136" priority="190" operator="equal">
      <formula>"Menor"</formula>
    </cfRule>
    <cfRule type="cellIs" dxfId="135" priority="191" operator="equal">
      <formula>"Leve"</formula>
    </cfRule>
  </conditionalFormatting>
  <conditionalFormatting sqref="BE262:BF262">
    <cfRule type="cellIs" dxfId="134" priority="154" operator="equal">
      <formula>"Catastrófico"</formula>
    </cfRule>
    <cfRule type="cellIs" dxfId="133" priority="155" operator="equal">
      <formula>"Mayor"</formula>
    </cfRule>
    <cfRule type="cellIs" dxfId="132" priority="156" operator="equal">
      <formula>"Moderado"</formula>
    </cfRule>
    <cfRule type="cellIs" dxfId="131" priority="157" operator="equal">
      <formula>"Menor"</formula>
    </cfRule>
    <cfRule type="cellIs" dxfId="130" priority="158" operator="equal">
      <formula>"Leve"</formula>
    </cfRule>
  </conditionalFormatting>
  <conditionalFormatting sqref="BF262:BG262">
    <cfRule type="cellIs" dxfId="129" priority="149" operator="equal">
      <formula>"Catastrófico"</formula>
    </cfRule>
    <cfRule type="cellIs" dxfId="128" priority="150" operator="equal">
      <formula>"Mayor"</formula>
    </cfRule>
    <cfRule type="cellIs" dxfId="127" priority="151" operator="equal">
      <formula>"Moderado"</formula>
    </cfRule>
    <cfRule type="cellIs" dxfId="126" priority="152" operator="equal">
      <formula>"Menor"</formula>
    </cfRule>
    <cfRule type="cellIs" dxfId="125" priority="153" operator="equal">
      <formula>"Leve"</formula>
    </cfRule>
  </conditionalFormatting>
  <conditionalFormatting sqref="BJ262:BK262">
    <cfRule type="cellIs" dxfId="124" priority="144" operator="equal">
      <formula>"Catastrófico"</formula>
    </cfRule>
    <cfRule type="cellIs" dxfId="123" priority="145" operator="equal">
      <formula>"Mayor"</formula>
    </cfRule>
    <cfRule type="cellIs" dxfId="122" priority="146" operator="equal">
      <formula>"Moderado"</formula>
    </cfRule>
    <cfRule type="cellIs" dxfId="121" priority="147" operator="equal">
      <formula>"Menor"</formula>
    </cfRule>
    <cfRule type="cellIs" dxfId="120" priority="148" operator="equal">
      <formula>"Leve"</formula>
    </cfRule>
  </conditionalFormatting>
  <conditionalFormatting sqref="BH262:BJ262">
    <cfRule type="cellIs" dxfId="119" priority="139" operator="equal">
      <formula>"Catastrófico"</formula>
    </cfRule>
    <cfRule type="cellIs" dxfId="118" priority="140" operator="equal">
      <formula>"Mayor"</formula>
    </cfRule>
    <cfRule type="cellIs" dxfId="117" priority="141" operator="equal">
      <formula>"Moderado"</formula>
    </cfRule>
    <cfRule type="cellIs" dxfId="116" priority="142" operator="equal">
      <formula>"Menor"</formula>
    </cfRule>
    <cfRule type="cellIs" dxfId="115" priority="143" operator="equal">
      <formula>"Leve"</formula>
    </cfRule>
  </conditionalFormatting>
  <conditionalFormatting sqref="BN262">
    <cfRule type="cellIs" dxfId="114" priority="134" operator="equal">
      <formula>"Catastrófico"</formula>
    </cfRule>
    <cfRule type="cellIs" dxfId="113" priority="135" operator="equal">
      <formula>"Mayor"</formula>
    </cfRule>
    <cfRule type="cellIs" dxfId="112" priority="136" operator="equal">
      <formula>"Moderado"</formula>
    </cfRule>
    <cfRule type="cellIs" dxfId="111" priority="137" operator="equal">
      <formula>"Menor"</formula>
    </cfRule>
    <cfRule type="cellIs" dxfId="110" priority="138" operator="equal">
      <formula>"Leve"</formula>
    </cfRule>
  </conditionalFormatting>
  <conditionalFormatting sqref="BE262">
    <cfRule type="cellIs" dxfId="109" priority="124" operator="equal">
      <formula>"Catastrófico"</formula>
    </cfRule>
    <cfRule type="cellIs" dxfId="108" priority="125" operator="equal">
      <formula>"Mayor"</formula>
    </cfRule>
    <cfRule type="cellIs" dxfId="107" priority="126" operator="equal">
      <formula>"Moderado"</formula>
    </cfRule>
    <cfRule type="cellIs" dxfId="106" priority="127" operator="equal">
      <formula>"Menor"</formula>
    </cfRule>
    <cfRule type="cellIs" dxfId="105" priority="128" operator="equal">
      <formula>"Leve"</formula>
    </cfRule>
  </conditionalFormatting>
  <conditionalFormatting sqref="Q268">
    <cfRule type="cellIs" dxfId="104" priority="110" operator="equal">
      <formula>"Extremo"</formula>
    </cfRule>
    <cfRule type="cellIs" dxfId="103" priority="111" operator="equal">
      <formula>"Alto"</formula>
    </cfRule>
    <cfRule type="cellIs" dxfId="102" priority="112" operator="equal">
      <formula>"Moderado"</formula>
    </cfRule>
    <cfRule type="cellIs" dxfId="101" priority="113" operator="equal">
      <formula>"Bajo"</formula>
    </cfRule>
  </conditionalFormatting>
  <conditionalFormatting sqref="O268:P268">
    <cfRule type="cellIs" dxfId="100" priority="105" operator="equal">
      <formula>"Catastrófico"</formula>
    </cfRule>
    <cfRule type="cellIs" dxfId="99" priority="106" operator="equal">
      <formula>"Mayor"</formula>
    </cfRule>
    <cfRule type="cellIs" dxfId="98" priority="107" operator="equal">
      <formula>"Moderado"</formula>
    </cfRule>
    <cfRule type="cellIs" dxfId="97" priority="108" operator="equal">
      <formula>"Menor"</formula>
    </cfRule>
    <cfRule type="cellIs" dxfId="96" priority="109" operator="equal">
      <formula>"Leve"</formula>
    </cfRule>
  </conditionalFormatting>
  <conditionalFormatting sqref="BE268">
    <cfRule type="cellIs" dxfId="95" priority="86" operator="equal">
      <formula>"Catastrófico"</formula>
    </cfRule>
    <cfRule type="cellIs" dxfId="94" priority="87" operator="equal">
      <formula>"Mayor"</formula>
    </cfRule>
    <cfRule type="cellIs" dxfId="93" priority="88" operator="equal">
      <formula>"Moderado"</formula>
    </cfRule>
    <cfRule type="cellIs" dxfId="92" priority="89" operator="equal">
      <formula>"Menor"</formula>
    </cfRule>
    <cfRule type="cellIs" dxfId="91" priority="90" operator="equal">
      <formula>"Leve"</formula>
    </cfRule>
  </conditionalFormatting>
  <conditionalFormatting sqref="BE268:BF268">
    <cfRule type="cellIs" dxfId="90" priority="81" operator="equal">
      <formula>"Catastrófico"</formula>
    </cfRule>
    <cfRule type="cellIs" dxfId="89" priority="82" operator="equal">
      <formula>"Mayor"</formula>
    </cfRule>
    <cfRule type="cellIs" dxfId="88" priority="83" operator="equal">
      <formula>"Moderado"</formula>
    </cfRule>
    <cfRule type="cellIs" dxfId="87" priority="84" operator="equal">
      <formula>"Menor"</formula>
    </cfRule>
    <cfRule type="cellIs" dxfId="86" priority="85" operator="equal">
      <formula>"Leve"</formula>
    </cfRule>
  </conditionalFormatting>
  <conditionalFormatting sqref="BF268:BG268">
    <cfRule type="cellIs" dxfId="85" priority="76" operator="equal">
      <formula>"Catastrófico"</formula>
    </cfRule>
    <cfRule type="cellIs" dxfId="84" priority="77" operator="equal">
      <formula>"Mayor"</formula>
    </cfRule>
    <cfRule type="cellIs" dxfId="83" priority="78" operator="equal">
      <formula>"Moderado"</formula>
    </cfRule>
    <cfRule type="cellIs" dxfId="82" priority="79" operator="equal">
      <formula>"Menor"</formula>
    </cfRule>
    <cfRule type="cellIs" dxfId="81" priority="80" operator="equal">
      <formula>"Leve"</formula>
    </cfRule>
  </conditionalFormatting>
  <conditionalFormatting sqref="BH268:BJ268">
    <cfRule type="cellIs" dxfId="80" priority="71" operator="equal">
      <formula>"Catastrófico"</formula>
    </cfRule>
    <cfRule type="cellIs" dxfId="79" priority="72" operator="equal">
      <formula>"Mayor"</formula>
    </cfRule>
    <cfRule type="cellIs" dxfId="78" priority="73" operator="equal">
      <formula>"Moderado"</formula>
    </cfRule>
    <cfRule type="cellIs" dxfId="77" priority="74" operator="equal">
      <formula>"Menor"</formula>
    </cfRule>
    <cfRule type="cellIs" dxfId="76" priority="75" operator="equal">
      <formula>"Leve"</formula>
    </cfRule>
  </conditionalFormatting>
  <conditionalFormatting sqref="BJ268:BK268">
    <cfRule type="cellIs" dxfId="75" priority="66" operator="equal">
      <formula>"Catastrófico"</formula>
    </cfRule>
    <cfRule type="cellIs" dxfId="74" priority="67" operator="equal">
      <formula>"Mayor"</formula>
    </cfRule>
    <cfRule type="cellIs" dxfId="73" priority="68" operator="equal">
      <formula>"Moderado"</formula>
    </cfRule>
    <cfRule type="cellIs" dxfId="72" priority="69" operator="equal">
      <formula>"Menor"</formula>
    </cfRule>
    <cfRule type="cellIs" dxfId="71" priority="70" operator="equal">
      <formula>"Leve"</formula>
    </cfRule>
  </conditionalFormatting>
  <conditionalFormatting sqref="BK268">
    <cfRule type="cellIs" dxfId="70" priority="61" operator="equal">
      <formula>"Catastrófico"</formula>
    </cfRule>
    <cfRule type="cellIs" dxfId="69" priority="62" operator="equal">
      <formula>"Mayor"</formula>
    </cfRule>
    <cfRule type="cellIs" dxfId="68" priority="63" operator="equal">
      <formula>"Moderado"</formula>
    </cfRule>
    <cfRule type="cellIs" dxfId="67" priority="64" operator="equal">
      <formula>"Menor"</formula>
    </cfRule>
    <cfRule type="cellIs" dxfId="66" priority="65" operator="equal">
      <formula>"Leve"</formula>
    </cfRule>
  </conditionalFormatting>
  <conditionalFormatting sqref="BN268">
    <cfRule type="cellIs" dxfId="65" priority="56" operator="equal">
      <formula>"Catastrófico"</formula>
    </cfRule>
    <cfRule type="cellIs" dxfId="64" priority="57" operator="equal">
      <formula>"Mayor"</formula>
    </cfRule>
    <cfRule type="cellIs" dxfId="63" priority="58" operator="equal">
      <formula>"Moderado"</formula>
    </cfRule>
    <cfRule type="cellIs" dxfId="62" priority="59" operator="equal">
      <formula>"Menor"</formula>
    </cfRule>
    <cfRule type="cellIs" dxfId="61" priority="60" operator="equal">
      <formula>"Leve"</formula>
    </cfRule>
  </conditionalFormatting>
  <conditionalFormatting sqref="BL256:BL262">
    <cfRule type="cellIs" dxfId="60" priority="51" operator="equal">
      <formula>"Catastrófico"</formula>
    </cfRule>
    <cfRule type="cellIs" dxfId="59" priority="52" operator="equal">
      <formula>"Mayor"</formula>
    </cfRule>
    <cfRule type="cellIs" dxfId="58" priority="53" operator="equal">
      <formula>"Moderado"</formula>
    </cfRule>
    <cfRule type="cellIs" dxfId="57" priority="54" operator="equal">
      <formula>"Menor"</formula>
    </cfRule>
    <cfRule type="cellIs" dxfId="56" priority="55" operator="equal">
      <formula>"Leve"</formula>
    </cfRule>
  </conditionalFormatting>
  <conditionalFormatting sqref="BL263:BL267">
    <cfRule type="cellIs" dxfId="55" priority="46" operator="equal">
      <formula>"Catastrófico"</formula>
    </cfRule>
    <cfRule type="cellIs" dxfId="54" priority="47" operator="equal">
      <formula>"Mayor"</formula>
    </cfRule>
    <cfRule type="cellIs" dxfId="53" priority="48" operator="equal">
      <formula>"Moderado"</formula>
    </cfRule>
    <cfRule type="cellIs" dxfId="52" priority="49" operator="equal">
      <formula>"Menor"</formula>
    </cfRule>
    <cfRule type="cellIs" dxfId="51" priority="50" operator="equal">
      <formula>"Leve"</formula>
    </cfRule>
  </conditionalFormatting>
  <conditionalFormatting sqref="BL269:BL273">
    <cfRule type="cellIs" dxfId="50" priority="41" operator="equal">
      <formula>"Catastrófico"</formula>
    </cfRule>
    <cfRule type="cellIs" dxfId="49" priority="42" operator="equal">
      <formula>"Mayor"</formula>
    </cfRule>
    <cfRule type="cellIs" dxfId="48" priority="43" operator="equal">
      <formula>"Moderado"</formula>
    </cfRule>
    <cfRule type="cellIs" dxfId="47" priority="44" operator="equal">
      <formula>"Menor"</formula>
    </cfRule>
    <cfRule type="cellIs" dxfId="46" priority="45" operator="equal">
      <formula>"Leve"</formula>
    </cfRule>
  </conditionalFormatting>
  <conditionalFormatting sqref="BL262">
    <cfRule type="cellIs" dxfId="45" priority="36" operator="equal">
      <formula>"Catastrófico"</formula>
    </cfRule>
    <cfRule type="cellIs" dxfId="44" priority="37" operator="equal">
      <formula>"Mayor"</formula>
    </cfRule>
    <cfRule type="cellIs" dxfId="43" priority="38" operator="equal">
      <formula>"Moderado"</formula>
    </cfRule>
    <cfRule type="cellIs" dxfId="42" priority="39" operator="equal">
      <formula>"Menor"</formula>
    </cfRule>
    <cfRule type="cellIs" dxfId="41" priority="40" operator="equal">
      <formula>"Leve"</formula>
    </cfRule>
  </conditionalFormatting>
  <conditionalFormatting sqref="BL268">
    <cfRule type="cellIs" dxfId="40" priority="31" operator="equal">
      <formula>"Catastrófico"</formula>
    </cfRule>
    <cfRule type="cellIs" dxfId="39" priority="32" operator="equal">
      <formula>"Mayor"</formula>
    </cfRule>
    <cfRule type="cellIs" dxfId="38" priority="33" operator="equal">
      <formula>"Moderado"</formula>
    </cfRule>
    <cfRule type="cellIs" dxfId="37" priority="34" operator="equal">
      <formula>"Menor"</formula>
    </cfRule>
    <cfRule type="cellIs" dxfId="36" priority="35" operator="equal">
      <formula>"Leve"</formula>
    </cfRule>
  </conditionalFormatting>
  <conditionalFormatting sqref="BL268">
    <cfRule type="cellIs" dxfId="35" priority="26" operator="equal">
      <formula>"Catastrófico"</formula>
    </cfRule>
    <cfRule type="cellIs" dxfId="34" priority="27" operator="equal">
      <formula>"Mayor"</formula>
    </cfRule>
    <cfRule type="cellIs" dxfId="33" priority="28" operator="equal">
      <formula>"Moderado"</formula>
    </cfRule>
    <cfRule type="cellIs" dxfId="32" priority="29" operator="equal">
      <formula>"Menor"</formula>
    </cfRule>
    <cfRule type="cellIs" dxfId="31" priority="30" operator="equal">
      <formula>"Leve"</formula>
    </cfRule>
  </conditionalFormatting>
  <conditionalFormatting sqref="BM268">
    <cfRule type="cellIs" dxfId="30" priority="21" operator="equal">
      <formula>"Catastrófico"</formula>
    </cfRule>
    <cfRule type="cellIs" dxfId="29" priority="22" operator="equal">
      <formula>"Mayor"</formula>
    </cfRule>
    <cfRule type="cellIs" dxfId="28" priority="23" operator="equal">
      <formula>"Moderado"</formula>
    </cfRule>
    <cfRule type="cellIs" dxfId="27" priority="24" operator="equal">
      <formula>"Menor"</formula>
    </cfRule>
    <cfRule type="cellIs" dxfId="26" priority="25" operator="equal">
      <formula>"Leve"</formula>
    </cfRule>
  </conditionalFormatting>
  <conditionalFormatting sqref="BM262">
    <cfRule type="cellIs" dxfId="25" priority="6" operator="equal">
      <formula>"Catastrófico"</formula>
    </cfRule>
    <cfRule type="cellIs" dxfId="24" priority="7" operator="equal">
      <formula>"Mayor"</formula>
    </cfRule>
    <cfRule type="cellIs" dxfId="23" priority="8" operator="equal">
      <formula>"Moderado"</formula>
    </cfRule>
    <cfRule type="cellIs" dxfId="22" priority="9" operator="equal">
      <formula>"Menor"</formula>
    </cfRule>
    <cfRule type="cellIs" dxfId="21" priority="10" operator="equal">
      <formula>"Leve"</formula>
    </cfRule>
  </conditionalFormatting>
  <conditionalFormatting sqref="BM256">
    <cfRule type="cellIs" dxfId="20" priority="1" operator="equal">
      <formula>"Catastrófico"</formula>
    </cfRule>
    <cfRule type="cellIs" dxfId="19" priority="2" operator="equal">
      <formula>"Mayor"</formula>
    </cfRule>
    <cfRule type="cellIs" dxfId="18" priority="3" operator="equal">
      <formula>"Moderado"</formula>
    </cfRule>
    <cfRule type="cellIs" dxfId="17" priority="4" operator="equal">
      <formula>"Menor"</formula>
    </cfRule>
    <cfRule type="cellIs" dxfId="16" priority="5" operator="equal">
      <formula>"Leve"</formula>
    </cfRule>
  </conditionalFormatting>
  <dataValidations count="1">
    <dataValidation type="list" allowBlank="1" showInputMessage="1" showErrorMessage="1" sqref="BL41:BL45">
      <formula1>#N/A</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'[Seguimiento Mapa de Riesgos de Gestión 2022.Xlsx]FORMULAS'!#REF!</xm:f>
          </x14:formula1>
          <xm:sqref>BX84:CE87 CY84:DF87 CP84:CW87 CG84:CN87 BO84:BV87 GL84:GM87 FA84:FH87 ER84:EY87 EI84:EP87 DZ84:EG87 DH84:DO87 DQ84:DX87 FJ84:FR87 GY84:GZ87 FY84:FZ87</xm:sqref>
        </x14:dataValidation>
        <x14:dataValidation type="list" allowBlank="1" showInputMessage="1" showErrorMessage="1">
          <x14:formula1>
            <xm:f>'Tabla Impacto'!$D$3:$D$8</xm:f>
          </x14:formula1>
          <xm:sqref>M10:M237 M256:M273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7" tint="-0.249977111117893"/>
  </sheetPr>
  <dimension ref="B1:H16"/>
  <sheetViews>
    <sheetView zoomScale="70" zoomScaleNormal="70" workbookViewId="0">
      <selection activeCell="E6" sqref="E6"/>
    </sheetView>
  </sheetViews>
  <sheetFormatPr baseColWidth="10" defaultColWidth="14.28515625" defaultRowHeight="12.75" x14ac:dyDescent="0.2"/>
  <cols>
    <col min="1" max="2" width="14.28515625" style="15"/>
    <col min="3" max="3" width="17" style="15" customWidth="1"/>
    <col min="4" max="4" width="14.28515625" style="15"/>
    <col min="5" max="5" width="46" style="15" customWidth="1"/>
    <col min="6" max="16384" width="14.28515625" style="15"/>
  </cols>
  <sheetData>
    <row r="1" spans="2:8" ht="24" customHeight="1" thickBot="1" x14ac:dyDescent="0.25">
      <c r="B1" s="468" t="s">
        <v>71</v>
      </c>
      <c r="C1" s="469"/>
      <c r="D1" s="469"/>
      <c r="E1" s="469"/>
      <c r="F1" s="470"/>
    </row>
    <row r="2" spans="2:8" ht="16.5" thickBot="1" x14ac:dyDescent="0.3">
      <c r="B2" s="16"/>
      <c r="C2" s="16"/>
      <c r="D2" s="16"/>
      <c r="E2" s="16"/>
      <c r="F2" s="16"/>
    </row>
    <row r="3" spans="2:8" ht="16.5" thickBot="1" x14ac:dyDescent="0.25">
      <c r="B3" s="472" t="s">
        <v>58</v>
      </c>
      <c r="C3" s="473"/>
      <c r="D3" s="473"/>
      <c r="E3" s="24" t="s">
        <v>59</v>
      </c>
      <c r="F3" s="25" t="s">
        <v>60</v>
      </c>
    </row>
    <row r="4" spans="2:8" ht="31.5" x14ac:dyDescent="0.2">
      <c r="B4" s="474" t="s">
        <v>61</v>
      </c>
      <c r="C4" s="476" t="s">
        <v>12</v>
      </c>
      <c r="D4" s="17" t="s">
        <v>13</v>
      </c>
      <c r="E4" s="18" t="s">
        <v>62</v>
      </c>
      <c r="F4" s="19">
        <v>0.25</v>
      </c>
    </row>
    <row r="5" spans="2:8" ht="47.25" x14ac:dyDescent="0.2">
      <c r="B5" s="475"/>
      <c r="C5" s="477"/>
      <c r="D5" s="20" t="s">
        <v>14</v>
      </c>
      <c r="E5" s="21" t="s">
        <v>63</v>
      </c>
      <c r="F5" s="22">
        <v>0.15</v>
      </c>
    </row>
    <row r="6" spans="2:8" ht="47.25" x14ac:dyDescent="0.2">
      <c r="B6" s="475"/>
      <c r="C6" s="477"/>
      <c r="D6" s="20" t="s">
        <v>15</v>
      </c>
      <c r="E6" s="21" t="s">
        <v>64</v>
      </c>
      <c r="F6" s="22">
        <v>0.1</v>
      </c>
    </row>
    <row r="7" spans="2:8" ht="63" x14ac:dyDescent="0.2">
      <c r="B7" s="475"/>
      <c r="C7" s="477" t="s">
        <v>16</v>
      </c>
      <c r="D7" s="20" t="s">
        <v>9</v>
      </c>
      <c r="E7" s="21" t="s">
        <v>65</v>
      </c>
      <c r="F7" s="22">
        <v>0.25</v>
      </c>
    </row>
    <row r="8" spans="2:8" ht="31.5" x14ac:dyDescent="0.2">
      <c r="B8" s="475"/>
      <c r="C8" s="477"/>
      <c r="D8" s="20" t="s">
        <v>8</v>
      </c>
      <c r="E8" s="21" t="s">
        <v>66</v>
      </c>
      <c r="F8" s="22">
        <v>0.15</v>
      </c>
    </row>
    <row r="9" spans="2:8" ht="47.25" x14ac:dyDescent="0.2">
      <c r="B9" s="478" t="s">
        <v>135</v>
      </c>
      <c r="C9" s="480" t="s">
        <v>17</v>
      </c>
      <c r="D9" s="40" t="s">
        <v>18</v>
      </c>
      <c r="E9" s="41" t="s">
        <v>67</v>
      </c>
      <c r="F9" s="42"/>
      <c r="G9" s="39"/>
    </row>
    <row r="10" spans="2:8" ht="63" x14ac:dyDescent="0.2">
      <c r="B10" s="478"/>
      <c r="C10" s="480"/>
      <c r="D10" s="40" t="s">
        <v>19</v>
      </c>
      <c r="E10" s="41" t="s">
        <v>68</v>
      </c>
      <c r="F10" s="43"/>
    </row>
    <row r="11" spans="2:8" ht="47.25" x14ac:dyDescent="0.2">
      <c r="B11" s="478"/>
      <c r="C11" s="480" t="s">
        <v>20</v>
      </c>
      <c r="D11" s="40" t="s">
        <v>21</v>
      </c>
      <c r="E11" s="41" t="s">
        <v>69</v>
      </c>
      <c r="F11" s="42"/>
    </row>
    <row r="12" spans="2:8" ht="47.25" x14ac:dyDescent="0.2">
      <c r="B12" s="478"/>
      <c r="C12" s="480"/>
      <c r="D12" s="40" t="s">
        <v>22</v>
      </c>
      <c r="E12" s="41" t="s">
        <v>70</v>
      </c>
      <c r="F12" s="43"/>
    </row>
    <row r="13" spans="2:8" ht="31.5" x14ac:dyDescent="0.2">
      <c r="B13" s="478"/>
      <c r="C13" s="480" t="s">
        <v>23</v>
      </c>
      <c r="D13" s="40" t="s">
        <v>100</v>
      </c>
      <c r="E13" s="41" t="s">
        <v>103</v>
      </c>
      <c r="F13" s="42"/>
      <c r="H13" s="39"/>
    </row>
    <row r="14" spans="2:8" ht="32.25" thickBot="1" x14ac:dyDescent="0.25">
      <c r="B14" s="479"/>
      <c r="C14" s="481"/>
      <c r="D14" s="44" t="s">
        <v>101</v>
      </c>
      <c r="E14" s="45" t="s">
        <v>102</v>
      </c>
      <c r="F14" s="43"/>
    </row>
    <row r="15" spans="2:8" ht="49.5" customHeight="1" x14ac:dyDescent="0.2">
      <c r="B15" s="471" t="s">
        <v>134</v>
      </c>
      <c r="C15" s="471"/>
      <c r="D15" s="471"/>
      <c r="E15" s="471"/>
      <c r="F15" s="471"/>
    </row>
    <row r="16" spans="2:8" ht="27" customHeight="1" x14ac:dyDescent="0.25">
      <c r="B16" s="23"/>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00B0F0"/>
  </sheetPr>
  <dimension ref="A1:AK55"/>
  <sheetViews>
    <sheetView zoomScale="70" zoomScaleNormal="70" workbookViewId="0">
      <selection activeCell="E4" sqref="E4:E8"/>
    </sheetView>
  </sheetViews>
  <sheetFormatPr baseColWidth="10" defaultRowHeight="15" x14ac:dyDescent="0.25"/>
  <cols>
    <col min="2" max="2" width="24.140625" customWidth="1"/>
    <col min="3" max="3" width="76.28515625" customWidth="1"/>
    <col min="4" max="4" width="29.85546875" customWidth="1"/>
    <col min="5" max="5" width="28.7109375" customWidth="1"/>
  </cols>
  <sheetData>
    <row r="1" spans="1:37" ht="23.25" x14ac:dyDescent="0.25">
      <c r="A1" s="14"/>
      <c r="B1" s="482" t="s">
        <v>49</v>
      </c>
      <c r="C1" s="482"/>
      <c r="D1" s="482"/>
      <c r="E1" s="14"/>
      <c r="F1" s="14"/>
      <c r="G1" s="14"/>
      <c r="H1" s="14"/>
      <c r="I1" s="14"/>
      <c r="J1" s="14"/>
      <c r="K1" s="14"/>
      <c r="L1" s="14"/>
      <c r="M1" s="14"/>
      <c r="N1" s="14"/>
      <c r="O1" s="14"/>
      <c r="P1" s="14"/>
      <c r="Q1" s="14"/>
      <c r="R1" s="14"/>
      <c r="S1" s="14"/>
      <c r="T1" s="14"/>
      <c r="U1" s="14"/>
      <c r="V1" s="14"/>
      <c r="W1" s="14"/>
      <c r="X1" s="14"/>
      <c r="Y1" s="14"/>
      <c r="Z1" s="14"/>
      <c r="AA1" s="14"/>
      <c r="AB1" s="14"/>
      <c r="AC1" s="14"/>
      <c r="AD1" s="14"/>
      <c r="AE1" s="14"/>
    </row>
    <row r="2" spans="1:37"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row>
    <row r="3" spans="1:37" ht="25.5" x14ac:dyDescent="0.25">
      <c r="A3" s="14"/>
      <c r="B3" s="3"/>
      <c r="C3" s="4" t="s">
        <v>46</v>
      </c>
      <c r="D3" s="4" t="s">
        <v>3</v>
      </c>
      <c r="E3" s="14"/>
      <c r="F3" s="14"/>
      <c r="G3" s="14"/>
      <c r="H3" s="14"/>
      <c r="I3" s="14"/>
      <c r="J3" s="14"/>
      <c r="K3" s="14"/>
      <c r="L3" s="14"/>
      <c r="M3" s="14"/>
      <c r="N3" s="14"/>
      <c r="O3" s="14"/>
      <c r="P3" s="14"/>
      <c r="Q3" s="14"/>
      <c r="R3" s="14"/>
      <c r="S3" s="14"/>
      <c r="T3" s="14"/>
      <c r="U3" s="14"/>
      <c r="V3" s="14"/>
      <c r="W3" s="14"/>
      <c r="X3" s="14"/>
      <c r="Y3" s="14"/>
      <c r="Z3" s="14"/>
      <c r="AA3" s="14"/>
      <c r="AB3" s="14"/>
      <c r="AC3" s="14"/>
      <c r="AD3" s="14"/>
      <c r="AE3" s="14"/>
    </row>
    <row r="4" spans="1:37" ht="51" x14ac:dyDescent="0.25">
      <c r="A4" s="14"/>
      <c r="B4" s="5" t="s">
        <v>45</v>
      </c>
      <c r="C4" s="6" t="s">
        <v>93</v>
      </c>
      <c r="D4" s="7">
        <v>0.2</v>
      </c>
      <c r="E4" s="5" t="s">
        <v>45</v>
      </c>
      <c r="F4" s="14"/>
      <c r="G4" s="14"/>
      <c r="H4" s="14"/>
      <c r="I4" s="14"/>
      <c r="J4" s="14"/>
      <c r="K4" s="14"/>
      <c r="L4" s="14"/>
      <c r="M4" s="14"/>
      <c r="N4" s="14"/>
      <c r="O4" s="14"/>
      <c r="P4" s="14"/>
      <c r="Q4" s="14"/>
      <c r="R4" s="14"/>
      <c r="S4" s="14"/>
      <c r="T4" s="14"/>
      <c r="U4" s="14"/>
      <c r="V4" s="14"/>
      <c r="W4" s="14"/>
      <c r="X4" s="14"/>
      <c r="Y4" s="14"/>
      <c r="Z4" s="14"/>
      <c r="AA4" s="14"/>
      <c r="AB4" s="14"/>
      <c r="AC4" s="14"/>
      <c r="AD4" s="14"/>
      <c r="AE4" s="14"/>
    </row>
    <row r="5" spans="1:37" ht="51" x14ac:dyDescent="0.25">
      <c r="A5" s="14"/>
      <c r="B5" s="8" t="s">
        <v>47</v>
      </c>
      <c r="C5" s="9" t="s">
        <v>94</v>
      </c>
      <c r="D5" s="10">
        <v>0.4</v>
      </c>
      <c r="E5" s="8" t="s">
        <v>47</v>
      </c>
      <c r="F5" s="14"/>
      <c r="G5" s="14"/>
      <c r="H5" s="14"/>
      <c r="I5" s="14"/>
      <c r="J5" s="14"/>
      <c r="K5" s="14"/>
      <c r="L5" s="14"/>
      <c r="M5" s="14"/>
      <c r="N5" s="14"/>
      <c r="O5" s="14"/>
      <c r="P5" s="14"/>
      <c r="Q5" s="14"/>
      <c r="R5" s="14"/>
      <c r="S5" s="14"/>
      <c r="T5" s="14"/>
      <c r="U5" s="14"/>
      <c r="V5" s="14"/>
      <c r="W5" s="14"/>
      <c r="X5" s="14"/>
      <c r="Y5" s="14"/>
      <c r="Z5" s="14"/>
      <c r="AA5" s="14"/>
      <c r="AB5" s="14"/>
      <c r="AC5" s="14"/>
      <c r="AD5" s="14"/>
      <c r="AE5" s="14"/>
    </row>
    <row r="6" spans="1:37" ht="51" x14ac:dyDescent="0.25">
      <c r="A6" s="14"/>
      <c r="B6" s="11" t="s">
        <v>98</v>
      </c>
      <c r="C6" s="9" t="s">
        <v>95</v>
      </c>
      <c r="D6" s="10">
        <v>0.6</v>
      </c>
      <c r="E6" s="11" t="s">
        <v>98</v>
      </c>
      <c r="F6" s="14"/>
      <c r="G6" s="14"/>
      <c r="H6" s="14"/>
      <c r="I6" s="14"/>
      <c r="J6" s="14"/>
      <c r="K6" s="14"/>
      <c r="L6" s="14"/>
      <c r="M6" s="14"/>
      <c r="N6" s="14"/>
      <c r="O6" s="14"/>
      <c r="P6" s="14"/>
      <c r="Q6" s="14"/>
      <c r="R6" s="14"/>
      <c r="S6" s="14"/>
      <c r="T6" s="14"/>
      <c r="U6" s="14"/>
      <c r="V6" s="14"/>
      <c r="W6" s="14"/>
      <c r="X6" s="14"/>
      <c r="Y6" s="14"/>
      <c r="Z6" s="14"/>
      <c r="AA6" s="14"/>
      <c r="AB6" s="14"/>
      <c r="AC6" s="14"/>
      <c r="AD6" s="14"/>
      <c r="AE6" s="14"/>
    </row>
    <row r="7" spans="1:37" ht="76.5" x14ac:dyDescent="0.25">
      <c r="A7" s="14"/>
      <c r="B7" s="12" t="s">
        <v>5</v>
      </c>
      <c r="C7" s="9" t="s">
        <v>96</v>
      </c>
      <c r="D7" s="10">
        <v>0.8</v>
      </c>
      <c r="E7" s="12" t="s">
        <v>5</v>
      </c>
      <c r="F7" s="14"/>
      <c r="G7" s="14"/>
      <c r="H7" s="14"/>
      <c r="I7" s="14"/>
      <c r="J7" s="14"/>
      <c r="K7" s="14"/>
      <c r="L7" s="14"/>
      <c r="M7" s="14"/>
      <c r="N7" s="14"/>
      <c r="O7" s="14"/>
      <c r="P7" s="14"/>
      <c r="Q7" s="14"/>
      <c r="R7" s="14"/>
      <c r="S7" s="14"/>
      <c r="T7" s="14"/>
      <c r="U7" s="14"/>
      <c r="V7" s="14"/>
      <c r="W7" s="14"/>
      <c r="X7" s="14"/>
      <c r="Y7" s="14"/>
      <c r="Z7" s="14"/>
      <c r="AA7" s="14"/>
      <c r="AB7" s="14"/>
      <c r="AC7" s="14"/>
      <c r="AD7" s="14"/>
      <c r="AE7" s="14"/>
    </row>
    <row r="8" spans="1:37" ht="51" x14ac:dyDescent="0.25">
      <c r="A8" s="14"/>
      <c r="B8" s="13" t="s">
        <v>48</v>
      </c>
      <c r="C8" s="9" t="s">
        <v>97</v>
      </c>
      <c r="D8" s="10">
        <v>1</v>
      </c>
      <c r="E8" s="13" t="s">
        <v>48</v>
      </c>
      <c r="F8" s="14"/>
      <c r="G8" s="14"/>
      <c r="H8" s="14"/>
      <c r="I8" s="14"/>
      <c r="J8" s="14"/>
      <c r="K8" s="14"/>
      <c r="L8" s="14"/>
      <c r="M8" s="14"/>
      <c r="N8" s="14"/>
      <c r="O8" s="14"/>
      <c r="P8" s="14"/>
      <c r="Q8" s="14"/>
      <c r="R8" s="14"/>
      <c r="S8" s="14"/>
      <c r="T8" s="14"/>
      <c r="U8" s="14"/>
      <c r="V8" s="14"/>
      <c r="W8" s="14"/>
      <c r="X8" s="14"/>
      <c r="Y8" s="14"/>
      <c r="Z8" s="14"/>
      <c r="AA8" s="14"/>
      <c r="AB8" s="14"/>
      <c r="AC8" s="14"/>
      <c r="AD8" s="14"/>
      <c r="AE8" s="14"/>
    </row>
    <row r="9" spans="1:37" x14ac:dyDescent="0.25">
      <c r="A9" s="14"/>
      <c r="B9" s="26"/>
      <c r="C9" s="26"/>
      <c r="D9" s="26"/>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row>
    <row r="10" spans="1:37" ht="16.5" x14ac:dyDescent="0.25">
      <c r="A10" s="14"/>
      <c r="B10" s="27"/>
      <c r="C10" s="26"/>
      <c r="D10" s="26"/>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row>
    <row r="11" spans="1:37" x14ac:dyDescent="0.25">
      <c r="A11" s="14"/>
      <c r="B11" s="26"/>
      <c r="C11" s="26"/>
      <c r="D11" s="26"/>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row>
    <row r="12" spans="1:37" x14ac:dyDescent="0.25">
      <c r="A12" s="14"/>
      <c r="B12" s="26"/>
      <c r="C12" s="26"/>
      <c r="D12" s="26"/>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row>
    <row r="13" spans="1:37" x14ac:dyDescent="0.25">
      <c r="A13" s="14"/>
      <c r="B13" s="26"/>
      <c r="C13" s="26"/>
      <c r="D13" s="26"/>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row>
    <row r="14" spans="1:37" x14ac:dyDescent="0.25">
      <c r="A14" s="14"/>
      <c r="B14" s="26"/>
      <c r="C14" s="26"/>
      <c r="D14" s="26"/>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row>
    <row r="15" spans="1:37" x14ac:dyDescent="0.25">
      <c r="A15" s="14"/>
      <c r="B15" s="26"/>
      <c r="C15" s="26"/>
      <c r="D15" s="26"/>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row>
    <row r="16" spans="1:37" x14ac:dyDescent="0.25">
      <c r="A16" s="14"/>
      <c r="B16" s="26"/>
      <c r="C16" s="26"/>
      <c r="D16" s="26"/>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row>
    <row r="17" spans="1:37" x14ac:dyDescent="0.25">
      <c r="A17" s="14"/>
      <c r="B17" s="26"/>
      <c r="C17" s="26"/>
      <c r="D17" s="26"/>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row>
    <row r="18" spans="1:37" x14ac:dyDescent="0.25">
      <c r="A18" s="14"/>
      <c r="B18" s="26"/>
      <c r="C18" s="26"/>
      <c r="D18" s="26"/>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row>
    <row r="19" spans="1:37" x14ac:dyDescent="0.25">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row>
    <row r="20" spans="1:37" x14ac:dyDescent="0.25">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row>
    <row r="21" spans="1:37" x14ac:dyDescent="0.25">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1:37" x14ac:dyDescent="0.25">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row>
    <row r="23" spans="1:37" x14ac:dyDescent="0.25">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row>
    <row r="24" spans="1:37" x14ac:dyDescent="0.25">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spans="1:37" x14ac:dyDescent="0.25">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row>
    <row r="26" spans="1:37"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37"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row>
    <row r="28" spans="1:37"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row>
    <row r="29" spans="1:37"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row>
    <row r="30" spans="1:37" x14ac:dyDescent="0.25">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row>
    <row r="31" spans="1:37" x14ac:dyDescent="0.25">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row>
    <row r="32" spans="1:37"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row>
    <row r="33" spans="1:31" x14ac:dyDescent="0.25">
      <c r="A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row>
    <row r="34" spans="1:31" x14ac:dyDescent="0.25">
      <c r="A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row>
    <row r="35" spans="1:31" x14ac:dyDescent="0.25">
      <c r="A35" s="14"/>
    </row>
    <row r="36" spans="1:31" x14ac:dyDescent="0.25">
      <c r="A36" s="14"/>
    </row>
    <row r="37" spans="1:31" x14ac:dyDescent="0.25">
      <c r="A37" s="14"/>
    </row>
    <row r="38" spans="1:31" x14ac:dyDescent="0.25">
      <c r="A38" s="14"/>
    </row>
    <row r="39" spans="1:31" x14ac:dyDescent="0.25">
      <c r="A39" s="14"/>
    </row>
    <row r="40" spans="1:31" x14ac:dyDescent="0.25">
      <c r="A40" s="14"/>
    </row>
    <row r="41" spans="1:31" x14ac:dyDescent="0.25">
      <c r="A41" s="14"/>
    </row>
    <row r="42" spans="1:31" x14ac:dyDescent="0.25">
      <c r="A42" s="14"/>
    </row>
    <row r="43" spans="1:31" x14ac:dyDescent="0.25">
      <c r="A43" s="14"/>
    </row>
    <row r="44" spans="1:31" x14ac:dyDescent="0.25">
      <c r="A44" s="14"/>
    </row>
    <row r="45" spans="1:31" x14ac:dyDescent="0.25">
      <c r="A45" s="14"/>
    </row>
    <row r="46" spans="1:31" x14ac:dyDescent="0.25">
      <c r="A46" s="14"/>
    </row>
    <row r="47" spans="1:31" x14ac:dyDescent="0.25">
      <c r="A47" s="14"/>
    </row>
    <row r="48" spans="1:31" x14ac:dyDescent="0.25">
      <c r="A48" s="14"/>
    </row>
    <row r="49" spans="1:1" x14ac:dyDescent="0.25">
      <c r="A49" s="14"/>
    </row>
    <row r="50" spans="1:1" x14ac:dyDescent="0.25">
      <c r="A50" s="14"/>
    </row>
    <row r="51" spans="1:1" x14ac:dyDescent="0.25">
      <c r="A51" s="14"/>
    </row>
    <row r="52" spans="1:1" x14ac:dyDescent="0.25">
      <c r="A52" s="14"/>
    </row>
    <row r="53" spans="1:1" x14ac:dyDescent="0.25">
      <c r="A53" s="14"/>
    </row>
    <row r="54" spans="1:1" x14ac:dyDescent="0.25">
      <c r="A54" s="14"/>
    </row>
    <row r="55" spans="1:1" x14ac:dyDescent="0.25">
      <c r="A55" s="14"/>
    </row>
  </sheetData>
  <mergeCells count="1">
    <mergeCell ref="B1: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6" tint="-0.249977111117893"/>
  </sheetPr>
  <dimension ref="A1:U232"/>
  <sheetViews>
    <sheetView topLeftCell="A3" zoomScale="70" zoomScaleNormal="70" workbookViewId="0">
      <selection activeCell="D6" sqref="D6"/>
    </sheetView>
  </sheetViews>
  <sheetFormatPr baseColWidth="10" defaultRowHeight="26.25" x14ac:dyDescent="0.4"/>
  <cols>
    <col min="1" max="1" width="11.42578125" style="29"/>
    <col min="2" max="2" width="40.42578125" style="29" customWidth="1"/>
    <col min="3" max="3" width="64.42578125" style="29" customWidth="1"/>
    <col min="4" max="4" width="74.140625" style="29" customWidth="1"/>
    <col min="5" max="5" width="12.7109375" style="29" customWidth="1"/>
    <col min="6" max="6" width="23.7109375" style="29" customWidth="1"/>
    <col min="7" max="16384" width="11.42578125" style="29"/>
  </cols>
  <sheetData>
    <row r="1" spans="1:21" x14ac:dyDescent="0.4">
      <c r="A1" s="84"/>
      <c r="B1" s="483" t="s">
        <v>57</v>
      </c>
      <c r="C1" s="483"/>
      <c r="D1" s="483"/>
      <c r="E1" s="84"/>
      <c r="F1" s="84"/>
      <c r="G1" s="84"/>
      <c r="H1" s="84"/>
      <c r="I1" s="84"/>
      <c r="J1" s="84"/>
      <c r="K1" s="84"/>
      <c r="L1" s="84"/>
      <c r="M1" s="84"/>
      <c r="N1" s="84"/>
      <c r="O1" s="84"/>
      <c r="P1" s="84"/>
      <c r="Q1" s="84"/>
      <c r="R1" s="84"/>
      <c r="S1" s="84"/>
      <c r="T1" s="84"/>
      <c r="U1" s="84"/>
    </row>
    <row r="2" spans="1:21" x14ac:dyDescent="0.4">
      <c r="A2" s="84"/>
      <c r="B2" s="84"/>
      <c r="C2" s="84"/>
      <c r="D2" s="84"/>
      <c r="E2" s="84"/>
      <c r="F2" s="84"/>
      <c r="G2" s="84"/>
      <c r="H2" s="84"/>
      <c r="I2" s="84"/>
      <c r="J2" s="84"/>
      <c r="K2" s="84"/>
      <c r="L2" s="84"/>
      <c r="M2" s="84"/>
      <c r="N2" s="84"/>
      <c r="O2" s="84"/>
      <c r="P2" s="84"/>
      <c r="Q2" s="84"/>
      <c r="R2" s="84"/>
      <c r="S2" s="84"/>
      <c r="T2" s="84"/>
      <c r="U2" s="84"/>
    </row>
    <row r="3" spans="1:21" x14ac:dyDescent="0.4">
      <c r="A3" s="84"/>
      <c r="B3" s="85"/>
      <c r="C3" s="4" t="s">
        <v>50</v>
      </c>
      <c r="D3" s="4" t="s">
        <v>51</v>
      </c>
      <c r="E3" s="84"/>
      <c r="F3" s="84"/>
      <c r="G3" s="84"/>
      <c r="H3" s="84"/>
      <c r="I3" s="84"/>
      <c r="J3" s="84"/>
      <c r="K3" s="84"/>
      <c r="L3" s="84"/>
      <c r="M3" s="84"/>
      <c r="N3" s="84"/>
      <c r="O3" s="84"/>
      <c r="P3" s="84"/>
      <c r="Q3" s="84"/>
      <c r="R3" s="84"/>
      <c r="S3" s="84"/>
      <c r="T3" s="84"/>
      <c r="U3" s="84"/>
    </row>
    <row r="4" spans="1:21" ht="51" x14ac:dyDescent="0.4">
      <c r="A4" s="86" t="s">
        <v>76</v>
      </c>
      <c r="B4" s="5" t="s">
        <v>92</v>
      </c>
      <c r="C4" s="87" t="s">
        <v>133</v>
      </c>
      <c r="D4" s="6" t="s">
        <v>88</v>
      </c>
      <c r="E4" s="214">
        <v>0.2</v>
      </c>
      <c r="F4" s="5" t="s">
        <v>153</v>
      </c>
      <c r="G4" s="84"/>
      <c r="H4" s="84"/>
      <c r="I4" s="84"/>
      <c r="J4" s="84"/>
      <c r="K4" s="84"/>
      <c r="L4" s="84"/>
      <c r="M4" s="84"/>
      <c r="N4" s="84"/>
      <c r="O4" s="84"/>
      <c r="P4" s="84"/>
      <c r="Q4" s="84"/>
      <c r="R4" s="84"/>
      <c r="S4" s="84"/>
      <c r="T4" s="84"/>
      <c r="U4" s="84"/>
    </row>
    <row r="5" spans="1:21" ht="102" x14ac:dyDescent="0.4">
      <c r="A5" s="86" t="s">
        <v>77</v>
      </c>
      <c r="B5" s="8" t="s">
        <v>53</v>
      </c>
      <c r="C5" s="88" t="s">
        <v>84</v>
      </c>
      <c r="D5" s="9" t="s">
        <v>89</v>
      </c>
      <c r="E5" s="214">
        <v>0.4</v>
      </c>
      <c r="F5" s="8" t="s">
        <v>77</v>
      </c>
      <c r="G5" s="84"/>
      <c r="H5" s="84"/>
      <c r="I5" s="84"/>
      <c r="J5" s="84"/>
      <c r="K5" s="84"/>
      <c r="L5" s="84"/>
      <c r="M5" s="84"/>
      <c r="N5" s="84"/>
      <c r="O5" s="84"/>
      <c r="P5" s="84"/>
      <c r="Q5" s="84"/>
      <c r="R5" s="84"/>
      <c r="S5" s="84"/>
      <c r="T5" s="84"/>
      <c r="U5" s="84"/>
    </row>
    <row r="6" spans="1:21" ht="76.5" x14ac:dyDescent="0.4">
      <c r="A6" s="86" t="s">
        <v>74</v>
      </c>
      <c r="B6" s="11" t="s">
        <v>54</v>
      </c>
      <c r="C6" s="88" t="s">
        <v>85</v>
      </c>
      <c r="D6" s="9" t="s">
        <v>91</v>
      </c>
      <c r="E6" s="214">
        <v>0.6</v>
      </c>
      <c r="F6" s="11" t="s">
        <v>74</v>
      </c>
      <c r="G6" s="84"/>
      <c r="H6" s="84"/>
      <c r="I6" s="84"/>
      <c r="J6" s="84"/>
      <c r="K6" s="84"/>
      <c r="L6" s="84"/>
      <c r="M6" s="84"/>
      <c r="N6" s="84"/>
      <c r="O6" s="84"/>
      <c r="P6" s="84"/>
      <c r="Q6" s="84"/>
      <c r="R6" s="84"/>
      <c r="S6" s="84"/>
      <c r="T6" s="84"/>
      <c r="U6" s="84"/>
    </row>
    <row r="7" spans="1:21" ht="76.5" x14ac:dyDescent="0.4">
      <c r="A7" s="86" t="s">
        <v>6</v>
      </c>
      <c r="B7" s="12" t="s">
        <v>55</v>
      </c>
      <c r="C7" s="88" t="s">
        <v>86</v>
      </c>
      <c r="D7" s="9" t="s">
        <v>90</v>
      </c>
      <c r="E7" s="214">
        <v>0.8</v>
      </c>
      <c r="F7" s="12" t="s">
        <v>6</v>
      </c>
      <c r="G7" s="84"/>
      <c r="H7" s="84"/>
      <c r="I7" s="84"/>
      <c r="J7" s="84"/>
      <c r="K7" s="84"/>
      <c r="L7" s="84"/>
      <c r="M7" s="84"/>
      <c r="N7" s="84"/>
      <c r="O7" s="84"/>
      <c r="P7" s="84"/>
      <c r="Q7" s="84"/>
      <c r="R7" s="84"/>
      <c r="S7" s="84"/>
      <c r="T7" s="84"/>
      <c r="U7" s="84"/>
    </row>
    <row r="8" spans="1:21" ht="76.5" x14ac:dyDescent="0.4">
      <c r="A8" s="86" t="s">
        <v>78</v>
      </c>
      <c r="B8" s="13" t="s">
        <v>56</v>
      </c>
      <c r="C8" s="88" t="s">
        <v>87</v>
      </c>
      <c r="D8" s="9" t="s">
        <v>99</v>
      </c>
      <c r="E8" s="214">
        <v>1</v>
      </c>
      <c r="F8" s="13" t="s">
        <v>708</v>
      </c>
      <c r="G8" s="84"/>
      <c r="H8" s="84"/>
      <c r="I8" s="84"/>
      <c r="J8" s="84"/>
      <c r="K8" s="84"/>
      <c r="L8" s="84"/>
      <c r="M8" s="84"/>
      <c r="N8" s="84"/>
      <c r="O8" s="84"/>
      <c r="P8" s="84"/>
      <c r="Q8" s="84"/>
      <c r="R8" s="84"/>
      <c r="S8" s="84"/>
      <c r="T8" s="84"/>
      <c r="U8" s="84"/>
    </row>
    <row r="9" spans="1:21" x14ac:dyDescent="0.4">
      <c r="A9" s="86"/>
      <c r="B9" s="86"/>
      <c r="C9" s="89"/>
      <c r="D9" s="89"/>
      <c r="E9" s="84"/>
      <c r="F9" s="84"/>
      <c r="G9" s="84"/>
      <c r="H9" s="84"/>
      <c r="I9" s="84"/>
      <c r="J9" s="84"/>
      <c r="K9" s="84"/>
      <c r="L9" s="84"/>
      <c r="M9" s="84"/>
      <c r="N9" s="84"/>
      <c r="O9" s="84"/>
      <c r="P9" s="84"/>
      <c r="Q9" s="84"/>
      <c r="R9" s="84"/>
      <c r="S9" s="84"/>
      <c r="T9" s="84"/>
      <c r="U9" s="84"/>
    </row>
    <row r="10" spans="1:21" x14ac:dyDescent="0.4">
      <c r="A10" s="86"/>
      <c r="B10" s="90"/>
      <c r="C10" s="90"/>
      <c r="D10" s="90"/>
      <c r="E10" s="84"/>
      <c r="F10" s="84"/>
      <c r="G10" s="84"/>
      <c r="H10" s="84"/>
      <c r="I10" s="84"/>
      <c r="J10" s="84"/>
      <c r="K10" s="84"/>
      <c r="L10" s="84"/>
      <c r="M10" s="84"/>
      <c r="N10" s="84"/>
      <c r="O10" s="84"/>
      <c r="P10" s="84"/>
      <c r="Q10" s="84"/>
      <c r="R10" s="84"/>
      <c r="S10" s="84"/>
      <c r="T10" s="84"/>
      <c r="U10" s="84"/>
    </row>
    <row r="11" spans="1:21" x14ac:dyDescent="0.4">
      <c r="A11" s="86"/>
      <c r="B11" s="86" t="s">
        <v>83</v>
      </c>
      <c r="C11" s="86" t="s">
        <v>121</v>
      </c>
      <c r="D11" s="86" t="s">
        <v>128</v>
      </c>
      <c r="E11" s="84"/>
      <c r="F11" s="84"/>
      <c r="G11" s="84"/>
      <c r="H11" s="84"/>
      <c r="I11" s="84"/>
      <c r="J11" s="84"/>
      <c r="K11" s="84"/>
      <c r="L11" s="84"/>
      <c r="M11" s="84"/>
      <c r="N11" s="84"/>
      <c r="O11" s="84"/>
      <c r="P11" s="84"/>
      <c r="Q11" s="84"/>
      <c r="R11" s="84"/>
      <c r="S11" s="84"/>
      <c r="T11" s="84"/>
      <c r="U11" s="84"/>
    </row>
    <row r="12" spans="1:21" x14ac:dyDescent="0.4">
      <c r="A12" s="86"/>
      <c r="B12" s="86" t="s">
        <v>81</v>
      </c>
      <c r="C12" s="86" t="s">
        <v>125</v>
      </c>
      <c r="D12" s="86" t="s">
        <v>129</v>
      </c>
      <c r="E12" s="84"/>
      <c r="F12" s="84"/>
      <c r="G12" s="84"/>
      <c r="H12" s="84"/>
      <c r="I12" s="84"/>
      <c r="J12" s="84"/>
      <c r="K12" s="84"/>
      <c r="L12" s="84"/>
      <c r="M12" s="84"/>
      <c r="N12" s="84"/>
      <c r="O12" s="84"/>
      <c r="P12" s="84"/>
      <c r="Q12" s="84"/>
      <c r="R12" s="84"/>
      <c r="S12" s="84"/>
      <c r="T12" s="84"/>
      <c r="U12" s="84"/>
    </row>
    <row r="13" spans="1:21" x14ac:dyDescent="0.4">
      <c r="A13" s="86"/>
      <c r="B13" s="86"/>
      <c r="C13" s="86" t="s">
        <v>124</v>
      </c>
      <c r="D13" s="86" t="s">
        <v>130</v>
      </c>
      <c r="E13" s="84"/>
      <c r="F13" s="84"/>
      <c r="G13" s="84"/>
      <c r="H13" s="84"/>
      <c r="I13" s="84"/>
      <c r="J13" s="84"/>
      <c r="K13" s="84"/>
      <c r="L13" s="84"/>
      <c r="M13" s="84"/>
      <c r="N13" s="84"/>
      <c r="O13" s="84"/>
      <c r="P13" s="84"/>
      <c r="Q13" s="84"/>
      <c r="R13" s="84"/>
      <c r="S13" s="84"/>
      <c r="T13" s="84"/>
      <c r="U13" s="84"/>
    </row>
    <row r="14" spans="1:21" x14ac:dyDescent="0.4">
      <c r="A14" s="86"/>
      <c r="B14" s="86"/>
      <c r="C14" s="86" t="s">
        <v>126</v>
      </c>
      <c r="D14" s="86" t="s">
        <v>131</v>
      </c>
      <c r="E14" s="84"/>
      <c r="F14" s="84"/>
      <c r="G14" s="84"/>
      <c r="H14" s="84"/>
      <c r="I14" s="84"/>
      <c r="J14" s="84"/>
      <c r="K14" s="84"/>
      <c r="L14" s="84"/>
      <c r="M14" s="84"/>
      <c r="N14" s="84"/>
      <c r="O14" s="84"/>
      <c r="P14" s="84"/>
      <c r="Q14" s="84"/>
      <c r="R14" s="84"/>
      <c r="S14" s="84"/>
      <c r="T14" s="84"/>
      <c r="U14" s="84"/>
    </row>
    <row r="15" spans="1:21" x14ac:dyDescent="0.4">
      <c r="A15" s="86"/>
      <c r="B15" s="86"/>
      <c r="C15" s="86" t="s">
        <v>127</v>
      </c>
      <c r="D15" s="86" t="s">
        <v>132</v>
      </c>
      <c r="E15" s="84"/>
      <c r="F15" s="84"/>
      <c r="G15" s="84"/>
      <c r="H15" s="84"/>
      <c r="I15" s="84"/>
      <c r="J15" s="84"/>
      <c r="K15" s="84"/>
      <c r="L15" s="84"/>
      <c r="M15" s="84"/>
      <c r="N15" s="84"/>
      <c r="O15" s="84"/>
      <c r="P15" s="84"/>
      <c r="Q15" s="84"/>
      <c r="R15" s="84"/>
      <c r="S15" s="84"/>
      <c r="T15" s="84"/>
      <c r="U15" s="84"/>
    </row>
    <row r="16" spans="1:21" x14ac:dyDescent="0.4">
      <c r="A16" s="86"/>
      <c r="B16" s="86"/>
      <c r="C16" s="86"/>
      <c r="D16" s="86"/>
      <c r="E16" s="84"/>
      <c r="F16" s="84"/>
      <c r="G16" s="84"/>
      <c r="H16" s="84"/>
      <c r="I16" s="84"/>
      <c r="J16" s="84"/>
      <c r="K16" s="84"/>
      <c r="L16" s="84"/>
      <c r="M16" s="84"/>
      <c r="N16" s="84"/>
      <c r="O16" s="84"/>
    </row>
    <row r="17" spans="1:15" x14ac:dyDescent="0.4">
      <c r="A17" s="86"/>
      <c r="B17" s="86"/>
      <c r="C17" s="86"/>
      <c r="D17" s="86"/>
      <c r="E17" s="84"/>
      <c r="F17" s="84"/>
      <c r="G17" s="84"/>
      <c r="H17" s="84"/>
      <c r="I17" s="84"/>
      <c r="J17" s="84"/>
      <c r="K17" s="84"/>
      <c r="L17" s="84"/>
      <c r="M17" s="84"/>
      <c r="N17" s="84"/>
      <c r="O17" s="84"/>
    </row>
    <row r="18" spans="1:15" x14ac:dyDescent="0.4">
      <c r="A18" s="86"/>
      <c r="B18" s="91"/>
      <c r="C18" s="91"/>
      <c r="D18" s="91"/>
      <c r="E18" s="84"/>
      <c r="F18" s="84"/>
      <c r="G18" s="84"/>
      <c r="H18" s="84"/>
      <c r="I18" s="84"/>
      <c r="J18" s="84"/>
      <c r="K18" s="84"/>
      <c r="L18" s="84"/>
      <c r="M18" s="84"/>
      <c r="N18" s="84"/>
      <c r="O18" s="84"/>
    </row>
    <row r="19" spans="1:15" x14ac:dyDescent="0.4">
      <c r="A19" s="86"/>
      <c r="B19" s="91"/>
      <c r="C19" s="91"/>
      <c r="D19" s="91"/>
      <c r="E19" s="84"/>
      <c r="F19" s="84"/>
      <c r="G19" s="84"/>
      <c r="H19" s="84"/>
      <c r="I19" s="84"/>
      <c r="J19" s="84"/>
      <c r="K19" s="84"/>
      <c r="L19" s="84"/>
      <c r="M19" s="84"/>
      <c r="N19" s="84"/>
      <c r="O19" s="84"/>
    </row>
    <row r="20" spans="1:15" x14ac:dyDescent="0.4">
      <c r="A20" s="86"/>
      <c r="B20" s="91"/>
      <c r="C20" s="91"/>
      <c r="D20" s="91"/>
      <c r="E20" s="84"/>
      <c r="F20" s="84"/>
      <c r="G20" s="84"/>
      <c r="H20" s="84"/>
      <c r="I20" s="84"/>
      <c r="J20" s="84"/>
      <c r="K20" s="84"/>
      <c r="L20" s="84"/>
      <c r="M20" s="84"/>
      <c r="N20" s="84"/>
      <c r="O20" s="84"/>
    </row>
    <row r="21" spans="1:15" x14ac:dyDescent="0.4">
      <c r="A21" s="86"/>
      <c r="B21" s="91"/>
      <c r="C21" s="91"/>
      <c r="D21" s="91"/>
      <c r="E21" s="84"/>
      <c r="F21" s="84"/>
      <c r="G21" s="84"/>
      <c r="H21" s="84"/>
      <c r="I21" s="84"/>
      <c r="J21" s="84"/>
      <c r="K21" s="84"/>
      <c r="L21" s="84"/>
      <c r="M21" s="84"/>
      <c r="N21" s="84"/>
      <c r="O21" s="84"/>
    </row>
    <row r="22" spans="1:15" x14ac:dyDescent="0.4">
      <c r="A22" s="86"/>
      <c r="B22" s="86"/>
      <c r="C22" s="89"/>
      <c r="D22" s="89"/>
      <c r="E22" s="84"/>
      <c r="F22" s="84"/>
      <c r="G22" s="84"/>
      <c r="H22" s="84"/>
      <c r="I22" s="84"/>
      <c r="J22" s="84"/>
      <c r="K22" s="84"/>
      <c r="L22" s="84"/>
      <c r="M22" s="84"/>
      <c r="N22" s="84"/>
      <c r="O22" s="84"/>
    </row>
    <row r="23" spans="1:15" x14ac:dyDescent="0.4">
      <c r="A23" s="86"/>
      <c r="B23" s="86"/>
      <c r="C23" s="89"/>
      <c r="D23" s="89"/>
      <c r="E23" s="84"/>
      <c r="F23" s="84"/>
      <c r="G23" s="84"/>
      <c r="H23" s="84"/>
      <c r="I23" s="84"/>
      <c r="J23" s="84"/>
      <c r="K23" s="84"/>
      <c r="L23" s="84"/>
      <c r="M23" s="84"/>
      <c r="N23" s="84"/>
      <c r="O23" s="84"/>
    </row>
    <row r="24" spans="1:15" x14ac:dyDescent="0.4">
      <c r="A24" s="86"/>
      <c r="B24" s="86"/>
      <c r="C24" s="89"/>
      <c r="D24" s="89"/>
      <c r="E24" s="84"/>
      <c r="F24" s="84"/>
      <c r="G24" s="84"/>
      <c r="H24" s="84"/>
      <c r="I24" s="84"/>
      <c r="J24" s="84"/>
      <c r="K24" s="84"/>
      <c r="L24" s="84"/>
      <c r="M24" s="84"/>
      <c r="N24" s="84"/>
      <c r="O24" s="84"/>
    </row>
    <row r="25" spans="1:15" x14ac:dyDescent="0.4">
      <c r="A25" s="86"/>
      <c r="B25" s="86"/>
      <c r="C25" s="89"/>
      <c r="D25" s="89"/>
      <c r="E25" s="84"/>
      <c r="F25" s="84"/>
      <c r="G25" s="84"/>
      <c r="H25" s="84"/>
      <c r="I25" s="84"/>
      <c r="J25" s="84"/>
      <c r="K25" s="84"/>
      <c r="L25" s="84"/>
      <c r="M25" s="84"/>
      <c r="N25" s="84"/>
      <c r="O25" s="84"/>
    </row>
    <row r="26" spans="1:15" x14ac:dyDescent="0.4">
      <c r="A26" s="86"/>
      <c r="B26" s="86"/>
      <c r="C26" s="89"/>
      <c r="D26" s="89"/>
      <c r="E26" s="84"/>
      <c r="F26" s="84"/>
      <c r="G26" s="84"/>
      <c r="H26" s="84"/>
      <c r="I26" s="84"/>
      <c r="J26" s="84"/>
      <c r="K26" s="84"/>
      <c r="L26" s="84"/>
      <c r="M26" s="84"/>
      <c r="N26" s="84"/>
      <c r="O26" s="84"/>
    </row>
    <row r="27" spans="1:15" x14ac:dyDescent="0.4">
      <c r="A27" s="86"/>
      <c r="B27" s="86"/>
      <c r="C27" s="89"/>
      <c r="D27" s="89"/>
      <c r="E27" s="84"/>
      <c r="F27" s="84"/>
      <c r="G27" s="84"/>
      <c r="H27" s="84"/>
      <c r="I27" s="84"/>
      <c r="J27" s="84"/>
      <c r="K27" s="84"/>
      <c r="L27" s="84"/>
      <c r="M27" s="84"/>
      <c r="N27" s="84"/>
      <c r="O27" s="84"/>
    </row>
    <row r="28" spans="1:15" x14ac:dyDescent="0.4">
      <c r="A28" s="86"/>
      <c r="B28" s="86"/>
      <c r="C28" s="89"/>
      <c r="D28" s="89"/>
      <c r="E28" s="84"/>
      <c r="F28" s="84"/>
      <c r="G28" s="84"/>
      <c r="H28" s="84"/>
      <c r="I28" s="84"/>
      <c r="J28" s="84"/>
      <c r="K28" s="84"/>
      <c r="L28" s="84"/>
      <c r="M28" s="84"/>
      <c r="N28" s="84"/>
      <c r="O28" s="84"/>
    </row>
    <row r="29" spans="1:15" x14ac:dyDescent="0.4">
      <c r="A29" s="86"/>
      <c r="B29" s="86"/>
      <c r="C29" s="89"/>
      <c r="D29" s="89"/>
      <c r="E29" s="84"/>
      <c r="F29" s="84"/>
      <c r="G29" s="84"/>
      <c r="H29" s="84"/>
      <c r="I29" s="84"/>
      <c r="J29" s="84"/>
      <c r="K29" s="84"/>
      <c r="L29" s="84"/>
      <c r="M29" s="84"/>
      <c r="N29" s="84"/>
      <c r="O29" s="84"/>
    </row>
    <row r="30" spans="1:15" x14ac:dyDescent="0.4">
      <c r="A30" s="86"/>
      <c r="B30" s="86"/>
      <c r="C30" s="89"/>
      <c r="D30" s="89"/>
      <c r="E30" s="84"/>
      <c r="F30" s="84"/>
      <c r="G30" s="84"/>
      <c r="H30" s="84"/>
      <c r="I30" s="84"/>
      <c r="J30" s="84"/>
      <c r="K30" s="84"/>
      <c r="L30" s="84"/>
      <c r="M30" s="84"/>
      <c r="N30" s="84"/>
      <c r="O30" s="84"/>
    </row>
    <row r="31" spans="1:15" x14ac:dyDescent="0.4">
      <c r="A31" s="86"/>
      <c r="B31" s="86"/>
      <c r="C31" s="89"/>
      <c r="D31" s="89"/>
      <c r="E31" s="84"/>
      <c r="F31" s="84"/>
      <c r="G31" s="84"/>
      <c r="H31" s="84"/>
      <c r="I31" s="84"/>
      <c r="J31" s="84"/>
      <c r="K31" s="84"/>
      <c r="L31" s="84"/>
      <c r="M31" s="84"/>
      <c r="N31" s="84"/>
      <c r="O31" s="84"/>
    </row>
    <row r="32" spans="1:15" x14ac:dyDescent="0.4">
      <c r="A32" s="86"/>
      <c r="B32" s="86"/>
      <c r="C32" s="89"/>
      <c r="D32" s="89"/>
      <c r="E32" s="84"/>
      <c r="F32" s="84"/>
      <c r="G32" s="84"/>
      <c r="H32" s="84"/>
      <c r="I32" s="84"/>
      <c r="J32" s="84"/>
      <c r="K32" s="84"/>
      <c r="L32" s="84"/>
      <c r="M32" s="84"/>
      <c r="N32" s="84"/>
      <c r="O32" s="84"/>
    </row>
    <row r="33" spans="1:15" x14ac:dyDescent="0.4">
      <c r="A33" s="86"/>
      <c r="B33" s="86"/>
      <c r="C33" s="89"/>
      <c r="D33" s="89"/>
      <c r="E33" s="84"/>
      <c r="F33" s="84"/>
      <c r="G33" s="84"/>
      <c r="H33" s="84"/>
      <c r="I33" s="84"/>
      <c r="J33" s="84"/>
      <c r="K33" s="84"/>
      <c r="L33" s="84"/>
      <c r="M33" s="84"/>
      <c r="N33" s="84"/>
      <c r="O33" s="84"/>
    </row>
    <row r="34" spans="1:15" x14ac:dyDescent="0.4">
      <c r="A34" s="86"/>
      <c r="B34" s="86"/>
      <c r="C34" s="89"/>
      <c r="D34" s="89"/>
      <c r="E34" s="84"/>
      <c r="F34" s="84"/>
      <c r="G34" s="84"/>
      <c r="H34" s="84"/>
      <c r="I34" s="84"/>
      <c r="J34" s="84"/>
      <c r="K34" s="84"/>
      <c r="L34" s="84"/>
      <c r="M34" s="84"/>
      <c r="N34" s="84"/>
      <c r="O34" s="84"/>
    </row>
    <row r="35" spans="1:15" x14ac:dyDescent="0.4">
      <c r="A35" s="86"/>
      <c r="B35" s="86"/>
      <c r="C35" s="89"/>
      <c r="D35" s="89"/>
      <c r="E35" s="84"/>
      <c r="F35" s="84"/>
      <c r="G35" s="84"/>
      <c r="H35" s="84"/>
      <c r="I35" s="84"/>
      <c r="J35" s="84"/>
      <c r="K35" s="84"/>
      <c r="L35" s="84"/>
      <c r="M35" s="84"/>
      <c r="N35" s="84"/>
      <c r="O35" s="84"/>
    </row>
    <row r="36" spans="1:15" x14ac:dyDescent="0.4">
      <c r="A36" s="86"/>
      <c r="B36" s="86"/>
      <c r="C36" s="89"/>
      <c r="D36" s="89"/>
      <c r="E36" s="84"/>
      <c r="F36" s="84"/>
      <c r="G36" s="84"/>
      <c r="H36" s="84"/>
      <c r="I36" s="84"/>
      <c r="J36" s="84"/>
      <c r="K36" s="84"/>
      <c r="L36" s="84"/>
      <c r="M36" s="84"/>
      <c r="N36" s="84"/>
      <c r="O36" s="84"/>
    </row>
    <row r="37" spans="1:15" x14ac:dyDescent="0.4">
      <c r="A37" s="86"/>
      <c r="B37" s="86"/>
      <c r="C37" s="89"/>
      <c r="D37" s="89"/>
      <c r="E37" s="84"/>
      <c r="F37" s="84"/>
      <c r="G37" s="84"/>
      <c r="H37" s="84"/>
      <c r="I37" s="84"/>
      <c r="J37" s="84"/>
      <c r="K37" s="84"/>
      <c r="L37" s="84"/>
      <c r="M37" s="84"/>
      <c r="N37" s="84"/>
      <c r="O37" s="84"/>
    </row>
    <row r="38" spans="1:15" x14ac:dyDescent="0.4">
      <c r="A38" s="86"/>
      <c r="B38" s="86"/>
      <c r="C38" s="89"/>
      <c r="D38" s="89"/>
      <c r="E38" s="84"/>
      <c r="F38" s="84"/>
      <c r="G38" s="84"/>
      <c r="H38" s="84"/>
      <c r="I38" s="84"/>
      <c r="J38" s="84"/>
      <c r="K38" s="84"/>
      <c r="L38" s="84"/>
      <c r="M38" s="84"/>
      <c r="N38" s="84"/>
      <c r="O38" s="84"/>
    </row>
    <row r="39" spans="1:15" x14ac:dyDescent="0.4">
      <c r="A39" s="86"/>
      <c r="B39" s="86"/>
      <c r="C39" s="89"/>
      <c r="D39" s="89"/>
      <c r="E39" s="84"/>
      <c r="F39" s="84"/>
      <c r="G39" s="84"/>
      <c r="H39" s="84"/>
      <c r="I39" s="84"/>
      <c r="J39" s="84"/>
      <c r="K39" s="84"/>
      <c r="L39" s="84"/>
      <c r="M39" s="84"/>
      <c r="N39" s="84"/>
      <c r="O39" s="84"/>
    </row>
    <row r="40" spans="1:15" x14ac:dyDescent="0.4">
      <c r="A40" s="86"/>
      <c r="B40" s="86"/>
      <c r="C40" s="89"/>
      <c r="D40" s="89"/>
      <c r="E40" s="84"/>
      <c r="F40" s="84"/>
      <c r="G40" s="84"/>
      <c r="H40" s="84"/>
      <c r="I40" s="84"/>
      <c r="J40" s="84"/>
      <c r="K40" s="84"/>
      <c r="L40" s="84"/>
      <c r="M40" s="84"/>
      <c r="N40" s="84"/>
      <c r="O40" s="84"/>
    </row>
    <row r="41" spans="1:15" x14ac:dyDescent="0.4">
      <c r="A41" s="86"/>
      <c r="B41" s="86"/>
      <c r="C41" s="89"/>
      <c r="D41" s="89"/>
      <c r="E41" s="84"/>
      <c r="F41" s="84"/>
      <c r="G41" s="84"/>
      <c r="H41" s="84"/>
      <c r="I41" s="84"/>
      <c r="J41" s="84"/>
      <c r="K41" s="84"/>
      <c r="L41" s="84"/>
      <c r="M41" s="84"/>
      <c r="N41" s="84"/>
      <c r="O41" s="84"/>
    </row>
    <row r="42" spans="1:15" x14ac:dyDescent="0.4">
      <c r="A42" s="86"/>
      <c r="B42" s="86"/>
      <c r="C42" s="89"/>
      <c r="D42" s="89"/>
      <c r="E42" s="84"/>
      <c r="F42" s="84"/>
      <c r="G42" s="84"/>
      <c r="H42" s="84"/>
      <c r="I42" s="84"/>
      <c r="J42" s="84"/>
      <c r="K42" s="84"/>
      <c r="L42" s="84"/>
      <c r="M42" s="84"/>
      <c r="N42" s="84"/>
      <c r="O42" s="84"/>
    </row>
    <row r="43" spans="1:15" x14ac:dyDescent="0.4">
      <c r="A43" s="86"/>
      <c r="B43" s="86"/>
      <c r="C43" s="89"/>
      <c r="D43" s="89"/>
      <c r="E43" s="84"/>
      <c r="F43" s="84"/>
      <c r="G43" s="84"/>
      <c r="H43" s="84"/>
      <c r="I43" s="84"/>
      <c r="J43" s="84"/>
      <c r="K43" s="84"/>
      <c r="L43" s="84"/>
      <c r="M43" s="84"/>
      <c r="N43" s="84"/>
      <c r="O43" s="84"/>
    </row>
    <row r="44" spans="1:15" x14ac:dyDescent="0.4">
      <c r="A44" s="86"/>
      <c r="B44" s="86"/>
      <c r="C44" s="89"/>
      <c r="D44" s="89"/>
      <c r="E44" s="84"/>
      <c r="F44" s="84"/>
      <c r="G44" s="84"/>
      <c r="H44" s="84"/>
      <c r="I44" s="84"/>
      <c r="J44" s="84"/>
      <c r="K44" s="84"/>
      <c r="L44" s="84"/>
      <c r="M44" s="84"/>
      <c r="N44" s="84"/>
      <c r="O44" s="84"/>
    </row>
    <row r="45" spans="1:15" x14ac:dyDescent="0.4">
      <c r="A45" s="86"/>
      <c r="B45" s="86"/>
      <c r="C45" s="89"/>
      <c r="D45" s="89"/>
      <c r="E45" s="84"/>
      <c r="F45" s="84"/>
      <c r="G45" s="84"/>
      <c r="H45" s="84"/>
      <c r="I45" s="84"/>
      <c r="J45" s="84"/>
      <c r="K45" s="84"/>
      <c r="L45" s="84"/>
      <c r="M45" s="84"/>
      <c r="N45" s="84"/>
      <c r="O45" s="84"/>
    </row>
    <row r="46" spans="1:15" x14ac:dyDescent="0.4">
      <c r="A46" s="86"/>
      <c r="B46" s="86"/>
      <c r="C46" s="89"/>
      <c r="D46" s="89"/>
      <c r="E46" s="84"/>
      <c r="F46" s="84"/>
      <c r="G46" s="84"/>
      <c r="H46" s="84"/>
      <c r="I46" s="84"/>
      <c r="J46" s="84"/>
      <c r="K46" s="84"/>
      <c r="L46" s="84"/>
      <c r="M46" s="84"/>
      <c r="N46" s="84"/>
      <c r="O46" s="84"/>
    </row>
    <row r="47" spans="1:15" x14ac:dyDescent="0.4">
      <c r="A47" s="86"/>
      <c r="B47" s="86"/>
      <c r="C47" s="89"/>
      <c r="D47" s="89"/>
      <c r="E47" s="84"/>
      <c r="F47" s="84"/>
      <c r="G47" s="84"/>
      <c r="H47" s="84"/>
      <c r="I47" s="84"/>
      <c r="J47" s="84"/>
      <c r="K47" s="84"/>
      <c r="L47" s="84"/>
      <c r="M47" s="84"/>
      <c r="N47" s="84"/>
      <c r="O47" s="84"/>
    </row>
    <row r="48" spans="1:15" x14ac:dyDescent="0.4">
      <c r="A48" s="86"/>
      <c r="B48" s="86"/>
      <c r="C48" s="89"/>
      <c r="D48" s="89"/>
      <c r="E48" s="84"/>
      <c r="F48" s="84"/>
      <c r="G48" s="84"/>
      <c r="H48" s="84"/>
      <c r="I48" s="84"/>
      <c r="J48" s="84"/>
      <c r="K48" s="84"/>
      <c r="L48" s="84"/>
      <c r="M48" s="84"/>
      <c r="N48" s="84"/>
      <c r="O48" s="84"/>
    </row>
    <row r="49" spans="1:15" x14ac:dyDescent="0.4">
      <c r="A49" s="86"/>
      <c r="B49" s="86"/>
      <c r="C49" s="89"/>
      <c r="D49" s="89"/>
      <c r="E49" s="84"/>
      <c r="F49" s="84"/>
      <c r="G49" s="84"/>
      <c r="H49" s="84"/>
      <c r="I49" s="84"/>
      <c r="J49" s="84"/>
      <c r="K49" s="84"/>
      <c r="L49" s="84"/>
      <c r="M49" s="84"/>
      <c r="N49" s="84"/>
      <c r="O49" s="84"/>
    </row>
    <row r="50" spans="1:15" x14ac:dyDescent="0.4">
      <c r="A50" s="86"/>
      <c r="B50" s="86"/>
      <c r="C50" s="89"/>
      <c r="D50" s="89"/>
      <c r="E50" s="84"/>
      <c r="F50" s="84"/>
      <c r="G50" s="84"/>
      <c r="H50" s="84"/>
      <c r="I50" s="84"/>
      <c r="J50" s="84"/>
      <c r="K50" s="84"/>
      <c r="L50" s="84"/>
      <c r="M50" s="84"/>
      <c r="N50" s="84"/>
      <c r="O50" s="84"/>
    </row>
    <row r="51" spans="1:15" x14ac:dyDescent="0.4">
      <c r="A51" s="86"/>
      <c r="B51" s="86"/>
      <c r="C51" s="89"/>
      <c r="D51" s="89"/>
      <c r="E51" s="84"/>
      <c r="F51" s="84"/>
      <c r="G51" s="84"/>
      <c r="H51" s="84"/>
      <c r="I51" s="84"/>
      <c r="J51" s="84"/>
      <c r="K51" s="84"/>
      <c r="L51" s="84"/>
      <c r="M51" s="84"/>
      <c r="N51" s="84"/>
      <c r="O51" s="84"/>
    </row>
    <row r="52" spans="1:15" x14ac:dyDescent="0.4">
      <c r="A52" s="86"/>
      <c r="B52" s="92"/>
      <c r="C52" s="93"/>
      <c r="D52" s="93"/>
    </row>
    <row r="53" spans="1:15" x14ac:dyDescent="0.4">
      <c r="A53" s="86"/>
      <c r="B53" s="92"/>
      <c r="C53" s="93"/>
      <c r="D53" s="93"/>
    </row>
    <row r="54" spans="1:15" x14ac:dyDescent="0.4">
      <c r="A54" s="86"/>
      <c r="B54" s="92"/>
      <c r="C54" s="93"/>
      <c r="D54" s="93"/>
    </row>
    <row r="55" spans="1:15" x14ac:dyDescent="0.4">
      <c r="A55" s="86"/>
      <c r="B55" s="92"/>
      <c r="C55" s="93"/>
      <c r="D55" s="93"/>
    </row>
    <row r="56" spans="1:15" x14ac:dyDescent="0.4">
      <c r="A56" s="86"/>
      <c r="B56" s="92"/>
      <c r="C56" s="93"/>
      <c r="D56" s="93"/>
    </row>
    <row r="57" spans="1:15" x14ac:dyDescent="0.4">
      <c r="A57" s="86"/>
      <c r="B57" s="92"/>
      <c r="C57" s="93"/>
      <c r="D57" s="93"/>
    </row>
    <row r="58" spans="1:15" x14ac:dyDescent="0.4">
      <c r="A58" s="86"/>
      <c r="B58" s="92"/>
      <c r="C58" s="93"/>
      <c r="D58" s="93"/>
    </row>
    <row r="59" spans="1:15" x14ac:dyDescent="0.4">
      <c r="A59" s="86"/>
      <c r="B59" s="92"/>
      <c r="C59" s="93"/>
      <c r="D59" s="93"/>
    </row>
    <row r="60" spans="1:15" x14ac:dyDescent="0.4">
      <c r="A60" s="86"/>
      <c r="B60" s="92"/>
      <c r="C60" s="93"/>
      <c r="D60" s="93"/>
    </row>
    <row r="61" spans="1:15" x14ac:dyDescent="0.4">
      <c r="A61" s="86"/>
      <c r="B61" s="92"/>
      <c r="C61" s="93"/>
      <c r="D61" s="93"/>
    </row>
    <row r="62" spans="1:15" x14ac:dyDescent="0.4">
      <c r="A62" s="86"/>
      <c r="B62" s="92"/>
      <c r="C62" s="93"/>
      <c r="D62" s="93"/>
    </row>
    <row r="63" spans="1:15" x14ac:dyDescent="0.4">
      <c r="A63" s="86"/>
      <c r="B63" s="92"/>
      <c r="C63" s="93"/>
      <c r="D63" s="93"/>
    </row>
    <row r="64" spans="1:15" x14ac:dyDescent="0.4">
      <c r="A64" s="86"/>
      <c r="B64" s="92"/>
      <c r="C64" s="93"/>
      <c r="D64" s="93"/>
    </row>
    <row r="65" spans="1:4" x14ac:dyDescent="0.4">
      <c r="A65" s="86"/>
      <c r="B65" s="92"/>
      <c r="C65" s="93"/>
      <c r="D65" s="93"/>
    </row>
    <row r="66" spans="1:4" x14ac:dyDescent="0.4">
      <c r="A66" s="86"/>
      <c r="B66" s="92"/>
      <c r="C66" s="93"/>
      <c r="D66" s="93"/>
    </row>
    <row r="67" spans="1:4" x14ac:dyDescent="0.4">
      <c r="A67" s="86"/>
      <c r="B67" s="92"/>
      <c r="C67" s="93"/>
      <c r="D67" s="93"/>
    </row>
    <row r="68" spans="1:4" x14ac:dyDescent="0.4">
      <c r="A68" s="86"/>
      <c r="B68" s="92"/>
      <c r="C68" s="93"/>
      <c r="D68" s="93"/>
    </row>
    <row r="69" spans="1:4" x14ac:dyDescent="0.4">
      <c r="A69" s="86"/>
      <c r="B69" s="92"/>
      <c r="C69" s="93"/>
      <c r="D69" s="93"/>
    </row>
    <row r="70" spans="1:4" x14ac:dyDescent="0.4">
      <c r="A70" s="86"/>
      <c r="B70" s="92"/>
      <c r="C70" s="93"/>
      <c r="D70" s="93"/>
    </row>
    <row r="71" spans="1:4" x14ac:dyDescent="0.4">
      <c r="A71" s="86"/>
      <c r="B71" s="92"/>
      <c r="C71" s="93"/>
      <c r="D71" s="93"/>
    </row>
    <row r="72" spans="1:4" x14ac:dyDescent="0.4">
      <c r="A72" s="86"/>
      <c r="B72" s="92"/>
      <c r="C72" s="93"/>
      <c r="D72" s="93"/>
    </row>
    <row r="73" spans="1:4" x14ac:dyDescent="0.4">
      <c r="A73" s="86"/>
      <c r="B73" s="92"/>
      <c r="C73" s="93"/>
      <c r="D73" s="93"/>
    </row>
    <row r="74" spans="1:4" x14ac:dyDescent="0.4">
      <c r="A74" s="86"/>
      <c r="B74" s="92"/>
      <c r="C74" s="93"/>
      <c r="D74" s="93"/>
    </row>
    <row r="75" spans="1:4" x14ac:dyDescent="0.4">
      <c r="A75" s="86"/>
      <c r="B75" s="92"/>
      <c r="C75" s="93"/>
      <c r="D75" s="93"/>
    </row>
    <row r="76" spans="1:4" x14ac:dyDescent="0.4">
      <c r="A76" s="86"/>
      <c r="B76" s="92"/>
      <c r="C76" s="93"/>
      <c r="D76" s="93"/>
    </row>
    <row r="77" spans="1:4" x14ac:dyDescent="0.4">
      <c r="A77" s="86"/>
      <c r="B77" s="92"/>
      <c r="C77" s="93"/>
      <c r="D77" s="93"/>
    </row>
    <row r="78" spans="1:4" x14ac:dyDescent="0.4">
      <c r="A78" s="86"/>
      <c r="B78" s="92"/>
      <c r="C78" s="93"/>
      <c r="D78" s="93"/>
    </row>
    <row r="79" spans="1:4" x14ac:dyDescent="0.4">
      <c r="A79" s="86"/>
      <c r="B79" s="92"/>
      <c r="C79" s="93"/>
      <c r="D79" s="93"/>
    </row>
    <row r="80" spans="1:4" x14ac:dyDescent="0.4">
      <c r="A80" s="86"/>
      <c r="B80" s="92"/>
      <c r="C80" s="93"/>
      <c r="D80" s="93"/>
    </row>
    <row r="81" spans="1:4" x14ac:dyDescent="0.4">
      <c r="A81" s="86"/>
      <c r="B81" s="92"/>
      <c r="C81" s="93"/>
      <c r="D81" s="93"/>
    </row>
    <row r="82" spans="1:4" x14ac:dyDescent="0.4">
      <c r="A82" s="86"/>
      <c r="B82" s="92"/>
      <c r="C82" s="93"/>
      <c r="D82" s="93"/>
    </row>
    <row r="83" spans="1:4" x14ac:dyDescent="0.4">
      <c r="A83" s="86"/>
      <c r="B83" s="92"/>
      <c r="C83" s="93"/>
      <c r="D83" s="93"/>
    </row>
    <row r="84" spans="1:4" x14ac:dyDescent="0.4">
      <c r="A84" s="86"/>
      <c r="B84" s="92"/>
      <c r="C84" s="93"/>
      <c r="D84" s="93"/>
    </row>
    <row r="85" spans="1:4" x14ac:dyDescent="0.4">
      <c r="A85" s="86"/>
      <c r="B85" s="92"/>
      <c r="C85" s="93"/>
      <c r="D85" s="93"/>
    </row>
    <row r="86" spans="1:4" x14ac:dyDescent="0.4">
      <c r="A86" s="86"/>
      <c r="B86" s="92"/>
      <c r="C86" s="93"/>
      <c r="D86" s="93"/>
    </row>
    <row r="87" spans="1:4" x14ac:dyDescent="0.4">
      <c r="A87" s="86"/>
      <c r="B87" s="92"/>
      <c r="C87" s="93"/>
      <c r="D87" s="93"/>
    </row>
    <row r="88" spans="1:4" x14ac:dyDescent="0.4">
      <c r="A88" s="86"/>
      <c r="B88" s="92"/>
      <c r="C88" s="93"/>
      <c r="D88" s="93"/>
    </row>
    <row r="89" spans="1:4" x14ac:dyDescent="0.4">
      <c r="A89" s="86"/>
      <c r="B89" s="92"/>
      <c r="C89" s="93"/>
      <c r="D89" s="93"/>
    </row>
    <row r="90" spans="1:4" x14ac:dyDescent="0.4">
      <c r="A90" s="86"/>
      <c r="B90" s="92"/>
      <c r="C90" s="93"/>
      <c r="D90" s="93"/>
    </row>
    <row r="91" spans="1:4" x14ac:dyDescent="0.4">
      <c r="A91" s="86"/>
      <c r="B91" s="92"/>
      <c r="C91" s="93"/>
      <c r="D91" s="93"/>
    </row>
    <row r="92" spans="1:4" x14ac:dyDescent="0.4">
      <c r="A92" s="86"/>
      <c r="B92" s="92"/>
      <c r="C92" s="93"/>
      <c r="D92" s="93"/>
    </row>
    <row r="93" spans="1:4" x14ac:dyDescent="0.4">
      <c r="A93" s="86"/>
      <c r="B93" s="92"/>
      <c r="C93" s="93"/>
      <c r="D93" s="93"/>
    </row>
    <row r="94" spans="1:4" x14ac:dyDescent="0.4">
      <c r="A94" s="86"/>
      <c r="B94" s="92"/>
      <c r="C94" s="93"/>
      <c r="D94" s="93"/>
    </row>
    <row r="95" spans="1:4" x14ac:dyDescent="0.4">
      <c r="A95" s="86"/>
      <c r="B95" s="92"/>
      <c r="C95" s="93"/>
      <c r="D95" s="93"/>
    </row>
    <row r="96" spans="1:4" x14ac:dyDescent="0.4">
      <c r="A96" s="86"/>
      <c r="B96" s="92"/>
      <c r="C96" s="93"/>
      <c r="D96" s="93"/>
    </row>
    <row r="97" spans="1:4" x14ac:dyDescent="0.4">
      <c r="A97" s="86"/>
      <c r="B97" s="92"/>
      <c r="C97" s="93"/>
      <c r="D97" s="93"/>
    </row>
    <row r="98" spans="1:4" x14ac:dyDescent="0.4">
      <c r="A98" s="86"/>
      <c r="B98" s="92"/>
      <c r="C98" s="93"/>
      <c r="D98" s="93"/>
    </row>
    <row r="99" spans="1:4" x14ac:dyDescent="0.4">
      <c r="A99" s="86"/>
      <c r="B99" s="92"/>
      <c r="C99" s="93"/>
      <c r="D99" s="93"/>
    </row>
    <row r="100" spans="1:4" x14ac:dyDescent="0.4">
      <c r="A100" s="86"/>
      <c r="B100" s="92"/>
      <c r="C100" s="93"/>
      <c r="D100" s="93"/>
    </row>
    <row r="101" spans="1:4" x14ac:dyDescent="0.4">
      <c r="A101" s="86"/>
      <c r="B101" s="92"/>
      <c r="C101" s="93"/>
      <c r="D101" s="93"/>
    </row>
    <row r="102" spans="1:4" x14ac:dyDescent="0.4">
      <c r="A102" s="86"/>
      <c r="B102" s="92"/>
      <c r="C102" s="93"/>
      <c r="D102" s="93"/>
    </row>
    <row r="103" spans="1:4" x14ac:dyDescent="0.4">
      <c r="A103" s="86"/>
      <c r="B103" s="92"/>
      <c r="C103" s="93"/>
      <c r="D103" s="93"/>
    </row>
    <row r="104" spans="1:4" x14ac:dyDescent="0.4">
      <c r="A104" s="86"/>
      <c r="B104" s="92"/>
      <c r="C104" s="93"/>
      <c r="D104" s="93"/>
    </row>
    <row r="105" spans="1:4" x14ac:dyDescent="0.4">
      <c r="A105" s="86"/>
      <c r="B105" s="92"/>
      <c r="C105" s="93"/>
      <c r="D105" s="93"/>
    </row>
    <row r="106" spans="1:4" x14ac:dyDescent="0.4">
      <c r="A106" s="86"/>
      <c r="B106" s="92"/>
      <c r="C106" s="93"/>
      <c r="D106" s="93"/>
    </row>
    <row r="107" spans="1:4" x14ac:dyDescent="0.4">
      <c r="A107" s="86"/>
      <c r="B107" s="92"/>
      <c r="C107" s="93"/>
      <c r="D107" s="93"/>
    </row>
    <row r="108" spans="1:4" x14ac:dyDescent="0.4">
      <c r="A108" s="86"/>
      <c r="B108" s="92"/>
      <c r="C108" s="93"/>
      <c r="D108" s="93"/>
    </row>
    <row r="109" spans="1:4" x14ac:dyDescent="0.4">
      <c r="A109" s="86"/>
      <c r="B109" s="92"/>
      <c r="C109" s="93"/>
      <c r="D109" s="93"/>
    </row>
    <row r="110" spans="1:4" x14ac:dyDescent="0.4">
      <c r="A110" s="86"/>
      <c r="B110" s="92"/>
      <c r="C110" s="93"/>
      <c r="D110" s="93"/>
    </row>
    <row r="111" spans="1:4" x14ac:dyDescent="0.4">
      <c r="A111" s="86"/>
      <c r="B111" s="92"/>
      <c r="C111" s="93"/>
      <c r="D111" s="93"/>
    </row>
    <row r="112" spans="1:4" x14ac:dyDescent="0.4">
      <c r="A112" s="86"/>
      <c r="B112" s="92"/>
      <c r="C112" s="93"/>
      <c r="D112" s="93"/>
    </row>
    <row r="113" spans="1:4" x14ac:dyDescent="0.4">
      <c r="A113" s="86"/>
      <c r="B113" s="92"/>
      <c r="C113" s="93"/>
      <c r="D113" s="93"/>
    </row>
    <row r="114" spans="1:4" x14ac:dyDescent="0.4">
      <c r="A114" s="86"/>
      <c r="B114" s="92"/>
      <c r="C114" s="93"/>
      <c r="D114" s="93"/>
    </row>
    <row r="115" spans="1:4" x14ac:dyDescent="0.4">
      <c r="A115" s="86"/>
      <c r="B115" s="92"/>
      <c r="C115" s="93"/>
      <c r="D115" s="93"/>
    </row>
    <row r="116" spans="1:4" x14ac:dyDescent="0.4">
      <c r="A116" s="86"/>
      <c r="B116" s="92"/>
      <c r="C116" s="93"/>
      <c r="D116" s="93"/>
    </row>
    <row r="117" spans="1:4" x14ac:dyDescent="0.4">
      <c r="A117" s="86"/>
      <c r="B117" s="92"/>
      <c r="C117" s="93"/>
      <c r="D117" s="93"/>
    </row>
    <row r="118" spans="1:4" x14ac:dyDescent="0.4">
      <c r="A118" s="86"/>
      <c r="B118" s="92"/>
      <c r="C118" s="93"/>
      <c r="D118" s="93"/>
    </row>
    <row r="119" spans="1:4" x14ac:dyDescent="0.4">
      <c r="A119" s="86"/>
      <c r="B119" s="92"/>
      <c r="C119" s="93"/>
      <c r="D119" s="93"/>
    </row>
    <row r="120" spans="1:4" x14ac:dyDescent="0.4">
      <c r="A120" s="86"/>
      <c r="B120" s="92"/>
      <c r="C120" s="93"/>
      <c r="D120" s="93"/>
    </row>
    <row r="121" spans="1:4" x14ac:dyDescent="0.4">
      <c r="A121" s="86"/>
      <c r="B121" s="92"/>
      <c r="C121" s="93"/>
      <c r="D121" s="93"/>
    </row>
    <row r="122" spans="1:4" x14ac:dyDescent="0.4">
      <c r="A122" s="86"/>
      <c r="B122" s="92"/>
      <c r="C122" s="93"/>
      <c r="D122" s="93"/>
    </row>
    <row r="123" spans="1:4" x14ac:dyDescent="0.4">
      <c r="A123" s="86"/>
      <c r="B123" s="92"/>
      <c r="C123" s="93"/>
      <c r="D123" s="93"/>
    </row>
    <row r="124" spans="1:4" x14ac:dyDescent="0.4">
      <c r="A124" s="86"/>
      <c r="B124" s="92"/>
      <c r="C124" s="93"/>
      <c r="D124" s="93"/>
    </row>
    <row r="125" spans="1:4" x14ac:dyDescent="0.4">
      <c r="A125" s="86"/>
      <c r="B125" s="92"/>
      <c r="C125" s="93"/>
      <c r="D125" s="93"/>
    </row>
    <row r="126" spans="1:4" x14ac:dyDescent="0.4">
      <c r="A126" s="86"/>
      <c r="B126" s="92"/>
      <c r="C126" s="93"/>
      <c r="D126" s="93"/>
    </row>
    <row r="127" spans="1:4" x14ac:dyDescent="0.4">
      <c r="A127" s="86"/>
      <c r="B127" s="92"/>
      <c r="C127" s="93"/>
      <c r="D127" s="93"/>
    </row>
    <row r="128" spans="1:4" x14ac:dyDescent="0.4">
      <c r="A128" s="86"/>
      <c r="B128" s="92"/>
      <c r="C128" s="93"/>
      <c r="D128" s="93"/>
    </row>
    <row r="129" spans="1:4" x14ac:dyDescent="0.4">
      <c r="A129" s="86"/>
      <c r="B129" s="92"/>
      <c r="C129" s="93"/>
      <c r="D129" s="93"/>
    </row>
    <row r="130" spans="1:4" x14ac:dyDescent="0.4">
      <c r="A130" s="86"/>
      <c r="B130" s="92"/>
      <c r="C130" s="93"/>
      <c r="D130" s="93"/>
    </row>
    <row r="131" spans="1:4" x14ac:dyDescent="0.4">
      <c r="A131" s="86"/>
      <c r="B131" s="92"/>
      <c r="C131" s="93"/>
      <c r="D131" s="93"/>
    </row>
    <row r="132" spans="1:4" x14ac:dyDescent="0.4">
      <c r="A132" s="86"/>
      <c r="B132" s="92"/>
      <c r="C132" s="93"/>
      <c r="D132" s="93"/>
    </row>
    <row r="133" spans="1:4" x14ac:dyDescent="0.4">
      <c r="A133" s="86"/>
      <c r="B133" s="92"/>
      <c r="C133" s="93"/>
      <c r="D133" s="93"/>
    </row>
    <row r="134" spans="1:4" x14ac:dyDescent="0.4">
      <c r="A134" s="86"/>
      <c r="B134" s="92"/>
      <c r="C134" s="93"/>
      <c r="D134" s="93"/>
    </row>
    <row r="135" spans="1:4" x14ac:dyDescent="0.4">
      <c r="A135" s="86"/>
      <c r="B135" s="92"/>
      <c r="C135" s="93"/>
      <c r="D135" s="93"/>
    </row>
    <row r="136" spans="1:4" x14ac:dyDescent="0.4">
      <c r="A136" s="86"/>
      <c r="B136" s="92"/>
      <c r="C136" s="93"/>
      <c r="D136" s="93"/>
    </row>
    <row r="137" spans="1:4" x14ac:dyDescent="0.4">
      <c r="A137" s="86"/>
      <c r="B137" s="92"/>
      <c r="C137" s="93"/>
      <c r="D137" s="93"/>
    </row>
    <row r="138" spans="1:4" x14ac:dyDescent="0.4">
      <c r="A138" s="86"/>
      <c r="B138" s="92"/>
      <c r="C138" s="93"/>
      <c r="D138" s="93"/>
    </row>
    <row r="139" spans="1:4" x14ac:dyDescent="0.4">
      <c r="A139" s="86"/>
      <c r="B139" s="92"/>
      <c r="C139" s="93"/>
      <c r="D139" s="93"/>
    </row>
    <row r="140" spans="1:4" x14ac:dyDescent="0.4">
      <c r="A140" s="86"/>
      <c r="B140" s="92"/>
      <c r="C140" s="93"/>
      <c r="D140" s="93"/>
    </row>
    <row r="141" spans="1:4" x14ac:dyDescent="0.4">
      <c r="A141" s="86"/>
      <c r="B141" s="92"/>
      <c r="C141" s="93"/>
      <c r="D141" s="93"/>
    </row>
    <row r="142" spans="1:4" x14ac:dyDescent="0.4">
      <c r="A142" s="86"/>
      <c r="B142" s="92"/>
      <c r="C142" s="93"/>
      <c r="D142" s="93"/>
    </row>
    <row r="143" spans="1:4" x14ac:dyDescent="0.4">
      <c r="A143" s="86"/>
      <c r="B143" s="92"/>
      <c r="C143" s="93"/>
      <c r="D143" s="93"/>
    </row>
    <row r="144" spans="1:4" x14ac:dyDescent="0.4">
      <c r="A144" s="86"/>
      <c r="B144" s="92"/>
      <c r="C144" s="93"/>
      <c r="D144" s="93"/>
    </row>
    <row r="145" spans="1:4" x14ac:dyDescent="0.4">
      <c r="A145" s="86"/>
      <c r="B145" s="92"/>
      <c r="C145" s="93"/>
      <c r="D145" s="93"/>
    </row>
    <row r="146" spans="1:4" x14ac:dyDescent="0.4">
      <c r="A146" s="86"/>
      <c r="B146" s="92"/>
      <c r="C146" s="93"/>
      <c r="D146" s="93"/>
    </row>
    <row r="147" spans="1:4" x14ac:dyDescent="0.4">
      <c r="A147" s="86"/>
      <c r="B147" s="92"/>
      <c r="C147" s="93"/>
      <c r="D147" s="93"/>
    </row>
    <row r="148" spans="1:4" x14ac:dyDescent="0.4">
      <c r="A148" s="86"/>
      <c r="B148" s="92"/>
      <c r="C148" s="93"/>
      <c r="D148" s="93"/>
    </row>
    <row r="149" spans="1:4" x14ac:dyDescent="0.4">
      <c r="A149" s="86"/>
      <c r="B149" s="92"/>
      <c r="C149" s="93"/>
      <c r="D149" s="93"/>
    </row>
    <row r="150" spans="1:4" x14ac:dyDescent="0.4">
      <c r="A150" s="86"/>
      <c r="B150" s="92"/>
      <c r="C150" s="93"/>
      <c r="D150" s="93"/>
    </row>
    <row r="151" spans="1:4" x14ac:dyDescent="0.4">
      <c r="A151" s="86"/>
      <c r="B151" s="92"/>
      <c r="C151" s="93"/>
      <c r="D151" s="93"/>
    </row>
    <row r="152" spans="1:4" x14ac:dyDescent="0.4">
      <c r="A152" s="86"/>
      <c r="B152" s="92"/>
      <c r="C152" s="93"/>
      <c r="D152" s="93"/>
    </row>
    <row r="153" spans="1:4" x14ac:dyDescent="0.4">
      <c r="A153" s="86"/>
      <c r="B153" s="92"/>
      <c r="C153" s="93"/>
      <c r="D153" s="93"/>
    </row>
    <row r="154" spans="1:4" x14ac:dyDescent="0.4">
      <c r="A154" s="86"/>
      <c r="B154" s="92"/>
      <c r="C154" s="93"/>
      <c r="D154" s="93"/>
    </row>
    <row r="155" spans="1:4" x14ac:dyDescent="0.4">
      <c r="A155" s="86"/>
      <c r="B155" s="92"/>
      <c r="C155" s="93"/>
      <c r="D155" s="93"/>
    </row>
    <row r="156" spans="1:4" x14ac:dyDescent="0.4">
      <c r="A156" s="86"/>
      <c r="B156" s="92"/>
      <c r="C156" s="93"/>
      <c r="D156" s="93"/>
    </row>
    <row r="157" spans="1:4" x14ac:dyDescent="0.4">
      <c r="A157" s="86"/>
      <c r="B157" s="92"/>
      <c r="C157" s="93"/>
      <c r="D157" s="93"/>
    </row>
    <row r="158" spans="1:4" x14ac:dyDescent="0.4">
      <c r="A158" s="86"/>
      <c r="B158" s="92"/>
      <c r="C158" s="93"/>
      <c r="D158" s="93"/>
    </row>
    <row r="159" spans="1:4" x14ac:dyDescent="0.4">
      <c r="A159" s="86"/>
      <c r="B159" s="92"/>
      <c r="C159" s="93"/>
      <c r="D159" s="93"/>
    </row>
    <row r="160" spans="1:4" x14ac:dyDescent="0.4">
      <c r="A160" s="86"/>
      <c r="B160" s="92"/>
      <c r="C160" s="93"/>
      <c r="D160" s="93"/>
    </row>
    <row r="161" spans="1:4" x14ac:dyDescent="0.4">
      <c r="A161" s="86"/>
      <c r="B161" s="92"/>
      <c r="C161" s="93"/>
      <c r="D161" s="93"/>
    </row>
    <row r="162" spans="1:4" x14ac:dyDescent="0.4">
      <c r="A162" s="86"/>
      <c r="B162" s="92"/>
      <c r="C162" s="93"/>
      <c r="D162" s="93"/>
    </row>
    <row r="163" spans="1:4" x14ac:dyDescent="0.4">
      <c r="A163" s="86"/>
      <c r="B163" s="92"/>
      <c r="C163" s="93"/>
      <c r="D163" s="93"/>
    </row>
    <row r="164" spans="1:4" x14ac:dyDescent="0.4">
      <c r="A164" s="86"/>
      <c r="B164" s="92"/>
      <c r="C164" s="93"/>
      <c r="D164" s="93"/>
    </row>
    <row r="165" spans="1:4" x14ac:dyDescent="0.4">
      <c r="A165" s="86"/>
      <c r="B165" s="92"/>
      <c r="C165" s="93"/>
      <c r="D165" s="93"/>
    </row>
    <row r="166" spans="1:4" x14ac:dyDescent="0.4">
      <c r="A166" s="86"/>
      <c r="B166" s="92"/>
      <c r="C166" s="93"/>
      <c r="D166" s="93"/>
    </row>
    <row r="167" spans="1:4" x14ac:dyDescent="0.4">
      <c r="A167" s="86"/>
      <c r="B167" s="92"/>
      <c r="C167" s="93"/>
      <c r="D167" s="93"/>
    </row>
    <row r="168" spans="1:4" x14ac:dyDescent="0.4">
      <c r="A168" s="86"/>
      <c r="B168" s="92"/>
      <c r="C168" s="93"/>
      <c r="D168" s="93"/>
    </row>
    <row r="169" spans="1:4" x14ac:dyDescent="0.4">
      <c r="A169" s="86"/>
      <c r="B169" s="92"/>
      <c r="C169" s="93"/>
      <c r="D169" s="93"/>
    </row>
    <row r="170" spans="1:4" x14ac:dyDescent="0.4">
      <c r="A170" s="86"/>
      <c r="B170" s="92"/>
      <c r="C170" s="93"/>
      <c r="D170" s="93"/>
    </row>
    <row r="171" spans="1:4" x14ac:dyDescent="0.4">
      <c r="A171" s="86"/>
      <c r="B171" s="92"/>
      <c r="C171" s="93"/>
      <c r="D171" s="93"/>
    </row>
    <row r="172" spans="1:4" x14ac:dyDescent="0.4">
      <c r="A172" s="86"/>
      <c r="B172" s="92"/>
      <c r="C172" s="93"/>
      <c r="D172" s="93"/>
    </row>
    <row r="173" spans="1:4" x14ac:dyDescent="0.4">
      <c r="A173" s="86"/>
      <c r="B173" s="92"/>
      <c r="C173" s="93"/>
      <c r="D173" s="93"/>
    </row>
    <row r="174" spans="1:4" x14ac:dyDescent="0.4">
      <c r="A174" s="86"/>
      <c r="B174" s="92"/>
      <c r="C174" s="93"/>
      <c r="D174" s="93"/>
    </row>
    <row r="175" spans="1:4" x14ac:dyDescent="0.4">
      <c r="A175" s="86"/>
      <c r="B175" s="92"/>
      <c r="C175" s="93"/>
      <c r="D175" s="93"/>
    </row>
    <row r="176" spans="1:4" x14ac:dyDescent="0.4">
      <c r="A176" s="86"/>
      <c r="B176" s="92"/>
      <c r="C176" s="93"/>
      <c r="D176" s="93"/>
    </row>
    <row r="177" spans="1:4" x14ac:dyDescent="0.4">
      <c r="A177" s="86"/>
      <c r="B177" s="92"/>
      <c r="C177" s="93"/>
      <c r="D177" s="93"/>
    </row>
    <row r="178" spans="1:4" x14ac:dyDescent="0.4">
      <c r="A178" s="86"/>
      <c r="B178" s="92"/>
      <c r="C178" s="93"/>
      <c r="D178" s="93"/>
    </row>
    <row r="179" spans="1:4" x14ac:dyDescent="0.4">
      <c r="A179" s="86"/>
      <c r="B179" s="92"/>
      <c r="C179" s="93"/>
      <c r="D179" s="93"/>
    </row>
    <row r="180" spans="1:4" x14ac:dyDescent="0.4">
      <c r="A180" s="86"/>
      <c r="B180" s="92"/>
      <c r="C180" s="93"/>
      <c r="D180" s="93"/>
    </row>
    <row r="181" spans="1:4" x14ac:dyDescent="0.4">
      <c r="A181" s="86"/>
      <c r="B181" s="92"/>
      <c r="C181" s="93"/>
      <c r="D181" s="93"/>
    </row>
    <row r="182" spans="1:4" x14ac:dyDescent="0.4">
      <c r="A182" s="86"/>
      <c r="B182" s="92"/>
      <c r="C182" s="93"/>
      <c r="D182" s="93"/>
    </row>
    <row r="183" spans="1:4" x14ac:dyDescent="0.4">
      <c r="A183" s="86"/>
      <c r="B183" s="92"/>
      <c r="C183" s="93"/>
      <c r="D183" s="93"/>
    </row>
    <row r="184" spans="1:4" x14ac:dyDescent="0.4">
      <c r="A184" s="86"/>
      <c r="B184" s="92"/>
      <c r="C184" s="93"/>
      <c r="D184" s="93"/>
    </row>
    <row r="185" spans="1:4" x14ac:dyDescent="0.4">
      <c r="A185" s="86"/>
      <c r="B185" s="92"/>
      <c r="C185" s="93"/>
      <c r="D185" s="93"/>
    </row>
    <row r="186" spans="1:4" x14ac:dyDescent="0.4">
      <c r="A186" s="86"/>
      <c r="B186" s="92"/>
      <c r="C186" s="93"/>
      <c r="D186" s="93"/>
    </row>
    <row r="187" spans="1:4" x14ac:dyDescent="0.4">
      <c r="A187" s="86"/>
      <c r="B187" s="92"/>
      <c r="C187" s="93"/>
      <c r="D187" s="93"/>
    </row>
    <row r="188" spans="1:4" x14ac:dyDescent="0.4">
      <c r="A188" s="86"/>
      <c r="B188" s="92"/>
      <c r="C188" s="93"/>
      <c r="D188" s="93"/>
    </row>
    <row r="189" spans="1:4" x14ac:dyDescent="0.4">
      <c r="A189" s="86"/>
      <c r="B189" s="92"/>
      <c r="C189" s="93"/>
      <c r="D189" s="93"/>
    </row>
    <row r="190" spans="1:4" x14ac:dyDescent="0.4">
      <c r="A190" s="86"/>
      <c r="B190" s="92"/>
      <c r="C190" s="93"/>
      <c r="D190" s="93"/>
    </row>
    <row r="191" spans="1:4" x14ac:dyDescent="0.4">
      <c r="A191" s="86"/>
      <c r="B191" s="92"/>
      <c r="C191" s="93"/>
      <c r="D191" s="93"/>
    </row>
    <row r="192" spans="1:4" x14ac:dyDescent="0.4">
      <c r="A192" s="86"/>
      <c r="B192" s="92"/>
      <c r="C192" s="93"/>
      <c r="D192" s="93"/>
    </row>
    <row r="193" spans="1:4" x14ac:dyDescent="0.4">
      <c r="A193" s="86"/>
      <c r="B193" s="92"/>
      <c r="C193" s="93"/>
      <c r="D193" s="93"/>
    </row>
    <row r="194" spans="1:4" x14ac:dyDescent="0.4">
      <c r="A194" s="86"/>
      <c r="B194" s="92"/>
      <c r="C194" s="93"/>
      <c r="D194" s="93"/>
    </row>
    <row r="195" spans="1:4" x14ac:dyDescent="0.4">
      <c r="A195" s="86"/>
      <c r="B195" s="92"/>
      <c r="C195" s="93"/>
      <c r="D195" s="93"/>
    </row>
    <row r="196" spans="1:4" x14ac:dyDescent="0.4">
      <c r="A196" s="86"/>
      <c r="B196" s="92"/>
      <c r="C196" s="93"/>
      <c r="D196" s="93"/>
    </row>
    <row r="197" spans="1:4" x14ac:dyDescent="0.4">
      <c r="A197" s="86"/>
      <c r="B197" s="92"/>
      <c r="C197" s="93"/>
      <c r="D197" s="93"/>
    </row>
    <row r="198" spans="1:4" x14ac:dyDescent="0.4">
      <c r="A198" s="86"/>
      <c r="B198" s="92"/>
      <c r="C198" s="93"/>
      <c r="D198" s="93"/>
    </row>
    <row r="199" spans="1:4" x14ac:dyDescent="0.4">
      <c r="A199" s="86"/>
      <c r="B199" s="92"/>
      <c r="C199" s="93"/>
      <c r="D199" s="93"/>
    </row>
    <row r="200" spans="1:4" x14ac:dyDescent="0.4">
      <c r="A200" s="86"/>
      <c r="B200" s="92"/>
      <c r="C200" s="93"/>
      <c r="D200" s="93"/>
    </row>
    <row r="201" spans="1:4" x14ac:dyDescent="0.4">
      <c r="A201" s="86"/>
      <c r="B201" s="92"/>
      <c r="C201" s="93"/>
      <c r="D201" s="93"/>
    </row>
    <row r="202" spans="1:4" x14ac:dyDescent="0.4">
      <c r="A202" s="86"/>
      <c r="B202" s="92"/>
      <c r="C202" s="93"/>
      <c r="D202" s="93"/>
    </row>
    <row r="203" spans="1:4" x14ac:dyDescent="0.4">
      <c r="A203" s="86"/>
      <c r="B203" s="92"/>
      <c r="C203" s="93"/>
      <c r="D203" s="93"/>
    </row>
    <row r="204" spans="1:4" x14ac:dyDescent="0.4">
      <c r="A204" s="86"/>
      <c r="B204" s="92"/>
      <c r="C204" s="93"/>
      <c r="D204" s="93"/>
    </row>
    <row r="205" spans="1:4" x14ac:dyDescent="0.4">
      <c r="A205" s="86"/>
      <c r="B205" s="92"/>
      <c r="C205" s="93"/>
      <c r="D205" s="93"/>
    </row>
    <row r="206" spans="1:4" x14ac:dyDescent="0.4">
      <c r="A206" s="86"/>
      <c r="B206" s="92"/>
      <c r="C206" s="93"/>
      <c r="D206" s="93"/>
    </row>
    <row r="207" spans="1:4" x14ac:dyDescent="0.4">
      <c r="A207" s="86"/>
      <c r="B207" s="92"/>
      <c r="C207" s="93"/>
      <c r="D207" s="93"/>
    </row>
    <row r="208" spans="1:4" x14ac:dyDescent="0.4">
      <c r="A208" s="84"/>
      <c r="B208" s="92"/>
      <c r="C208" s="92"/>
      <c r="D208" s="92"/>
    </row>
    <row r="209" spans="1:8" x14ac:dyDescent="0.4">
      <c r="A209" s="84"/>
      <c r="B209" s="94" t="s">
        <v>80</v>
      </c>
      <c r="C209" s="94" t="s">
        <v>120</v>
      </c>
      <c r="D209" s="95" t="s">
        <v>80</v>
      </c>
      <c r="E209" s="95" t="s">
        <v>120</v>
      </c>
    </row>
    <row r="210" spans="1:8" x14ac:dyDescent="0.4">
      <c r="A210" s="84"/>
      <c r="B210" s="96" t="s">
        <v>82</v>
      </c>
      <c r="C210" s="96" t="s">
        <v>52</v>
      </c>
      <c r="D210" s="29" t="s">
        <v>82</v>
      </c>
      <c r="F210" s="29" t="str">
        <f>IF(NOT(ISBLANK(D210)),D210,IF(NOT(ISBLANK(E210)),"     "&amp;E210,FALSE))</f>
        <v>Afectación Económica o presupuestal</v>
      </c>
      <c r="G210" s="29" t="s">
        <v>82</v>
      </c>
      <c r="H210" s="29" t="str">
        <f>IF(NOT(ISERROR(MATCH(G210,_xlfn.ANCHORARRAY(B221),0))),F223&amp;"Por favor no seleccionar los criterios de impacto",G210)</f>
        <v>❌Por favor no seleccionar los criterios de impacto</v>
      </c>
    </row>
    <row r="211" spans="1:8" x14ac:dyDescent="0.4">
      <c r="A211" s="84"/>
      <c r="B211" s="96" t="s">
        <v>82</v>
      </c>
      <c r="C211" s="96" t="s">
        <v>84</v>
      </c>
      <c r="E211" s="29" t="s">
        <v>52</v>
      </c>
      <c r="F211" s="29" t="str">
        <f t="shared" ref="F211:F221" si="0">IF(NOT(ISBLANK(D211)),D211,IF(NOT(ISBLANK(E211)),"     "&amp;E211,FALSE))</f>
        <v xml:space="preserve">     Afectación menor a 10 SMLMV .</v>
      </c>
    </row>
    <row r="212" spans="1:8" x14ac:dyDescent="0.4">
      <c r="A212" s="84"/>
      <c r="B212" s="96" t="s">
        <v>82</v>
      </c>
      <c r="C212" s="96" t="s">
        <v>85</v>
      </c>
      <c r="E212" s="29" t="s">
        <v>84</v>
      </c>
      <c r="F212" s="29" t="str">
        <f t="shared" si="0"/>
        <v xml:space="preserve">     Entre 10 y 50 SMLMV </v>
      </c>
    </row>
    <row r="213" spans="1:8" x14ac:dyDescent="0.4">
      <c r="A213" s="84"/>
      <c r="B213" s="96" t="s">
        <v>82</v>
      </c>
      <c r="C213" s="96" t="s">
        <v>86</v>
      </c>
      <c r="E213" s="29" t="s">
        <v>85</v>
      </c>
      <c r="F213" s="29" t="str">
        <f t="shared" si="0"/>
        <v xml:space="preserve">     Entre 50 y 100 SMLMV </v>
      </c>
    </row>
    <row r="214" spans="1:8" x14ac:dyDescent="0.4">
      <c r="A214" s="84"/>
      <c r="B214" s="96" t="s">
        <v>82</v>
      </c>
      <c r="C214" s="96" t="s">
        <v>87</v>
      </c>
      <c r="E214" s="29" t="s">
        <v>86</v>
      </c>
      <c r="F214" s="29" t="str">
        <f t="shared" si="0"/>
        <v xml:space="preserve">     Entre 100 y 500 SMLMV </v>
      </c>
    </row>
    <row r="215" spans="1:8" x14ac:dyDescent="0.4">
      <c r="A215" s="84"/>
      <c r="B215" s="96" t="s">
        <v>51</v>
      </c>
      <c r="C215" s="96" t="s">
        <v>88</v>
      </c>
      <c r="E215" s="29" t="s">
        <v>87</v>
      </c>
      <c r="F215" s="29" t="str">
        <f t="shared" si="0"/>
        <v xml:space="preserve">     Mayor a 500 SMLMV </v>
      </c>
    </row>
    <row r="216" spans="1:8" x14ac:dyDescent="0.4">
      <c r="A216" s="84"/>
      <c r="B216" s="96" t="s">
        <v>51</v>
      </c>
      <c r="C216" s="96" t="s">
        <v>89</v>
      </c>
      <c r="D216" s="29" t="s">
        <v>51</v>
      </c>
      <c r="F216" s="29" t="str">
        <f t="shared" si="0"/>
        <v>Pérdida Reputacional</v>
      </c>
    </row>
    <row r="217" spans="1:8" x14ac:dyDescent="0.4">
      <c r="A217" s="84"/>
      <c r="B217" s="96" t="s">
        <v>51</v>
      </c>
      <c r="C217" s="96" t="s">
        <v>91</v>
      </c>
      <c r="E217" s="29" t="s">
        <v>88</v>
      </c>
      <c r="F217" s="29" t="str">
        <f t="shared" si="0"/>
        <v xml:space="preserve">     El riesgo afecta la imagen de alguna área de la organización</v>
      </c>
    </row>
    <row r="218" spans="1:8" x14ac:dyDescent="0.4">
      <c r="A218" s="84"/>
      <c r="B218" s="96" t="s">
        <v>51</v>
      </c>
      <c r="C218" s="96" t="s">
        <v>90</v>
      </c>
      <c r="E218" s="29" t="s">
        <v>89</v>
      </c>
      <c r="F218" s="29" t="str">
        <f t="shared" si="0"/>
        <v xml:space="preserve">     El riesgo afecta la imagen de la entidad internamente, de conocimiento general, nivel interno, de junta dircetiva y accionistas y/o de provedores</v>
      </c>
    </row>
    <row r="219" spans="1:8" x14ac:dyDescent="0.4">
      <c r="A219" s="84"/>
      <c r="B219" s="96" t="s">
        <v>51</v>
      </c>
      <c r="C219" s="96" t="s">
        <v>99</v>
      </c>
      <c r="E219" s="29" t="s">
        <v>91</v>
      </c>
      <c r="F219" s="29" t="str">
        <f t="shared" si="0"/>
        <v xml:space="preserve">     El riesgo afecta la imagen de la entidad con algunos usuarios de relevancia frente al logro de los objetivos</v>
      </c>
    </row>
    <row r="220" spans="1:8" x14ac:dyDescent="0.4">
      <c r="A220" s="84"/>
      <c r="B220" s="96"/>
      <c r="C220" s="96"/>
      <c r="E220" s="29" t="s">
        <v>90</v>
      </c>
      <c r="F220" s="29" t="str">
        <f t="shared" si="0"/>
        <v xml:space="preserve">     El riesgo afecta la imagen de de la entidad con efecto publicitario sostenido a nivel de sector administrativo, nivel departamental o municipal</v>
      </c>
    </row>
    <row r="221" spans="1:8" x14ac:dyDescent="0.4">
      <c r="A221" s="84"/>
      <c r="B221" s="96" t="str" cm="1">
        <f t="array" ref="B221:B223">_xlfn.UNIQUE(Tabla1[[#All],[Criterios]])</f>
        <v>Criterios</v>
      </c>
      <c r="C221" s="96"/>
      <c r="E221" s="29" t="s">
        <v>99</v>
      </c>
      <c r="F221" s="29" t="str">
        <f t="shared" si="0"/>
        <v xml:space="preserve">     El riesgo afecta la imagen de la entidad a nivel nacional, con efecto publicitarios sostenible a nivel país</v>
      </c>
    </row>
    <row r="222" spans="1:8" x14ac:dyDescent="0.4">
      <c r="A222" s="84"/>
      <c r="B222" s="96" t="str">
        <v>Afectación Económica o presupuestal</v>
      </c>
      <c r="C222" s="96"/>
    </row>
    <row r="223" spans="1:8" x14ac:dyDescent="0.4">
      <c r="B223" s="96" t="str">
        <v>Pérdida Reputacional</v>
      </c>
      <c r="C223" s="96"/>
      <c r="F223" s="97" t="s">
        <v>122</v>
      </c>
    </row>
    <row r="224" spans="1:8" x14ac:dyDescent="0.4">
      <c r="B224" s="98"/>
      <c r="C224" s="98"/>
      <c r="F224" s="97" t="s">
        <v>123</v>
      </c>
    </row>
    <row r="225" spans="2:4" x14ac:dyDescent="0.4">
      <c r="B225" s="98"/>
      <c r="C225" s="98"/>
    </row>
    <row r="226" spans="2:4" x14ac:dyDescent="0.4">
      <c r="B226" s="98"/>
      <c r="C226" s="98"/>
    </row>
    <row r="227" spans="2:4" x14ac:dyDescent="0.4">
      <c r="B227" s="98"/>
      <c r="C227" s="98"/>
      <c r="D227" s="98"/>
    </row>
    <row r="228" spans="2:4" x14ac:dyDescent="0.4">
      <c r="B228" s="98"/>
      <c r="C228" s="98"/>
      <c r="D228" s="98"/>
    </row>
    <row r="229" spans="2:4" x14ac:dyDescent="0.4">
      <c r="B229" s="98"/>
      <c r="C229" s="98"/>
      <c r="D229" s="98"/>
    </row>
    <row r="230" spans="2:4" x14ac:dyDescent="0.4">
      <c r="B230" s="98"/>
      <c r="C230" s="98"/>
      <c r="D230" s="98"/>
    </row>
    <row r="231" spans="2:4" x14ac:dyDescent="0.4">
      <c r="B231" s="98"/>
      <c r="C231" s="98"/>
      <c r="D231" s="98"/>
    </row>
    <row r="232" spans="2:4" x14ac:dyDescent="0.4">
      <c r="B232" s="98"/>
      <c r="C232" s="98"/>
      <c r="D232" s="98"/>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zoomScale="70" zoomScaleNormal="70" workbookViewId="0">
      <selection activeCell="E27" sqref="E27"/>
    </sheetView>
  </sheetViews>
  <sheetFormatPr baseColWidth="10" defaultRowHeight="15" x14ac:dyDescent="0.25"/>
  <cols>
    <col min="1" max="1" width="12.28515625" style="172" customWidth="1"/>
    <col min="2" max="2" width="8.85546875" style="14" bestFit="1" customWidth="1"/>
    <col min="3" max="3" width="44.85546875" style="14" customWidth="1"/>
    <col min="4" max="4" width="91.28515625" style="14" customWidth="1"/>
    <col min="5" max="5" width="29.85546875" style="14" bestFit="1" customWidth="1"/>
    <col min="6" max="16384" width="11.42578125" style="14"/>
  </cols>
  <sheetData>
    <row r="1" spans="1:7" ht="18" x14ac:dyDescent="0.25">
      <c r="A1" s="484" t="s">
        <v>389</v>
      </c>
      <c r="B1" s="484"/>
      <c r="C1" s="484"/>
      <c r="D1" s="484"/>
      <c r="E1" s="484"/>
      <c r="F1" s="484"/>
    </row>
    <row r="2" spans="1:7" ht="18" x14ac:dyDescent="0.25">
      <c r="A2" s="484" t="s">
        <v>390</v>
      </c>
      <c r="B2" s="484"/>
      <c r="C2" s="484"/>
      <c r="D2" s="484"/>
      <c r="E2" s="484"/>
      <c r="F2" s="484"/>
    </row>
    <row r="3" spans="1:7" ht="18" x14ac:dyDescent="0.25">
      <c r="A3" s="485" t="s">
        <v>391</v>
      </c>
      <c r="B3" s="485"/>
      <c r="C3" s="485"/>
      <c r="D3" s="485"/>
      <c r="E3" s="485"/>
      <c r="F3" s="485"/>
    </row>
    <row r="4" spans="1:7" ht="18" x14ac:dyDescent="0.25">
      <c r="A4" s="486" t="s">
        <v>392</v>
      </c>
      <c r="B4" s="486"/>
      <c r="C4" s="486"/>
      <c r="D4" s="486"/>
      <c r="E4" s="486"/>
      <c r="F4" s="486"/>
    </row>
    <row r="5" spans="1:7" ht="15.75" x14ac:dyDescent="0.25">
      <c r="A5" s="156" t="s">
        <v>393</v>
      </c>
      <c r="B5" s="156" t="s">
        <v>394</v>
      </c>
      <c r="C5" s="156" t="s">
        <v>395</v>
      </c>
      <c r="D5" s="156" t="s">
        <v>396</v>
      </c>
      <c r="E5" s="156" t="s">
        <v>397</v>
      </c>
      <c r="G5" s="157"/>
    </row>
    <row r="6" spans="1:7" x14ac:dyDescent="0.25">
      <c r="A6" s="158"/>
      <c r="B6" s="159"/>
      <c r="C6" s="160"/>
      <c r="D6" s="161"/>
      <c r="E6" s="162"/>
    </row>
    <row r="7" spans="1:7" x14ac:dyDescent="0.25">
      <c r="A7" s="158"/>
      <c r="B7" s="159"/>
      <c r="C7" s="160"/>
      <c r="D7" s="161"/>
      <c r="E7" s="163"/>
    </row>
    <row r="8" spans="1:7" x14ac:dyDescent="0.25">
      <c r="A8" s="158"/>
      <c r="B8" s="159"/>
      <c r="C8" s="164"/>
      <c r="D8" s="165"/>
      <c r="E8" s="163"/>
    </row>
    <row r="9" spans="1:7" x14ac:dyDescent="0.25">
      <c r="A9" s="158"/>
      <c r="B9" s="159"/>
      <c r="C9" s="164"/>
      <c r="D9" s="165"/>
      <c r="E9" s="163"/>
    </row>
    <row r="10" spans="1:7" x14ac:dyDescent="0.25">
      <c r="A10" s="158"/>
      <c r="B10" s="159"/>
      <c r="C10" s="164"/>
      <c r="D10" s="165"/>
      <c r="E10" s="163"/>
    </row>
    <row r="11" spans="1:7" x14ac:dyDescent="0.25">
      <c r="A11" s="158"/>
      <c r="B11" s="159"/>
      <c r="C11" s="166"/>
      <c r="D11" s="165"/>
      <c r="E11" s="163"/>
    </row>
    <row r="12" spans="1:7" x14ac:dyDescent="0.25">
      <c r="A12" s="158"/>
      <c r="B12" s="159"/>
      <c r="C12" s="166"/>
      <c r="D12" s="165"/>
      <c r="E12" s="163"/>
    </row>
    <row r="13" spans="1:7" x14ac:dyDescent="0.25">
      <c r="A13" s="158"/>
      <c r="B13" s="159"/>
      <c r="C13" s="166"/>
      <c r="D13" s="165"/>
      <c r="E13" s="163"/>
    </row>
    <row r="14" spans="1:7" x14ac:dyDescent="0.25">
      <c r="A14" s="158"/>
      <c r="B14" s="159"/>
      <c r="C14" s="166"/>
      <c r="D14" s="165"/>
      <c r="E14" s="163"/>
    </row>
    <row r="15" spans="1:7" x14ac:dyDescent="0.25">
      <c r="A15" s="158"/>
      <c r="B15" s="159"/>
      <c r="C15" s="166"/>
      <c r="D15" s="165"/>
      <c r="E15" s="163"/>
    </row>
    <row r="16" spans="1:7" x14ac:dyDescent="0.25">
      <c r="A16" s="158"/>
      <c r="B16" s="159"/>
      <c r="C16" s="166"/>
      <c r="D16" s="165"/>
      <c r="E16" s="163"/>
    </row>
    <row r="17" spans="1:5" x14ac:dyDescent="0.25">
      <c r="A17" s="158"/>
      <c r="B17" s="159"/>
      <c r="C17" s="167"/>
      <c r="D17" s="165"/>
      <c r="E17" s="163"/>
    </row>
    <row r="18" spans="1:5" x14ac:dyDescent="0.25">
      <c r="A18" s="158"/>
      <c r="B18" s="159"/>
      <c r="C18" s="167"/>
      <c r="D18" s="165"/>
      <c r="E18" s="163"/>
    </row>
    <row r="19" spans="1:5" x14ac:dyDescent="0.25">
      <c r="A19" s="158"/>
      <c r="B19" s="159"/>
      <c r="C19" s="167"/>
      <c r="D19" s="165"/>
      <c r="E19" s="163"/>
    </row>
    <row r="20" spans="1:5" x14ac:dyDescent="0.25">
      <c r="A20" s="158"/>
      <c r="B20" s="159"/>
      <c r="C20" s="167"/>
      <c r="D20" s="165"/>
      <c r="E20" s="163"/>
    </row>
    <row r="21" spans="1:5" x14ac:dyDescent="0.25">
      <c r="A21" s="158"/>
      <c r="B21" s="159"/>
      <c r="C21" s="167"/>
      <c r="D21" s="165"/>
      <c r="E21" s="163"/>
    </row>
    <row r="22" spans="1:5" x14ac:dyDescent="0.25">
      <c r="A22" s="158"/>
      <c r="B22" s="159"/>
      <c r="C22" s="164"/>
      <c r="D22" s="165"/>
      <c r="E22" s="163"/>
    </row>
    <row r="23" spans="1:5" x14ac:dyDescent="0.25">
      <c r="A23" s="158"/>
      <c r="B23" s="159"/>
      <c r="C23" s="164"/>
      <c r="D23" s="165"/>
      <c r="E23" s="163"/>
    </row>
    <row r="24" spans="1:5" x14ac:dyDescent="0.25">
      <c r="A24" s="158"/>
      <c r="B24" s="159"/>
      <c r="C24" s="164"/>
      <c r="D24" s="165"/>
      <c r="E24" s="163"/>
    </row>
    <row r="25" spans="1:5" x14ac:dyDescent="0.25">
      <c r="A25" s="158"/>
      <c r="B25" s="159"/>
      <c r="C25" s="164"/>
      <c r="D25" s="165"/>
      <c r="E25" s="163"/>
    </row>
    <row r="26" spans="1:5" x14ac:dyDescent="0.25">
      <c r="A26" s="158"/>
      <c r="B26" s="159"/>
      <c r="C26" s="164"/>
      <c r="D26" s="165"/>
      <c r="E26" s="163"/>
    </row>
    <row r="27" spans="1:5" x14ac:dyDescent="0.25">
      <c r="A27" s="158"/>
      <c r="B27" s="159"/>
      <c r="C27" s="164"/>
      <c r="D27" s="165"/>
      <c r="E27" s="163"/>
    </row>
    <row r="28" spans="1:5" x14ac:dyDescent="0.25">
      <c r="A28" s="158"/>
      <c r="B28" s="159"/>
      <c r="C28" s="164"/>
      <c r="D28" s="165"/>
      <c r="E28" s="163"/>
    </row>
    <row r="29" spans="1:5" x14ac:dyDescent="0.25">
      <c r="A29" s="158"/>
      <c r="B29" s="159"/>
      <c r="C29" s="164"/>
      <c r="D29" s="165"/>
      <c r="E29" s="163"/>
    </row>
    <row r="30" spans="1:5" x14ac:dyDescent="0.25">
      <c r="A30" s="158"/>
      <c r="B30" s="159"/>
      <c r="C30" s="164"/>
      <c r="D30" s="165"/>
      <c r="E30" s="163"/>
    </row>
    <row r="31" spans="1:5" x14ac:dyDescent="0.25">
      <c r="A31" s="158"/>
      <c r="B31" s="159"/>
      <c r="C31" s="166"/>
      <c r="D31" s="165"/>
      <c r="E31" s="163"/>
    </row>
    <row r="32" spans="1:5" x14ac:dyDescent="0.25">
      <c r="A32" s="158"/>
      <c r="B32" s="159"/>
      <c r="C32" s="166"/>
      <c r="D32" s="165"/>
      <c r="E32" s="163"/>
    </row>
    <row r="33" spans="1:5" x14ac:dyDescent="0.25">
      <c r="A33" s="158"/>
      <c r="B33" s="159"/>
      <c r="C33" s="166"/>
      <c r="D33" s="165"/>
      <c r="E33" s="163"/>
    </row>
    <row r="34" spans="1:5" x14ac:dyDescent="0.25">
      <c r="A34" s="158"/>
      <c r="B34" s="159"/>
      <c r="C34" s="166"/>
      <c r="D34" s="165"/>
      <c r="E34" s="163"/>
    </row>
    <row r="35" spans="1:5" x14ac:dyDescent="0.25">
      <c r="A35" s="168"/>
      <c r="B35" s="169"/>
      <c r="C35" s="166"/>
      <c r="D35" s="170"/>
      <c r="E35" s="171"/>
    </row>
    <row r="36" spans="1:5" x14ac:dyDescent="0.25">
      <c r="A36" s="168"/>
      <c r="B36" s="169"/>
      <c r="C36" s="166"/>
      <c r="D36" s="170"/>
      <c r="E36" s="171"/>
    </row>
    <row r="37" spans="1:5" x14ac:dyDescent="0.25">
      <c r="A37" s="168"/>
      <c r="B37" s="169"/>
      <c r="C37" s="166"/>
      <c r="D37" s="170"/>
      <c r="E37" s="171"/>
    </row>
  </sheetData>
  <mergeCells count="4">
    <mergeCell ref="A1:F1"/>
    <mergeCell ref="A2:F2"/>
    <mergeCell ref="A3:F3"/>
    <mergeCell ref="A4:F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O72"/>
  <sheetViews>
    <sheetView topLeftCell="A38" workbookViewId="0">
      <selection activeCell="B42" sqref="B42"/>
    </sheetView>
  </sheetViews>
  <sheetFormatPr baseColWidth="10" defaultRowHeight="15" x14ac:dyDescent="0.25"/>
  <cols>
    <col min="1" max="1" width="24.28515625" bestFit="1" customWidth="1"/>
    <col min="2" max="2" width="46.5703125" customWidth="1"/>
    <col min="8" max="8" width="57.42578125" customWidth="1"/>
    <col min="9" max="9" width="27.140625" bestFit="1" customWidth="1"/>
    <col min="10" max="10" width="14.42578125" customWidth="1"/>
    <col min="12" max="12" width="90.28515625" bestFit="1" customWidth="1"/>
    <col min="13" max="13" width="5" bestFit="1" customWidth="1"/>
    <col min="15" max="15" width="27.28515625" customWidth="1"/>
  </cols>
  <sheetData>
    <row r="1" spans="1:15" x14ac:dyDescent="0.25">
      <c r="A1" t="s">
        <v>151</v>
      </c>
      <c r="C1" t="s">
        <v>152</v>
      </c>
      <c r="H1" t="s">
        <v>151</v>
      </c>
      <c r="I1" t="s">
        <v>154</v>
      </c>
      <c r="J1" t="s">
        <v>4</v>
      </c>
      <c r="L1" t="s">
        <v>46</v>
      </c>
      <c r="N1" t="s">
        <v>3</v>
      </c>
    </row>
    <row r="2" spans="1:15" ht="25.5" x14ac:dyDescent="0.25">
      <c r="A2" t="s">
        <v>112</v>
      </c>
      <c r="C2" t="s">
        <v>305</v>
      </c>
      <c r="H2" t="s">
        <v>133</v>
      </c>
      <c r="I2" s="5" t="s">
        <v>153</v>
      </c>
      <c r="J2" s="30">
        <v>0.2</v>
      </c>
      <c r="L2" t="s">
        <v>93</v>
      </c>
      <c r="M2">
        <v>2</v>
      </c>
      <c r="N2" s="28">
        <v>0.2</v>
      </c>
      <c r="O2" s="5" t="s">
        <v>45</v>
      </c>
    </row>
    <row r="3" spans="1:15" ht="25.5" x14ac:dyDescent="0.25">
      <c r="A3" t="s">
        <v>260</v>
      </c>
      <c r="C3" t="s">
        <v>261</v>
      </c>
      <c r="H3" t="s">
        <v>84</v>
      </c>
      <c r="I3" s="8" t="s">
        <v>77</v>
      </c>
      <c r="J3" s="31">
        <v>0.4</v>
      </c>
      <c r="L3" t="s">
        <v>94</v>
      </c>
      <c r="M3">
        <v>24</v>
      </c>
      <c r="N3" s="28">
        <v>0.4</v>
      </c>
      <c r="O3" s="8" t="s">
        <v>47</v>
      </c>
    </row>
    <row r="4" spans="1:15" ht="25.5" x14ac:dyDescent="0.25">
      <c r="A4" t="s">
        <v>113</v>
      </c>
      <c r="C4" t="s">
        <v>108</v>
      </c>
      <c r="H4" t="s">
        <v>85</v>
      </c>
      <c r="I4" s="11" t="s">
        <v>74</v>
      </c>
      <c r="J4" s="32">
        <v>0.6</v>
      </c>
      <c r="L4" t="s">
        <v>95</v>
      </c>
      <c r="M4">
        <v>500</v>
      </c>
      <c r="N4" s="28">
        <v>0.6</v>
      </c>
      <c r="O4" s="11" t="s">
        <v>98</v>
      </c>
    </row>
    <row r="5" spans="1:15" ht="25.5" x14ac:dyDescent="0.25">
      <c r="C5" t="s">
        <v>264</v>
      </c>
      <c r="H5" t="s">
        <v>86</v>
      </c>
      <c r="I5" s="12" t="s">
        <v>6</v>
      </c>
      <c r="J5" s="33">
        <v>0.8</v>
      </c>
      <c r="L5" t="s">
        <v>96</v>
      </c>
      <c r="M5">
        <v>5000</v>
      </c>
      <c r="N5" s="28">
        <v>0.8</v>
      </c>
      <c r="O5" s="12" t="s">
        <v>5</v>
      </c>
    </row>
    <row r="6" spans="1:15" ht="25.5" x14ac:dyDescent="0.25">
      <c r="H6" t="s">
        <v>87</v>
      </c>
      <c r="I6" s="13" t="s">
        <v>78</v>
      </c>
      <c r="J6" s="34">
        <v>1</v>
      </c>
      <c r="L6" t="s">
        <v>97</v>
      </c>
      <c r="M6">
        <v>5000</v>
      </c>
      <c r="N6" s="28">
        <v>1</v>
      </c>
      <c r="O6" s="13" t="s">
        <v>48</v>
      </c>
    </row>
    <row r="7" spans="1:15" ht="25.5" x14ac:dyDescent="0.25">
      <c r="H7" t="s">
        <v>88</v>
      </c>
      <c r="I7" s="5" t="s">
        <v>153</v>
      </c>
      <c r="J7" s="30">
        <v>0.2</v>
      </c>
    </row>
    <row r="8" spans="1:15" ht="25.5" x14ac:dyDescent="0.25">
      <c r="A8" t="s">
        <v>3</v>
      </c>
      <c r="H8" t="s">
        <v>262</v>
      </c>
      <c r="I8" s="8" t="s">
        <v>77</v>
      </c>
      <c r="J8" s="31">
        <v>0.4</v>
      </c>
    </row>
    <row r="9" spans="1:15" ht="25.5" x14ac:dyDescent="0.25">
      <c r="A9" t="s">
        <v>1</v>
      </c>
      <c r="H9" t="s">
        <v>91</v>
      </c>
      <c r="I9" s="11" t="s">
        <v>74</v>
      </c>
      <c r="J9" s="32">
        <v>0.6</v>
      </c>
    </row>
    <row r="10" spans="1:15" ht="25.5" x14ac:dyDescent="0.25">
      <c r="A10" t="s">
        <v>158</v>
      </c>
      <c r="H10" t="s">
        <v>263</v>
      </c>
      <c r="I10" s="12" t="s">
        <v>6</v>
      </c>
      <c r="J10" s="33">
        <v>0.8</v>
      </c>
    </row>
    <row r="11" spans="1:15" ht="25.5" x14ac:dyDescent="0.25">
      <c r="H11" t="s">
        <v>99</v>
      </c>
      <c r="I11" s="13" t="s">
        <v>78</v>
      </c>
      <c r="J11" s="34">
        <v>1</v>
      </c>
    </row>
    <row r="12" spans="1:15" ht="26.25" x14ac:dyDescent="0.4">
      <c r="I12" s="29"/>
    </row>
    <row r="15" spans="1:15" x14ac:dyDescent="0.25">
      <c r="A15" s="35" t="s">
        <v>158</v>
      </c>
      <c r="B15" s="35"/>
    </row>
    <row r="16" spans="1:15" x14ac:dyDescent="0.25">
      <c r="A16" t="s">
        <v>13</v>
      </c>
      <c r="B16" s="36" t="s">
        <v>3</v>
      </c>
    </row>
    <row r="17" spans="1:12" x14ac:dyDescent="0.25">
      <c r="A17" t="s">
        <v>14</v>
      </c>
      <c r="B17" s="36" t="s">
        <v>3</v>
      </c>
      <c r="I17" s="38" t="s">
        <v>151</v>
      </c>
      <c r="J17" s="38" t="s">
        <v>155</v>
      </c>
      <c r="K17" t="s">
        <v>156</v>
      </c>
      <c r="L17" t="s">
        <v>157</v>
      </c>
    </row>
    <row r="18" spans="1:12" ht="25.5" x14ac:dyDescent="0.25">
      <c r="A18" t="s">
        <v>15</v>
      </c>
      <c r="B18" s="36" t="s">
        <v>1</v>
      </c>
      <c r="I18" s="5" t="s">
        <v>153</v>
      </c>
      <c r="J18" s="5" t="s">
        <v>45</v>
      </c>
      <c r="K18" t="str">
        <f>CONCATENATE(I18,J18)</f>
        <v>LeveMuy Baja</v>
      </c>
      <c r="L18" t="s">
        <v>75</v>
      </c>
    </row>
    <row r="19" spans="1:12" ht="25.5" x14ac:dyDescent="0.25">
      <c r="B19" s="36"/>
      <c r="I19" s="5" t="s">
        <v>153</v>
      </c>
      <c r="J19" s="8" t="s">
        <v>47</v>
      </c>
      <c r="K19" t="str">
        <f t="shared" ref="K19:K42" si="0">CONCATENATE(I19,J19)</f>
        <v>LeveBaja</v>
      </c>
      <c r="L19" t="s">
        <v>75</v>
      </c>
    </row>
    <row r="20" spans="1:12" ht="25.5" x14ac:dyDescent="0.25">
      <c r="B20" s="36"/>
      <c r="I20" s="5" t="s">
        <v>153</v>
      </c>
      <c r="J20" s="11" t="s">
        <v>98</v>
      </c>
      <c r="K20" t="str">
        <f t="shared" si="0"/>
        <v>LeveMedia</v>
      </c>
      <c r="L20" t="s">
        <v>74</v>
      </c>
    </row>
    <row r="21" spans="1:12" ht="25.5" x14ac:dyDescent="0.25">
      <c r="A21" s="35" t="s">
        <v>163</v>
      </c>
      <c r="B21" s="36"/>
      <c r="I21" s="5" t="s">
        <v>153</v>
      </c>
      <c r="J21" s="12" t="s">
        <v>5</v>
      </c>
      <c r="K21" t="str">
        <f t="shared" si="0"/>
        <v>LeveAlta</v>
      </c>
      <c r="L21" t="s">
        <v>74</v>
      </c>
    </row>
    <row r="22" spans="1:12" ht="25.5" x14ac:dyDescent="0.25">
      <c r="A22" t="s">
        <v>306</v>
      </c>
      <c r="B22" s="36"/>
      <c r="I22" s="5" t="s">
        <v>153</v>
      </c>
      <c r="J22" s="13" t="s">
        <v>48</v>
      </c>
      <c r="K22" t="str">
        <f t="shared" si="0"/>
        <v>LeveMuy Alta</v>
      </c>
      <c r="L22" t="s">
        <v>73</v>
      </c>
    </row>
    <row r="23" spans="1:12" ht="25.5" x14ac:dyDescent="0.25">
      <c r="A23" t="s">
        <v>31</v>
      </c>
      <c r="B23" s="36"/>
      <c r="I23" s="8" t="s">
        <v>77</v>
      </c>
      <c r="J23" s="5" t="s">
        <v>45</v>
      </c>
      <c r="K23" t="str">
        <f t="shared" si="0"/>
        <v>MenorMuy Baja</v>
      </c>
      <c r="L23" t="s">
        <v>75</v>
      </c>
    </row>
    <row r="24" spans="1:12" ht="25.5" x14ac:dyDescent="0.25">
      <c r="A24" t="s">
        <v>164</v>
      </c>
      <c r="B24" s="36"/>
      <c r="I24" s="8" t="s">
        <v>77</v>
      </c>
      <c r="J24" s="8" t="s">
        <v>47</v>
      </c>
      <c r="K24" t="str">
        <f t="shared" si="0"/>
        <v>MenorBaja</v>
      </c>
      <c r="L24" t="s">
        <v>74</v>
      </c>
    </row>
    <row r="25" spans="1:12" ht="25.5" x14ac:dyDescent="0.25">
      <c r="A25" t="s">
        <v>307</v>
      </c>
      <c r="B25" s="36"/>
      <c r="I25" s="8" t="s">
        <v>77</v>
      </c>
      <c r="J25" s="11" t="s">
        <v>98</v>
      </c>
      <c r="K25" t="str">
        <f t="shared" si="0"/>
        <v>MenorMedia</v>
      </c>
      <c r="L25" t="s">
        <v>74</v>
      </c>
    </row>
    <row r="26" spans="1:12" ht="25.5" x14ac:dyDescent="0.25">
      <c r="B26" s="36"/>
      <c r="I26" s="8" t="s">
        <v>77</v>
      </c>
      <c r="J26" s="12" t="s">
        <v>5</v>
      </c>
      <c r="K26" t="str">
        <f t="shared" si="0"/>
        <v>MenorAlta</v>
      </c>
      <c r="L26" t="s">
        <v>74</v>
      </c>
    </row>
    <row r="27" spans="1:12" ht="25.5" x14ac:dyDescent="0.25">
      <c r="B27" s="36"/>
      <c r="I27" s="8" t="s">
        <v>77</v>
      </c>
      <c r="J27" s="13" t="s">
        <v>48</v>
      </c>
      <c r="K27" t="str">
        <f t="shared" si="0"/>
        <v>MenorMuy Alta</v>
      </c>
      <c r="L27" t="s">
        <v>73</v>
      </c>
    </row>
    <row r="28" spans="1:12" ht="25.5" x14ac:dyDescent="0.25">
      <c r="B28" s="36"/>
      <c r="I28" s="11" t="s">
        <v>74</v>
      </c>
      <c r="J28" s="5" t="s">
        <v>45</v>
      </c>
      <c r="K28" t="str">
        <f t="shared" si="0"/>
        <v>ModeradoMuy Baja</v>
      </c>
      <c r="L28" t="s">
        <v>74</v>
      </c>
    </row>
    <row r="29" spans="1:12" ht="26.25" thickBot="1" x14ac:dyDescent="0.3">
      <c r="B29" s="36"/>
      <c r="I29" s="11" t="s">
        <v>74</v>
      </c>
      <c r="J29" s="8" t="s">
        <v>47</v>
      </c>
      <c r="K29" t="str">
        <f t="shared" si="0"/>
        <v>ModeradoBaja</v>
      </c>
      <c r="L29" t="s">
        <v>74</v>
      </c>
    </row>
    <row r="30" spans="1:12" ht="33.75" thickBot="1" x14ac:dyDescent="0.35">
      <c r="A30" s="46" t="s">
        <v>167</v>
      </c>
      <c r="B30" s="46" t="s">
        <v>168</v>
      </c>
      <c r="C30" s="101" t="s">
        <v>189</v>
      </c>
      <c r="I30" s="11" t="s">
        <v>74</v>
      </c>
      <c r="J30" s="11" t="s">
        <v>98</v>
      </c>
      <c r="K30" t="str">
        <f t="shared" si="0"/>
        <v>ModeradoMedia</v>
      </c>
      <c r="L30" t="s">
        <v>74</v>
      </c>
    </row>
    <row r="31" spans="1:12" ht="176.25" thickBot="1" x14ac:dyDescent="0.3">
      <c r="A31" s="47" t="s">
        <v>169</v>
      </c>
      <c r="B31" s="48" t="s">
        <v>308</v>
      </c>
      <c r="C31" s="58" t="s">
        <v>190</v>
      </c>
      <c r="I31" s="11" t="s">
        <v>74</v>
      </c>
      <c r="J31" s="12" t="s">
        <v>5</v>
      </c>
      <c r="K31" t="str">
        <f t="shared" si="0"/>
        <v>ModeradoAlta</v>
      </c>
      <c r="L31" t="s">
        <v>73</v>
      </c>
    </row>
    <row r="32" spans="1:12" ht="41.25" thickBot="1" x14ac:dyDescent="0.3">
      <c r="A32" s="47" t="s">
        <v>265</v>
      </c>
      <c r="B32" s="48" t="s">
        <v>266</v>
      </c>
      <c r="C32" s="58" t="s">
        <v>190</v>
      </c>
      <c r="I32" s="11" t="s">
        <v>74</v>
      </c>
      <c r="J32" s="13" t="s">
        <v>48</v>
      </c>
      <c r="K32" t="str">
        <f t="shared" si="0"/>
        <v>ModeradoMuy Alta</v>
      </c>
      <c r="L32" t="s">
        <v>73</v>
      </c>
    </row>
    <row r="33" spans="1:12" ht="149.25" thickBot="1" x14ac:dyDescent="0.3">
      <c r="A33" s="49" t="s">
        <v>170</v>
      </c>
      <c r="B33" s="48" t="s">
        <v>309</v>
      </c>
      <c r="C33" s="58" t="s">
        <v>191</v>
      </c>
      <c r="I33" s="12" t="s">
        <v>6</v>
      </c>
      <c r="J33" s="5" t="s">
        <v>45</v>
      </c>
      <c r="K33" t="str">
        <f t="shared" si="0"/>
        <v>MayorMuy Baja</v>
      </c>
      <c r="L33" t="s">
        <v>73</v>
      </c>
    </row>
    <row r="34" spans="1:12" ht="95.25" thickBot="1" x14ac:dyDescent="0.3">
      <c r="A34" s="49" t="s">
        <v>171</v>
      </c>
      <c r="B34" s="48" t="s">
        <v>310</v>
      </c>
      <c r="C34" s="58" t="s">
        <v>192</v>
      </c>
      <c r="I34" s="12" t="s">
        <v>6</v>
      </c>
      <c r="J34" s="8" t="s">
        <v>47</v>
      </c>
      <c r="K34" t="str">
        <f t="shared" si="0"/>
        <v>MayorBaja</v>
      </c>
      <c r="L34" t="s">
        <v>73</v>
      </c>
    </row>
    <row r="35" spans="1:12" ht="95.25" thickBot="1" x14ac:dyDescent="0.3">
      <c r="A35" s="49" t="s">
        <v>267</v>
      </c>
      <c r="B35" s="48" t="s">
        <v>311</v>
      </c>
      <c r="C35" s="58" t="s">
        <v>193</v>
      </c>
      <c r="I35" s="12" t="s">
        <v>6</v>
      </c>
      <c r="J35" s="11" t="s">
        <v>98</v>
      </c>
      <c r="K35" t="str">
        <f t="shared" si="0"/>
        <v>MayorMedia</v>
      </c>
      <c r="L35" t="s">
        <v>73</v>
      </c>
    </row>
    <row r="36" spans="1:12" ht="54.75" thickBot="1" x14ac:dyDescent="0.3">
      <c r="A36" s="49" t="s">
        <v>268</v>
      </c>
      <c r="B36" s="48" t="s">
        <v>269</v>
      </c>
      <c r="C36" s="58" t="s">
        <v>193</v>
      </c>
      <c r="I36" s="12" t="s">
        <v>6</v>
      </c>
      <c r="J36" s="12" t="s">
        <v>5</v>
      </c>
      <c r="K36" t="str">
        <f t="shared" si="0"/>
        <v>MayorAlta</v>
      </c>
      <c r="L36" t="s">
        <v>73</v>
      </c>
    </row>
    <row r="37" spans="1:12" ht="135.75" thickBot="1" x14ac:dyDescent="0.3">
      <c r="A37" s="49" t="s">
        <v>172</v>
      </c>
      <c r="B37" s="48" t="s">
        <v>312</v>
      </c>
      <c r="C37" s="59" t="s">
        <v>194</v>
      </c>
      <c r="I37" s="12" t="s">
        <v>6</v>
      </c>
      <c r="J37" s="13" t="s">
        <v>48</v>
      </c>
      <c r="K37" t="str">
        <f t="shared" si="0"/>
        <v>MayorMuy Alta</v>
      </c>
      <c r="L37" t="s">
        <v>73</v>
      </c>
    </row>
    <row r="38" spans="1:12" ht="41.25" thickBot="1" x14ac:dyDescent="0.3">
      <c r="A38" s="49" t="s">
        <v>270</v>
      </c>
      <c r="B38" s="48" t="s">
        <v>271</v>
      </c>
      <c r="C38" s="59" t="s">
        <v>194</v>
      </c>
      <c r="I38" s="13" t="s">
        <v>78</v>
      </c>
      <c r="J38" s="5" t="s">
        <v>45</v>
      </c>
      <c r="K38" t="str">
        <f t="shared" si="0"/>
        <v>CatastróficoMuy Baja</v>
      </c>
      <c r="L38" t="s">
        <v>72</v>
      </c>
    </row>
    <row r="39" spans="1:12" ht="108.75" thickBot="1" x14ac:dyDescent="0.3">
      <c r="A39" s="49" t="s">
        <v>173</v>
      </c>
      <c r="B39" s="48" t="s">
        <v>313</v>
      </c>
      <c r="C39" s="59" t="s">
        <v>195</v>
      </c>
      <c r="I39" s="13" t="s">
        <v>78</v>
      </c>
      <c r="J39" s="8" t="s">
        <v>47</v>
      </c>
      <c r="K39" t="str">
        <f t="shared" si="0"/>
        <v>CatastróficoBaja</v>
      </c>
      <c r="L39" t="s">
        <v>72</v>
      </c>
    </row>
    <row r="40" spans="1:12" ht="27.75" thickBot="1" x14ac:dyDescent="0.3">
      <c r="A40" s="49" t="s">
        <v>272</v>
      </c>
      <c r="B40" s="48" t="s">
        <v>273</v>
      </c>
      <c r="C40" s="59" t="s">
        <v>195</v>
      </c>
      <c r="I40" s="13" t="s">
        <v>78</v>
      </c>
      <c r="J40" s="11" t="s">
        <v>98</v>
      </c>
      <c r="K40" t="str">
        <f t="shared" si="0"/>
        <v>CatastróficoMedia</v>
      </c>
      <c r="L40" t="s">
        <v>72</v>
      </c>
    </row>
    <row r="41" spans="1:12" ht="162.75" thickBot="1" x14ac:dyDescent="0.3">
      <c r="A41" s="49" t="s">
        <v>174</v>
      </c>
      <c r="B41" s="48" t="s">
        <v>387</v>
      </c>
      <c r="C41" s="59" t="s">
        <v>196</v>
      </c>
      <c r="I41" s="13" t="s">
        <v>78</v>
      </c>
      <c r="J41" s="12" t="s">
        <v>5</v>
      </c>
      <c r="K41" t="str">
        <f t="shared" si="0"/>
        <v>CatastróficoAlta</v>
      </c>
      <c r="L41" t="s">
        <v>72</v>
      </c>
    </row>
    <row r="42" spans="1:12" ht="81.75" thickBot="1" x14ac:dyDescent="0.3">
      <c r="A42" s="102" t="s">
        <v>274</v>
      </c>
      <c r="B42" s="103" t="s">
        <v>275</v>
      </c>
      <c r="C42" s="59" t="s">
        <v>196</v>
      </c>
      <c r="I42" s="13" t="s">
        <v>78</v>
      </c>
      <c r="J42" s="13" t="s">
        <v>48</v>
      </c>
      <c r="K42" t="str">
        <f t="shared" si="0"/>
        <v>CatastróficoMuy Alta</v>
      </c>
      <c r="L42" t="s">
        <v>72</v>
      </c>
    </row>
    <row r="43" spans="1:12" ht="162.75" thickBot="1" x14ac:dyDescent="0.3">
      <c r="A43" s="49" t="s">
        <v>175</v>
      </c>
      <c r="B43" s="48" t="s">
        <v>314</v>
      </c>
      <c r="C43" s="59" t="s">
        <v>197</v>
      </c>
      <c r="I43" s="37"/>
    </row>
    <row r="44" spans="1:12" ht="81.75" thickBot="1" x14ac:dyDescent="0.3">
      <c r="A44" s="49" t="s">
        <v>176</v>
      </c>
      <c r="B44" s="48" t="s">
        <v>177</v>
      </c>
      <c r="C44" s="59" t="s">
        <v>198</v>
      </c>
      <c r="I44" s="14"/>
    </row>
    <row r="45" spans="1:12" ht="108.75" thickBot="1" x14ac:dyDescent="0.3">
      <c r="A45" s="49" t="s">
        <v>178</v>
      </c>
      <c r="B45" s="48" t="s">
        <v>315</v>
      </c>
      <c r="C45" s="59" t="s">
        <v>199</v>
      </c>
      <c r="I45" s="14"/>
    </row>
    <row r="46" spans="1:12" ht="54.75" thickBot="1" x14ac:dyDescent="0.3">
      <c r="A46" s="49" t="s">
        <v>179</v>
      </c>
      <c r="B46" s="48" t="s">
        <v>180</v>
      </c>
      <c r="C46" s="59" t="s">
        <v>198</v>
      </c>
      <c r="I46" s="14"/>
    </row>
    <row r="47" spans="1:12" ht="122.25" thickBot="1" x14ac:dyDescent="0.3">
      <c r="A47" s="49" t="s">
        <v>181</v>
      </c>
      <c r="B47" s="48" t="s">
        <v>182</v>
      </c>
      <c r="C47" s="59" t="s">
        <v>198</v>
      </c>
    </row>
    <row r="48" spans="1:12" ht="135.75" thickBot="1" x14ac:dyDescent="0.3">
      <c r="A48" s="49" t="s">
        <v>183</v>
      </c>
      <c r="B48" s="48" t="s">
        <v>316</v>
      </c>
      <c r="C48" s="59" t="s">
        <v>197</v>
      </c>
    </row>
    <row r="49" spans="1:3" ht="135.75" thickBot="1" x14ac:dyDescent="0.3">
      <c r="A49" s="49" t="s">
        <v>184</v>
      </c>
      <c r="B49" s="48" t="s">
        <v>317</v>
      </c>
      <c r="C49" s="59" t="s">
        <v>200</v>
      </c>
    </row>
    <row r="50" spans="1:3" ht="54" thickBot="1" x14ac:dyDescent="0.3">
      <c r="A50" s="49" t="s">
        <v>276</v>
      </c>
      <c r="B50" s="48" t="s">
        <v>266</v>
      </c>
      <c r="C50" s="59" t="s">
        <v>200</v>
      </c>
    </row>
    <row r="51" spans="1:3" ht="149.25" thickBot="1" x14ac:dyDescent="0.3">
      <c r="A51" s="49" t="s">
        <v>185</v>
      </c>
      <c r="B51" s="48" t="s">
        <v>318</v>
      </c>
      <c r="C51" s="59" t="s">
        <v>197</v>
      </c>
    </row>
    <row r="52" spans="1:3" ht="162.75" thickBot="1" x14ac:dyDescent="0.3">
      <c r="A52" s="49" t="s">
        <v>186</v>
      </c>
      <c r="B52" s="48" t="s">
        <v>187</v>
      </c>
      <c r="C52" s="59" t="s">
        <v>201</v>
      </c>
    </row>
    <row r="58" spans="1:3" x14ac:dyDescent="0.25">
      <c r="A58" t="s">
        <v>236</v>
      </c>
    </row>
    <row r="59" spans="1:3" x14ac:dyDescent="0.25">
      <c r="A59" t="s">
        <v>237</v>
      </c>
    </row>
    <row r="60" spans="1:3" x14ac:dyDescent="0.25">
      <c r="A60" t="s">
        <v>238</v>
      </c>
    </row>
    <row r="62" spans="1:3" ht="15.75" thickBot="1" x14ac:dyDescent="0.3"/>
    <row r="63" spans="1:3" ht="29.25" thickBot="1" x14ac:dyDescent="0.3">
      <c r="A63" s="104" t="s">
        <v>319</v>
      </c>
    </row>
    <row r="64" spans="1:3" ht="16.5" x14ac:dyDescent="0.25">
      <c r="A64" s="105" t="s">
        <v>320</v>
      </c>
    </row>
    <row r="65" spans="1:1" ht="16.5" x14ac:dyDescent="0.25">
      <c r="A65" s="105" t="s">
        <v>321</v>
      </c>
    </row>
    <row r="66" spans="1:1" ht="16.5" x14ac:dyDescent="0.25">
      <c r="A66" s="105" t="s">
        <v>322</v>
      </c>
    </row>
    <row r="67" spans="1:1" ht="16.5" x14ac:dyDescent="0.25">
      <c r="A67" s="105" t="s">
        <v>323</v>
      </c>
    </row>
    <row r="68" spans="1:1" ht="16.5" x14ac:dyDescent="0.25">
      <c r="A68" s="105" t="s">
        <v>324</v>
      </c>
    </row>
    <row r="69" spans="1:1" ht="16.5" x14ac:dyDescent="0.25">
      <c r="A69" s="105" t="s">
        <v>325</v>
      </c>
    </row>
    <row r="70" spans="1:1" ht="16.5" x14ac:dyDescent="0.3">
      <c r="A70" s="101" t="s">
        <v>326</v>
      </c>
    </row>
    <row r="71" spans="1:1" ht="16.5" x14ac:dyDescent="0.25">
      <c r="A71" s="105" t="s">
        <v>327</v>
      </c>
    </row>
    <row r="72" spans="1:1" ht="33" x14ac:dyDescent="0.3">
      <c r="A72" s="106" t="s">
        <v>328</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0"/>
  <sheetViews>
    <sheetView topLeftCell="A37" workbookViewId="0">
      <selection activeCell="F58" sqref="F58"/>
    </sheetView>
  </sheetViews>
  <sheetFormatPr baseColWidth="10" defaultColWidth="14.42578125" defaultRowHeight="15" x14ac:dyDescent="0.25"/>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x14ac:dyDescent="0.25">
      <c r="A1" s="107"/>
      <c r="B1" s="107"/>
      <c r="C1" s="107"/>
      <c r="D1" s="107"/>
      <c r="E1" s="107"/>
      <c r="F1" s="107"/>
      <c r="G1" s="107"/>
      <c r="H1" s="107"/>
      <c r="I1" s="107"/>
      <c r="J1" s="107"/>
      <c r="K1" s="107"/>
      <c r="L1" s="107"/>
      <c r="M1" s="107"/>
      <c r="N1" s="107"/>
      <c r="O1" s="107"/>
      <c r="P1" s="107"/>
      <c r="Q1" s="107"/>
      <c r="R1" s="107"/>
      <c r="S1" s="107"/>
      <c r="T1" s="107"/>
    </row>
    <row r="2" spans="1:20" x14ac:dyDescent="0.25">
      <c r="A2" s="107"/>
      <c r="B2" s="107"/>
      <c r="C2" s="107"/>
      <c r="D2" s="107"/>
      <c r="E2" s="107"/>
      <c r="F2" s="107"/>
      <c r="G2" s="107"/>
      <c r="H2" s="107"/>
      <c r="I2" s="107"/>
      <c r="J2" s="107"/>
      <c r="K2" s="107"/>
      <c r="L2" s="107"/>
      <c r="M2" s="107"/>
      <c r="N2" s="107"/>
      <c r="O2" s="107"/>
      <c r="P2" s="107"/>
      <c r="Q2" s="107"/>
      <c r="R2" s="107"/>
      <c r="S2" s="107"/>
      <c r="T2" s="107"/>
    </row>
    <row r="3" spans="1:20" x14ac:dyDescent="0.25">
      <c r="A3" s="107"/>
      <c r="B3" s="107"/>
      <c r="C3" s="107"/>
      <c r="D3" s="107"/>
      <c r="E3" s="107"/>
      <c r="F3" s="107"/>
      <c r="G3" s="107"/>
      <c r="H3" s="107"/>
      <c r="I3" s="107"/>
      <c r="J3" s="107"/>
      <c r="K3" s="107"/>
      <c r="L3" s="107"/>
      <c r="M3" s="107"/>
      <c r="N3" s="107"/>
      <c r="O3" s="107"/>
      <c r="P3" s="107"/>
      <c r="Q3" s="107"/>
      <c r="R3" s="107"/>
      <c r="S3" s="107"/>
      <c r="T3" s="107"/>
    </row>
    <row r="4" spans="1:20" x14ac:dyDescent="0.25">
      <c r="A4" s="107"/>
      <c r="B4" s="107"/>
      <c r="C4" s="107"/>
      <c r="D4" s="107"/>
      <c r="E4" s="107"/>
      <c r="F4" s="107"/>
      <c r="G4" s="107"/>
      <c r="H4" s="107"/>
      <c r="I4" s="107"/>
      <c r="J4" s="107"/>
      <c r="K4" s="107"/>
      <c r="L4" s="107"/>
      <c r="M4" s="107"/>
      <c r="N4" s="107"/>
      <c r="O4" s="107"/>
      <c r="P4" s="107"/>
      <c r="Q4" s="107"/>
      <c r="R4" s="107"/>
      <c r="S4" s="107"/>
      <c r="T4" s="107"/>
    </row>
    <row r="5" spans="1:20" x14ac:dyDescent="0.25">
      <c r="A5" s="107"/>
      <c r="B5" s="107"/>
      <c r="C5" s="107"/>
      <c r="D5" s="107"/>
      <c r="E5" s="107"/>
      <c r="F5" s="107"/>
      <c r="G5" s="107"/>
      <c r="H5" s="107"/>
      <c r="I5" s="107"/>
      <c r="J5" s="107"/>
      <c r="K5" s="107"/>
      <c r="L5" s="107"/>
      <c r="M5" s="107"/>
      <c r="N5" s="107"/>
      <c r="O5" s="107"/>
      <c r="P5" s="107"/>
      <c r="Q5" s="107"/>
      <c r="R5" s="107"/>
      <c r="S5" s="107"/>
      <c r="T5" s="107"/>
    </row>
    <row r="6" spans="1:20" x14ac:dyDescent="0.25">
      <c r="A6" s="107"/>
      <c r="B6" s="107"/>
      <c r="C6" s="107"/>
      <c r="D6" s="107"/>
      <c r="E6" s="107"/>
      <c r="F6" s="107"/>
      <c r="G6" s="107"/>
      <c r="H6" s="107"/>
      <c r="I6" s="107"/>
      <c r="J6" s="107"/>
      <c r="K6" s="107"/>
      <c r="L6" s="107"/>
      <c r="M6" s="107"/>
      <c r="N6" s="107"/>
      <c r="O6" s="107"/>
      <c r="P6" s="107"/>
      <c r="Q6" s="107"/>
      <c r="R6" s="107"/>
      <c r="S6" s="107"/>
      <c r="T6" s="107"/>
    </row>
    <row r="7" spans="1:20" x14ac:dyDescent="0.25">
      <c r="A7" s="107"/>
      <c r="B7" s="107"/>
      <c r="C7" s="107"/>
      <c r="D7" s="107"/>
      <c r="E7" s="107"/>
      <c r="F7" s="107"/>
      <c r="G7" s="107"/>
      <c r="H7" s="107"/>
      <c r="I7" s="107"/>
      <c r="J7" s="107"/>
      <c r="K7" s="107"/>
      <c r="L7" s="107"/>
      <c r="M7" s="107"/>
      <c r="N7" s="107"/>
      <c r="O7" s="107"/>
      <c r="P7" s="107"/>
      <c r="Q7" s="107"/>
      <c r="R7" s="107"/>
      <c r="S7" s="107"/>
      <c r="T7" s="107"/>
    </row>
    <row r="8" spans="1:20" x14ac:dyDescent="0.25">
      <c r="A8" s="107"/>
      <c r="B8" s="107"/>
      <c r="C8" s="107"/>
      <c r="D8" s="107"/>
      <c r="E8" s="107"/>
      <c r="F8" s="107"/>
      <c r="G8" s="107"/>
      <c r="H8" s="107"/>
      <c r="I8" s="107"/>
      <c r="J8" s="107"/>
      <c r="K8" s="107"/>
      <c r="L8" s="107"/>
      <c r="M8" s="107"/>
      <c r="N8" s="107"/>
      <c r="O8" s="107"/>
      <c r="P8" s="107"/>
      <c r="Q8" s="107"/>
      <c r="R8" s="107"/>
      <c r="S8" s="107"/>
      <c r="T8" s="107"/>
    </row>
    <row r="9" spans="1:20" x14ac:dyDescent="0.25">
      <c r="A9" s="107"/>
      <c r="B9" s="107"/>
      <c r="C9" s="107"/>
      <c r="D9" s="107"/>
      <c r="E9" s="107"/>
      <c r="F9" s="107"/>
      <c r="G9" s="107"/>
      <c r="H9" s="107"/>
      <c r="I9" s="107"/>
      <c r="J9" s="107"/>
      <c r="K9" s="107"/>
      <c r="L9" s="107"/>
      <c r="M9" s="107"/>
      <c r="N9" s="107"/>
      <c r="O9" s="107"/>
      <c r="P9" s="107"/>
      <c r="Q9" s="107"/>
      <c r="R9" s="107"/>
      <c r="S9" s="107"/>
      <c r="T9" s="107"/>
    </row>
    <row r="10" spans="1:20" x14ac:dyDescent="0.25">
      <c r="A10" s="107"/>
      <c r="B10" s="107"/>
      <c r="C10" s="107"/>
      <c r="D10" s="107"/>
      <c r="E10" s="107"/>
      <c r="F10" s="107"/>
      <c r="G10" s="107"/>
      <c r="H10" s="107"/>
      <c r="I10" s="107"/>
      <c r="J10" s="107"/>
      <c r="K10" s="107"/>
      <c r="L10" s="107"/>
      <c r="M10" s="107"/>
      <c r="N10" s="107"/>
      <c r="O10" s="107"/>
      <c r="P10" s="107"/>
      <c r="Q10" s="107"/>
      <c r="R10" s="107"/>
      <c r="S10" s="107"/>
      <c r="T10" s="107"/>
    </row>
    <row r="11" spans="1:20" x14ac:dyDescent="0.25">
      <c r="A11" s="107"/>
      <c r="B11" s="107"/>
      <c r="C11" s="107"/>
      <c r="D11" s="107"/>
      <c r="E11" s="107"/>
      <c r="F11" s="107"/>
      <c r="G11" s="107"/>
      <c r="H11" s="107"/>
      <c r="I11" s="107"/>
      <c r="J11" s="107"/>
      <c r="K11" s="107"/>
      <c r="L11" s="107"/>
      <c r="M11" s="107"/>
      <c r="N11" s="107"/>
      <c r="O11" s="107"/>
      <c r="P11" s="107"/>
      <c r="Q11" s="107"/>
      <c r="R11" s="107"/>
      <c r="S11" s="107"/>
      <c r="T11" s="107"/>
    </row>
    <row r="12" spans="1:20" x14ac:dyDescent="0.25">
      <c r="A12" s="107"/>
      <c r="B12" s="107"/>
      <c r="C12" s="107"/>
      <c r="D12" s="107"/>
      <c r="E12" s="107"/>
      <c r="F12" s="107"/>
      <c r="G12" s="107"/>
      <c r="H12" s="107"/>
      <c r="I12" s="107"/>
      <c r="J12" s="107"/>
      <c r="K12" s="107"/>
      <c r="L12" s="107"/>
      <c r="M12" s="107"/>
      <c r="N12" s="107"/>
      <c r="O12" s="107"/>
      <c r="P12" s="107"/>
      <c r="Q12" s="107"/>
      <c r="R12" s="107"/>
      <c r="S12" s="107"/>
      <c r="T12" s="107"/>
    </row>
    <row r="13" spans="1:20" x14ac:dyDescent="0.25">
      <c r="A13" s="107"/>
      <c r="B13" s="107"/>
      <c r="C13" s="107"/>
      <c r="D13" s="107"/>
      <c r="E13" s="107"/>
      <c r="F13" s="107"/>
      <c r="G13" s="107"/>
      <c r="H13" s="107"/>
      <c r="I13" s="107"/>
      <c r="J13" s="107"/>
      <c r="K13" s="107"/>
      <c r="L13" s="107"/>
      <c r="M13" s="107"/>
      <c r="N13" s="107"/>
      <c r="O13" s="107"/>
      <c r="P13" s="107"/>
      <c r="Q13" s="107"/>
      <c r="R13" s="107"/>
      <c r="S13" s="107"/>
      <c r="T13" s="107"/>
    </row>
    <row r="14" spans="1:20" x14ac:dyDescent="0.25">
      <c r="A14" s="107"/>
      <c r="B14" s="107"/>
      <c r="C14" s="107"/>
      <c r="D14" s="107"/>
      <c r="E14" s="107"/>
      <c r="F14" s="107"/>
      <c r="G14" s="107"/>
      <c r="H14" s="107"/>
      <c r="I14" s="107"/>
      <c r="J14" s="107"/>
      <c r="K14" s="107"/>
      <c r="L14" s="107"/>
      <c r="M14" s="107"/>
      <c r="N14" s="107"/>
      <c r="O14" s="107"/>
      <c r="P14" s="107"/>
      <c r="Q14" s="107"/>
      <c r="R14" s="107"/>
      <c r="S14" s="107"/>
      <c r="T14" s="107"/>
    </row>
    <row r="15" spans="1:20" x14ac:dyDescent="0.25">
      <c r="A15" s="107"/>
      <c r="B15" s="107"/>
      <c r="C15" s="107"/>
      <c r="D15" s="107"/>
      <c r="E15" s="107"/>
      <c r="F15" s="107"/>
      <c r="G15" s="107"/>
      <c r="H15" s="107"/>
      <c r="I15" s="107"/>
      <c r="J15" s="107"/>
      <c r="K15" s="107"/>
      <c r="L15" s="107"/>
      <c r="M15" s="107"/>
      <c r="N15" s="107"/>
      <c r="O15" s="107"/>
      <c r="P15" s="107"/>
      <c r="Q15" s="107"/>
      <c r="R15" s="107"/>
      <c r="S15" s="107"/>
      <c r="T15" s="107"/>
    </row>
    <row r="16" spans="1:20" x14ac:dyDescent="0.25">
      <c r="A16" s="107"/>
      <c r="B16" s="107"/>
      <c r="C16" s="107"/>
      <c r="D16" s="107"/>
      <c r="E16" s="107"/>
      <c r="F16" s="107"/>
      <c r="G16" s="107"/>
      <c r="H16" s="107"/>
      <c r="I16" s="107"/>
      <c r="J16" s="107"/>
      <c r="K16" s="107"/>
      <c r="L16" s="107"/>
      <c r="M16" s="107"/>
      <c r="N16" s="107"/>
      <c r="O16" s="107"/>
      <c r="P16" s="107"/>
      <c r="Q16" s="107"/>
      <c r="R16" s="107"/>
      <c r="S16" s="107"/>
      <c r="T16" s="107"/>
    </row>
    <row r="17" spans="1:20" x14ac:dyDescent="0.25">
      <c r="A17" s="107"/>
      <c r="B17" s="107"/>
      <c r="C17" s="107"/>
      <c r="D17" s="107"/>
      <c r="E17" s="107"/>
      <c r="F17" s="107"/>
      <c r="G17" s="107"/>
      <c r="H17" s="107"/>
      <c r="I17" s="107"/>
      <c r="J17" s="107"/>
      <c r="K17" s="107"/>
      <c r="L17" s="107"/>
      <c r="M17" s="107"/>
      <c r="N17" s="107"/>
      <c r="O17" s="107"/>
      <c r="P17" s="107"/>
      <c r="Q17" s="107"/>
      <c r="R17" s="107"/>
      <c r="S17" s="107"/>
      <c r="T17" s="107"/>
    </row>
    <row r="18" spans="1:20" x14ac:dyDescent="0.25">
      <c r="A18" s="107"/>
      <c r="B18" s="107"/>
      <c r="C18" s="107"/>
      <c r="D18" s="107"/>
      <c r="E18" s="107"/>
      <c r="F18" s="107"/>
      <c r="G18" s="107"/>
      <c r="H18" s="107"/>
      <c r="I18" s="107"/>
      <c r="J18" s="107"/>
      <c r="K18" s="107"/>
      <c r="L18" s="107"/>
      <c r="M18" s="107"/>
      <c r="N18" s="107"/>
      <c r="O18" s="107"/>
      <c r="P18" s="107"/>
      <c r="Q18" s="107"/>
      <c r="R18" s="107"/>
      <c r="S18" s="107"/>
      <c r="T18" s="107"/>
    </row>
    <row r="19" spans="1:20" x14ac:dyDescent="0.25">
      <c r="A19" s="107"/>
      <c r="B19" s="107"/>
      <c r="C19" s="107"/>
      <c r="D19" s="107"/>
      <c r="E19" s="107"/>
      <c r="F19" s="107"/>
      <c r="G19" s="107"/>
      <c r="H19" s="107"/>
      <c r="I19" s="107"/>
      <c r="J19" s="107"/>
      <c r="K19" s="107"/>
      <c r="L19" s="107"/>
      <c r="M19" s="107"/>
      <c r="N19" s="107"/>
      <c r="O19" s="107"/>
      <c r="P19" s="107"/>
      <c r="Q19" s="107"/>
      <c r="R19" s="107"/>
      <c r="S19" s="107"/>
      <c r="T19" s="107"/>
    </row>
    <row r="20" spans="1:20" x14ac:dyDescent="0.25">
      <c r="A20" s="107"/>
      <c r="B20" s="107"/>
      <c r="C20" s="107"/>
      <c r="D20" s="107"/>
      <c r="E20" s="107"/>
      <c r="F20" s="107"/>
      <c r="G20" s="107"/>
      <c r="H20" s="107"/>
      <c r="I20" s="107"/>
      <c r="J20" s="107"/>
      <c r="K20" s="107"/>
      <c r="L20" s="107"/>
      <c r="M20" s="107"/>
      <c r="N20" s="107"/>
      <c r="O20" s="107"/>
      <c r="P20" s="107"/>
      <c r="Q20" s="107"/>
      <c r="R20" s="107"/>
      <c r="S20" s="107"/>
      <c r="T20" s="107"/>
    </row>
    <row r="21" spans="1:20" ht="15.75" customHeight="1" x14ac:dyDescent="0.25">
      <c r="A21" s="107"/>
      <c r="B21" s="107"/>
      <c r="C21" s="107"/>
      <c r="D21" s="107"/>
      <c r="E21" s="107"/>
      <c r="F21" s="107"/>
      <c r="G21" s="107"/>
      <c r="H21" s="107"/>
      <c r="I21" s="107"/>
      <c r="J21" s="107"/>
      <c r="K21" s="107"/>
      <c r="L21" s="107"/>
      <c r="M21" s="107"/>
      <c r="N21" s="107"/>
      <c r="O21" s="107"/>
      <c r="P21" s="107"/>
      <c r="Q21" s="107"/>
      <c r="R21" s="107"/>
      <c r="S21" s="107"/>
      <c r="T21" s="107"/>
    </row>
    <row r="22" spans="1:20" ht="15.75" customHeight="1" x14ac:dyDescent="0.25">
      <c r="A22" s="107"/>
      <c r="B22" s="107"/>
      <c r="C22" s="107"/>
      <c r="D22" s="107"/>
      <c r="E22" s="107"/>
      <c r="F22" s="107"/>
      <c r="G22" s="107"/>
      <c r="H22" s="107"/>
      <c r="I22" s="107"/>
      <c r="J22" s="107"/>
      <c r="K22" s="107"/>
      <c r="L22" s="107"/>
      <c r="M22" s="107"/>
      <c r="N22" s="107"/>
      <c r="O22" s="107"/>
      <c r="P22" s="107"/>
      <c r="Q22" s="107"/>
      <c r="R22" s="107"/>
      <c r="S22" s="107"/>
      <c r="T22" s="107"/>
    </row>
    <row r="23" spans="1:20" ht="15.75" customHeight="1" x14ac:dyDescent="0.25">
      <c r="A23" s="107"/>
      <c r="B23" s="107"/>
      <c r="C23" s="107"/>
      <c r="D23" s="107"/>
      <c r="E23" s="107"/>
      <c r="F23" s="107"/>
      <c r="G23" s="107"/>
      <c r="H23" s="107"/>
      <c r="I23" s="107"/>
      <c r="J23" s="107"/>
      <c r="K23" s="107"/>
      <c r="L23" s="107"/>
      <c r="M23" s="107"/>
      <c r="N23" s="107"/>
      <c r="O23" s="107"/>
      <c r="P23" s="107"/>
      <c r="Q23" s="107"/>
      <c r="R23" s="107"/>
      <c r="S23" s="107"/>
      <c r="T23" s="107"/>
    </row>
    <row r="24" spans="1:20" ht="15.75" customHeight="1" x14ac:dyDescent="0.25">
      <c r="A24" s="107"/>
      <c r="B24" s="107"/>
      <c r="C24" s="107"/>
      <c r="D24" s="107"/>
      <c r="E24" s="107"/>
      <c r="F24" s="107"/>
      <c r="G24" s="107"/>
      <c r="H24" s="107"/>
      <c r="I24" s="107"/>
      <c r="J24" s="107"/>
      <c r="K24" s="107"/>
      <c r="L24" s="107"/>
      <c r="M24" s="107"/>
      <c r="N24" s="107"/>
      <c r="O24" s="107"/>
      <c r="P24" s="107"/>
      <c r="Q24" s="107"/>
      <c r="R24" s="107"/>
      <c r="S24" s="107"/>
      <c r="T24" s="107"/>
    </row>
    <row r="25" spans="1:20" ht="15.75" customHeight="1" x14ac:dyDescent="0.25">
      <c r="A25" s="107"/>
      <c r="B25" s="107"/>
      <c r="C25" s="107"/>
      <c r="D25" s="107"/>
      <c r="E25" s="107"/>
      <c r="F25" s="107"/>
      <c r="G25" s="107"/>
      <c r="H25" s="107"/>
      <c r="I25" s="107"/>
      <c r="J25" s="107"/>
      <c r="K25" s="107"/>
      <c r="L25" s="107"/>
      <c r="M25" s="107"/>
      <c r="N25" s="107"/>
      <c r="O25" s="107"/>
      <c r="P25" s="107"/>
      <c r="Q25" s="107"/>
      <c r="R25" s="107"/>
      <c r="S25" s="107"/>
      <c r="T25" s="107"/>
    </row>
    <row r="26" spans="1:20" ht="15.75" customHeight="1" x14ac:dyDescent="0.25">
      <c r="A26" s="107"/>
      <c r="B26" s="107"/>
      <c r="C26" s="107"/>
      <c r="D26" s="107"/>
      <c r="E26" s="107"/>
      <c r="F26" s="107"/>
      <c r="G26" s="107"/>
      <c r="H26" s="107"/>
      <c r="I26" s="107"/>
      <c r="J26" s="107"/>
      <c r="K26" s="107"/>
      <c r="L26" s="107"/>
      <c r="M26" s="107"/>
      <c r="N26" s="107"/>
      <c r="O26" s="107"/>
      <c r="P26" s="107"/>
      <c r="Q26" s="107"/>
      <c r="R26" s="107"/>
      <c r="S26" s="107"/>
      <c r="T26" s="107"/>
    </row>
    <row r="27" spans="1:20" ht="15.75" customHeight="1" x14ac:dyDescent="0.25">
      <c r="A27" s="107"/>
      <c r="B27" s="107"/>
      <c r="C27" s="107"/>
      <c r="D27" s="107"/>
      <c r="E27" s="107"/>
      <c r="F27" s="107"/>
      <c r="G27" s="107"/>
      <c r="H27" s="107"/>
      <c r="I27" s="107"/>
      <c r="J27" s="107"/>
      <c r="K27" s="107"/>
      <c r="L27" s="107"/>
      <c r="M27" s="107"/>
      <c r="N27" s="107"/>
      <c r="O27" s="107"/>
      <c r="P27" s="107"/>
      <c r="Q27" s="107"/>
      <c r="R27" s="107"/>
      <c r="S27" s="107"/>
      <c r="T27" s="107"/>
    </row>
    <row r="28" spans="1:20" ht="15.75" customHeight="1" x14ac:dyDescent="0.25">
      <c r="A28" s="107"/>
      <c r="B28" s="107"/>
      <c r="C28" s="107"/>
      <c r="D28" s="107"/>
      <c r="E28" s="107"/>
      <c r="F28" s="107"/>
      <c r="G28" s="107"/>
      <c r="H28" s="107"/>
      <c r="I28" s="107"/>
      <c r="J28" s="107"/>
      <c r="K28" s="107"/>
      <c r="L28" s="107"/>
      <c r="M28" s="107"/>
      <c r="N28" s="107"/>
      <c r="O28" s="107"/>
      <c r="P28" s="107"/>
      <c r="Q28" s="107"/>
      <c r="R28" s="107"/>
      <c r="S28" s="107"/>
      <c r="T28" s="107"/>
    </row>
    <row r="29" spans="1:20" ht="15.75" customHeight="1" x14ac:dyDescent="0.25">
      <c r="A29" s="107"/>
      <c r="B29" s="107"/>
      <c r="C29" s="107"/>
      <c r="D29" s="107"/>
      <c r="E29" s="107"/>
      <c r="F29" s="107"/>
      <c r="G29" s="107"/>
      <c r="H29" s="107"/>
      <c r="I29" s="107"/>
      <c r="J29" s="107"/>
      <c r="K29" s="107"/>
      <c r="L29" s="107"/>
      <c r="M29" s="107"/>
      <c r="N29" s="107"/>
      <c r="O29" s="107"/>
      <c r="P29" s="107"/>
      <c r="Q29" s="107"/>
      <c r="R29" s="107"/>
      <c r="S29" s="107"/>
      <c r="T29" s="107"/>
    </row>
    <row r="30" spans="1:20" ht="15.75" customHeight="1" x14ac:dyDescent="0.25">
      <c r="A30" s="107"/>
      <c r="B30" s="107"/>
      <c r="C30" s="107"/>
      <c r="D30" s="107"/>
      <c r="E30" s="107"/>
      <c r="F30" s="107"/>
      <c r="G30" s="107"/>
      <c r="H30" s="107"/>
      <c r="I30" s="107"/>
      <c r="J30" s="107"/>
      <c r="K30" s="107"/>
      <c r="L30" s="107"/>
      <c r="M30" s="107"/>
      <c r="N30" s="107"/>
      <c r="O30" s="107"/>
      <c r="P30" s="107"/>
      <c r="Q30" s="107"/>
      <c r="R30" s="107"/>
      <c r="S30" s="107"/>
      <c r="T30" s="107"/>
    </row>
    <row r="31" spans="1:20" ht="15.75" customHeight="1" x14ac:dyDescent="0.25">
      <c r="A31" s="107"/>
      <c r="B31" s="107"/>
      <c r="C31" s="107"/>
      <c r="D31" s="107"/>
      <c r="E31" s="107"/>
      <c r="F31" s="107"/>
      <c r="G31" s="107"/>
      <c r="H31" s="107"/>
      <c r="I31" s="107"/>
      <c r="J31" s="107"/>
      <c r="K31" s="107"/>
      <c r="L31" s="107"/>
      <c r="M31" s="107"/>
      <c r="N31" s="107"/>
      <c r="O31" s="107"/>
      <c r="P31" s="107"/>
      <c r="Q31" s="107"/>
      <c r="R31" s="107"/>
      <c r="S31" s="107"/>
      <c r="T31" s="107"/>
    </row>
    <row r="32" spans="1:20" ht="15.75" customHeight="1" x14ac:dyDescent="0.25">
      <c r="A32" s="107"/>
      <c r="B32" s="107"/>
      <c r="C32" s="107"/>
      <c r="D32" s="107"/>
      <c r="E32" s="107"/>
      <c r="F32" s="107"/>
      <c r="G32" s="107"/>
      <c r="H32" s="107"/>
      <c r="I32" s="107"/>
      <c r="J32" s="107"/>
      <c r="K32" s="107"/>
      <c r="L32" s="107"/>
      <c r="M32" s="107"/>
      <c r="N32" s="107"/>
      <c r="O32" s="107"/>
      <c r="P32" s="107"/>
      <c r="Q32" s="107"/>
      <c r="R32" s="107"/>
      <c r="S32" s="107"/>
      <c r="T32" s="107"/>
    </row>
    <row r="33" spans="1:20" ht="15.75" customHeight="1" x14ac:dyDescent="0.25">
      <c r="A33" s="107"/>
      <c r="B33" s="107"/>
      <c r="C33" s="107"/>
      <c r="D33" s="107"/>
      <c r="E33" s="107"/>
      <c r="F33" s="107"/>
      <c r="G33" s="107"/>
      <c r="H33" s="107"/>
      <c r="I33" s="107"/>
      <c r="J33" s="107"/>
      <c r="K33" s="107"/>
      <c r="L33" s="107"/>
      <c r="M33" s="107"/>
      <c r="N33" s="107"/>
      <c r="O33" s="107"/>
      <c r="P33" s="107"/>
      <c r="Q33" s="107"/>
      <c r="R33" s="107"/>
      <c r="S33" s="107"/>
      <c r="T33" s="107"/>
    </row>
    <row r="34" spans="1:20" ht="15.75" customHeight="1" x14ac:dyDescent="0.25">
      <c r="A34" s="107"/>
      <c r="B34" s="107"/>
      <c r="C34" s="107"/>
      <c r="D34" s="107"/>
      <c r="E34" s="107"/>
      <c r="F34" s="107"/>
      <c r="G34" s="107"/>
      <c r="H34" s="107"/>
      <c r="I34" s="107"/>
      <c r="J34" s="107"/>
      <c r="K34" s="107"/>
      <c r="L34" s="107"/>
      <c r="M34" s="107"/>
      <c r="N34" s="107"/>
      <c r="O34" s="107"/>
      <c r="P34" s="107"/>
      <c r="Q34" s="107"/>
      <c r="R34" s="107"/>
      <c r="S34" s="107"/>
      <c r="T34" s="107"/>
    </row>
    <row r="35" spans="1:20" ht="15.75" customHeight="1" x14ac:dyDescent="0.25">
      <c r="A35" s="107"/>
      <c r="B35" s="107"/>
      <c r="C35" s="107"/>
      <c r="D35" s="107"/>
      <c r="E35" s="107"/>
      <c r="F35" s="107"/>
      <c r="G35" s="107"/>
      <c r="H35" s="107"/>
      <c r="I35" s="107"/>
      <c r="J35" s="107"/>
      <c r="K35" s="107"/>
      <c r="L35" s="107"/>
      <c r="M35" s="107"/>
      <c r="N35" s="107"/>
      <c r="O35" s="107"/>
      <c r="P35" s="107"/>
      <c r="Q35" s="107"/>
      <c r="R35" s="107"/>
      <c r="S35" s="107"/>
      <c r="T35" s="107"/>
    </row>
    <row r="36" spans="1:20" ht="15.75" customHeight="1" x14ac:dyDescent="0.25">
      <c r="A36" s="107"/>
      <c r="B36" s="107"/>
      <c r="C36" s="107"/>
      <c r="D36" s="107"/>
      <c r="E36" s="107"/>
      <c r="F36" s="107"/>
      <c r="G36" s="107"/>
      <c r="H36" s="107"/>
      <c r="I36" s="107"/>
      <c r="J36" s="107"/>
      <c r="K36" s="107"/>
      <c r="L36" s="107"/>
      <c r="M36" s="107"/>
      <c r="N36" s="107"/>
      <c r="O36" s="107"/>
      <c r="P36" s="107"/>
      <c r="Q36" s="107"/>
      <c r="R36" s="107"/>
      <c r="S36" s="107"/>
      <c r="T36" s="107"/>
    </row>
    <row r="37" spans="1:20" ht="15.75" customHeight="1" x14ac:dyDescent="0.25">
      <c r="A37" s="107"/>
      <c r="B37" s="107"/>
      <c r="C37" s="107"/>
      <c r="D37" s="107"/>
      <c r="E37" s="107"/>
      <c r="F37" s="107"/>
      <c r="G37" s="107"/>
      <c r="H37" s="107"/>
      <c r="I37" s="107"/>
      <c r="J37" s="107"/>
      <c r="K37" s="107"/>
      <c r="L37" s="107"/>
      <c r="M37" s="107"/>
      <c r="N37" s="107"/>
      <c r="O37" s="107"/>
      <c r="P37" s="107"/>
      <c r="Q37" s="107"/>
      <c r="R37" s="107"/>
      <c r="S37" s="107"/>
      <c r="T37" s="107"/>
    </row>
    <row r="38" spans="1:20" ht="15.75" customHeight="1" x14ac:dyDescent="0.25">
      <c r="A38" s="107"/>
      <c r="B38" s="107"/>
      <c r="C38" s="107"/>
      <c r="D38" s="107"/>
      <c r="E38" s="107"/>
      <c r="F38" s="107"/>
      <c r="G38" s="107"/>
      <c r="H38" s="107"/>
      <c r="I38" s="107"/>
      <c r="J38" s="107"/>
      <c r="K38" s="107"/>
      <c r="L38" s="107"/>
      <c r="M38" s="107"/>
      <c r="N38" s="107"/>
      <c r="O38" s="107"/>
      <c r="P38" s="107"/>
      <c r="Q38" s="107"/>
      <c r="R38" s="107"/>
      <c r="S38" s="107"/>
      <c r="T38" s="107"/>
    </row>
    <row r="39" spans="1:20" ht="15.75" customHeight="1" x14ac:dyDescent="0.25">
      <c r="A39" s="107"/>
      <c r="B39" s="107"/>
      <c r="C39" s="107"/>
      <c r="D39" s="107"/>
      <c r="E39" s="107"/>
      <c r="F39" s="107"/>
      <c r="G39" s="107"/>
      <c r="H39" s="107"/>
      <c r="I39" s="107"/>
      <c r="J39" s="107"/>
      <c r="K39" s="107"/>
      <c r="L39" s="107"/>
      <c r="M39" s="107"/>
      <c r="N39" s="107"/>
      <c r="O39" s="107"/>
      <c r="P39" s="107"/>
      <c r="Q39" s="107"/>
      <c r="R39" s="107"/>
      <c r="S39" s="107"/>
      <c r="T39" s="107"/>
    </row>
    <row r="40" spans="1:20" ht="15.75" customHeight="1" x14ac:dyDescent="0.25">
      <c r="A40" s="107"/>
      <c r="B40" s="107"/>
      <c r="C40" s="107"/>
      <c r="D40" s="107"/>
      <c r="E40" s="107"/>
      <c r="F40" s="107"/>
      <c r="G40" s="107"/>
      <c r="H40" s="107"/>
      <c r="I40" s="107"/>
      <c r="J40" s="107"/>
      <c r="K40" s="107"/>
      <c r="L40" s="107"/>
      <c r="M40" s="107"/>
      <c r="N40" s="107"/>
      <c r="O40" s="107"/>
      <c r="P40" s="107"/>
      <c r="Q40" s="107"/>
      <c r="R40" s="107"/>
      <c r="S40" s="107"/>
      <c r="T40" s="107"/>
    </row>
    <row r="41" spans="1:20" ht="15.75" customHeight="1" x14ac:dyDescent="0.25">
      <c r="A41" s="107"/>
      <c r="B41" s="107"/>
      <c r="C41" s="107"/>
      <c r="D41" s="107"/>
      <c r="E41" s="107"/>
      <c r="F41" s="107"/>
      <c r="G41" s="107"/>
      <c r="H41" s="107"/>
      <c r="I41" s="107"/>
      <c r="J41" s="107"/>
      <c r="K41" s="107"/>
      <c r="L41" s="107"/>
      <c r="M41" s="107"/>
      <c r="N41" s="107"/>
      <c r="O41" s="107"/>
      <c r="P41" s="107"/>
      <c r="Q41" s="107"/>
      <c r="R41" s="107"/>
      <c r="S41" s="107"/>
      <c r="T41" s="107"/>
    </row>
    <row r="42" spans="1:20" ht="15.75" customHeight="1" x14ac:dyDescent="0.25">
      <c r="A42" s="107"/>
      <c r="B42" s="107"/>
      <c r="C42" s="107"/>
      <c r="D42" s="107"/>
      <c r="E42" s="107"/>
      <c r="F42" s="107"/>
      <c r="G42" s="107"/>
      <c r="H42" s="107"/>
      <c r="I42" s="107"/>
      <c r="J42" s="107"/>
      <c r="K42" s="107"/>
      <c r="L42" s="107"/>
      <c r="M42" s="107"/>
      <c r="N42" s="107"/>
      <c r="O42" s="107"/>
      <c r="P42" s="107"/>
      <c r="Q42" s="107"/>
      <c r="R42" s="107"/>
      <c r="S42" s="107"/>
      <c r="T42" s="107"/>
    </row>
    <row r="43" spans="1:20" ht="15.75" customHeight="1" x14ac:dyDescent="0.25">
      <c r="A43" s="107"/>
      <c r="B43" s="107"/>
      <c r="C43" s="107"/>
      <c r="D43" s="107"/>
      <c r="E43" s="107"/>
      <c r="F43" s="107"/>
      <c r="G43" s="107"/>
      <c r="H43" s="107"/>
      <c r="I43" s="107"/>
      <c r="J43" s="107"/>
      <c r="K43" s="107"/>
      <c r="L43" s="107"/>
      <c r="M43" s="107"/>
      <c r="N43" s="107"/>
      <c r="O43" s="107"/>
      <c r="P43" s="107"/>
      <c r="Q43" s="107"/>
      <c r="R43" s="107"/>
      <c r="S43" s="107"/>
      <c r="T43" s="107"/>
    </row>
    <row r="44" spans="1:20" ht="15.75" customHeight="1" x14ac:dyDescent="0.25">
      <c r="A44" s="107"/>
      <c r="B44" s="107"/>
      <c r="C44" s="107"/>
      <c r="D44" s="107"/>
      <c r="E44" s="107"/>
      <c r="F44" s="107"/>
      <c r="G44" s="107"/>
      <c r="H44" s="107"/>
      <c r="I44" s="107"/>
      <c r="J44" s="107"/>
      <c r="K44" s="107"/>
      <c r="L44" s="107"/>
      <c r="M44" s="107"/>
      <c r="N44" s="107"/>
      <c r="O44" s="107"/>
      <c r="P44" s="107"/>
      <c r="Q44" s="107"/>
      <c r="R44" s="107"/>
      <c r="S44" s="107"/>
      <c r="T44" s="107"/>
    </row>
    <row r="45" spans="1:20" ht="15.75" customHeight="1" x14ac:dyDescent="0.25">
      <c r="A45" s="107"/>
      <c r="B45" s="107"/>
      <c r="C45" s="107"/>
      <c r="D45" s="107"/>
      <c r="E45" s="107"/>
      <c r="F45" s="107"/>
      <c r="G45" s="107"/>
      <c r="H45" s="107"/>
      <c r="I45" s="107"/>
      <c r="J45" s="107"/>
      <c r="K45" s="107"/>
      <c r="L45" s="107"/>
      <c r="M45" s="107"/>
      <c r="N45" s="107"/>
      <c r="O45" s="107"/>
      <c r="P45" s="107"/>
      <c r="Q45" s="107"/>
      <c r="R45" s="107"/>
      <c r="S45" s="107"/>
      <c r="T45" s="107"/>
    </row>
    <row r="46" spans="1:20" ht="15.75" customHeight="1" x14ac:dyDescent="0.25">
      <c r="A46" s="107"/>
      <c r="B46" s="107"/>
      <c r="C46" s="107"/>
      <c r="D46" s="107"/>
      <c r="E46" s="107"/>
      <c r="F46" s="107"/>
      <c r="G46" s="107"/>
      <c r="H46" s="107"/>
      <c r="I46" s="107"/>
      <c r="J46" s="107"/>
      <c r="K46" s="107"/>
      <c r="L46" s="107"/>
      <c r="M46" s="107"/>
      <c r="N46" s="107"/>
      <c r="O46" s="107"/>
      <c r="P46" s="107"/>
      <c r="Q46" s="107"/>
      <c r="R46" s="107"/>
      <c r="S46" s="107"/>
      <c r="T46" s="107"/>
    </row>
    <row r="47" spans="1:20" ht="15.75" customHeight="1" x14ac:dyDescent="0.25">
      <c r="A47" s="107"/>
      <c r="B47" s="107"/>
      <c r="C47" s="107"/>
      <c r="D47" s="107"/>
      <c r="E47" s="107"/>
      <c r="F47" s="107"/>
      <c r="G47" s="107"/>
      <c r="H47" s="107"/>
      <c r="I47" s="107"/>
      <c r="J47" s="107"/>
      <c r="K47" s="107"/>
      <c r="L47" s="107"/>
      <c r="M47" s="107"/>
      <c r="N47" s="107"/>
      <c r="O47" s="107"/>
      <c r="P47" s="107"/>
      <c r="Q47" s="107"/>
      <c r="R47" s="107"/>
      <c r="S47" s="107"/>
      <c r="T47" s="107"/>
    </row>
    <row r="48" spans="1:20" ht="15.75" customHeight="1" x14ac:dyDescent="0.25">
      <c r="A48" s="107"/>
      <c r="B48" s="107"/>
      <c r="C48" s="107"/>
      <c r="D48" s="107"/>
      <c r="E48" s="107"/>
      <c r="F48" s="107"/>
      <c r="G48" s="107"/>
      <c r="H48" s="107"/>
      <c r="I48" s="107"/>
      <c r="J48" s="107"/>
      <c r="K48" s="107"/>
      <c r="L48" s="107"/>
      <c r="M48" s="107"/>
      <c r="N48" s="107"/>
      <c r="O48" s="107"/>
      <c r="P48" s="107"/>
      <c r="Q48" s="107"/>
      <c r="R48" s="107"/>
      <c r="S48" s="107"/>
      <c r="T48" s="107"/>
    </row>
    <row r="49" spans="1:20" ht="15.75" customHeight="1" x14ac:dyDescent="0.25">
      <c r="A49" s="107"/>
      <c r="B49" s="108" t="s">
        <v>345</v>
      </c>
      <c r="C49" s="108" t="s">
        <v>346</v>
      </c>
      <c r="D49" s="108" t="s">
        <v>347</v>
      </c>
      <c r="E49" s="107"/>
      <c r="F49" s="109" t="s">
        <v>348</v>
      </c>
      <c r="G49" s="110" t="s">
        <v>349</v>
      </c>
      <c r="H49" s="111"/>
      <c r="I49" s="111"/>
      <c r="J49" s="111"/>
      <c r="K49" s="111"/>
      <c r="L49" s="111"/>
      <c r="M49" s="111"/>
      <c r="N49" s="111"/>
      <c r="O49" s="111"/>
      <c r="P49" s="112"/>
      <c r="Q49" s="107"/>
      <c r="R49" s="107"/>
      <c r="S49" s="107"/>
      <c r="T49" s="107"/>
    </row>
    <row r="50" spans="1:20" ht="15.75" customHeight="1" x14ac:dyDescent="0.25">
      <c r="A50" s="107"/>
      <c r="B50" s="487" t="s">
        <v>350</v>
      </c>
      <c r="C50" s="113" t="s">
        <v>351</v>
      </c>
      <c r="D50" s="114">
        <v>15</v>
      </c>
      <c r="E50" s="107"/>
      <c r="F50" s="115" t="s">
        <v>74</v>
      </c>
      <c r="G50" s="110" t="s">
        <v>352</v>
      </c>
      <c r="H50" s="111"/>
      <c r="I50" s="111"/>
      <c r="J50" s="111"/>
      <c r="K50" s="111"/>
      <c r="L50" s="111"/>
      <c r="M50" s="111"/>
      <c r="N50" s="111"/>
      <c r="O50" s="111"/>
      <c r="P50" s="112"/>
      <c r="Q50" s="107"/>
      <c r="R50" s="107"/>
      <c r="S50" s="107"/>
      <c r="T50" s="107"/>
    </row>
    <row r="51" spans="1:20" ht="15.75" customHeight="1" thickBot="1" x14ac:dyDescent="0.3">
      <c r="A51" s="107"/>
      <c r="B51" s="487"/>
      <c r="C51" s="116" t="s">
        <v>353</v>
      </c>
      <c r="D51" s="114">
        <v>0</v>
      </c>
      <c r="E51" s="107"/>
      <c r="F51" s="117" t="s">
        <v>354</v>
      </c>
      <c r="G51" s="110" t="s">
        <v>355</v>
      </c>
      <c r="H51" s="111"/>
      <c r="I51" s="111"/>
      <c r="J51" s="111"/>
      <c r="K51" s="111"/>
      <c r="L51" s="111"/>
      <c r="M51" s="111"/>
      <c r="N51" s="111"/>
      <c r="O51" s="111"/>
      <c r="P51" s="112"/>
      <c r="Q51" s="107"/>
      <c r="R51" s="107"/>
      <c r="S51" s="107"/>
      <c r="T51" s="107"/>
    </row>
    <row r="52" spans="1:20" ht="15.75" customHeight="1" x14ac:dyDescent="0.25">
      <c r="A52" s="107"/>
      <c r="B52" s="487" t="s">
        <v>356</v>
      </c>
      <c r="C52" s="113" t="s">
        <v>357</v>
      </c>
      <c r="D52" s="114">
        <v>15</v>
      </c>
      <c r="E52" s="107"/>
      <c r="F52" s="107"/>
      <c r="G52" s="107"/>
      <c r="H52" s="107"/>
      <c r="I52" s="107"/>
      <c r="J52" s="107"/>
      <c r="K52" s="107"/>
      <c r="L52" s="107"/>
      <c r="M52" s="107"/>
      <c r="N52" s="107"/>
      <c r="O52" s="107"/>
      <c r="P52" s="107"/>
      <c r="Q52" s="107"/>
      <c r="R52" s="107"/>
      <c r="S52" s="107"/>
      <c r="T52" s="107"/>
    </row>
    <row r="53" spans="1:20" ht="15.75" customHeight="1" x14ac:dyDescent="0.25">
      <c r="A53" s="107"/>
      <c r="B53" s="487"/>
      <c r="C53" s="116" t="s">
        <v>358</v>
      </c>
      <c r="D53" s="114">
        <v>0</v>
      </c>
      <c r="E53" s="107"/>
      <c r="F53" s="107"/>
      <c r="G53" s="107"/>
      <c r="H53" s="107"/>
      <c r="I53" s="107"/>
      <c r="J53" s="107"/>
      <c r="K53" s="107"/>
      <c r="L53" s="107"/>
      <c r="M53" s="107"/>
      <c r="N53" s="107"/>
      <c r="O53" s="107"/>
      <c r="P53" s="107"/>
      <c r="Q53" s="107"/>
      <c r="R53" s="107"/>
      <c r="S53" s="107"/>
      <c r="T53" s="107"/>
    </row>
    <row r="54" spans="1:20" ht="15.75" customHeight="1" x14ac:dyDescent="0.25">
      <c r="A54" s="107"/>
      <c r="B54" s="487" t="s">
        <v>359</v>
      </c>
      <c r="C54" s="113" t="s">
        <v>360</v>
      </c>
      <c r="D54" s="114">
        <v>15</v>
      </c>
      <c r="E54" s="107"/>
      <c r="F54" s="107"/>
      <c r="G54" s="107"/>
      <c r="H54" s="107"/>
      <c r="I54" s="107"/>
      <c r="J54" s="107"/>
      <c r="K54" s="107"/>
      <c r="L54" s="107"/>
      <c r="M54" s="107"/>
      <c r="N54" s="107"/>
      <c r="O54" s="107"/>
      <c r="P54" s="107"/>
      <c r="Q54" s="107"/>
      <c r="R54" s="107"/>
      <c r="S54" s="107"/>
      <c r="T54" s="107"/>
    </row>
    <row r="55" spans="1:20" ht="15.75" customHeight="1" x14ac:dyDescent="0.25">
      <c r="A55" s="107"/>
      <c r="B55" s="487"/>
      <c r="C55" s="116" t="s">
        <v>361</v>
      </c>
      <c r="D55" s="114">
        <v>0</v>
      </c>
      <c r="E55" s="107"/>
      <c r="F55" s="107"/>
      <c r="G55" s="107"/>
      <c r="H55" s="107"/>
      <c r="I55" s="107"/>
      <c r="J55" s="107"/>
      <c r="K55" s="107"/>
      <c r="L55" s="107"/>
      <c r="M55" s="107"/>
      <c r="N55" s="107"/>
      <c r="O55" s="107"/>
      <c r="P55" s="107"/>
      <c r="Q55" s="107"/>
      <c r="R55" s="107"/>
      <c r="S55" s="107"/>
      <c r="T55" s="107"/>
    </row>
    <row r="56" spans="1:20" ht="15.75" customHeight="1" x14ac:dyDescent="0.25">
      <c r="A56" s="107"/>
      <c r="B56" s="487" t="s">
        <v>362</v>
      </c>
      <c r="C56" s="113" t="s">
        <v>363</v>
      </c>
      <c r="D56" s="114">
        <v>15</v>
      </c>
      <c r="E56" s="107"/>
      <c r="F56" s="107"/>
      <c r="G56" s="107"/>
      <c r="H56" s="107"/>
      <c r="I56" s="107"/>
      <c r="J56" s="107"/>
      <c r="K56" s="107"/>
      <c r="L56" s="107"/>
      <c r="M56" s="107"/>
      <c r="N56" s="107"/>
      <c r="O56" s="107"/>
      <c r="P56" s="107"/>
      <c r="Q56" s="107"/>
      <c r="R56" s="107"/>
      <c r="S56" s="107"/>
      <c r="T56" s="107"/>
    </row>
    <row r="57" spans="1:20" ht="15.75" customHeight="1" x14ac:dyDescent="0.25">
      <c r="A57" s="107"/>
      <c r="B57" s="487"/>
      <c r="C57" s="116" t="s">
        <v>364</v>
      </c>
      <c r="D57" s="114">
        <v>10</v>
      </c>
      <c r="E57" s="107"/>
      <c r="F57" s="107"/>
      <c r="G57" s="107"/>
      <c r="H57" s="107"/>
      <c r="I57" s="107"/>
      <c r="J57" s="107"/>
      <c r="K57" s="107"/>
      <c r="L57" s="107"/>
      <c r="M57" s="107"/>
      <c r="N57" s="107"/>
      <c r="O57" s="107"/>
      <c r="P57" s="107"/>
      <c r="Q57" s="107"/>
      <c r="R57" s="107"/>
      <c r="S57" s="107"/>
      <c r="T57" s="107"/>
    </row>
    <row r="58" spans="1:20" ht="15.75" customHeight="1" x14ac:dyDescent="0.25">
      <c r="A58" s="107"/>
      <c r="B58" s="487"/>
      <c r="C58" s="116" t="s">
        <v>365</v>
      </c>
      <c r="D58" s="114">
        <v>0</v>
      </c>
      <c r="E58" s="107"/>
      <c r="F58" s="107"/>
      <c r="G58" s="107"/>
      <c r="H58" s="107"/>
      <c r="I58" s="107"/>
      <c r="J58" s="107"/>
      <c r="K58" s="107"/>
      <c r="L58" s="107"/>
      <c r="M58" s="107"/>
      <c r="N58" s="107"/>
      <c r="O58" s="107"/>
      <c r="P58" s="107"/>
      <c r="Q58" s="107"/>
      <c r="R58" s="107"/>
      <c r="S58" s="107"/>
      <c r="T58" s="107"/>
    </row>
    <row r="59" spans="1:20" ht="15.75" customHeight="1" x14ac:dyDescent="0.25">
      <c r="A59" s="107"/>
      <c r="B59" s="487" t="s">
        <v>366</v>
      </c>
      <c r="C59" s="113" t="s">
        <v>367</v>
      </c>
      <c r="D59" s="114">
        <v>15</v>
      </c>
      <c r="E59" s="107"/>
      <c r="F59" s="107"/>
      <c r="G59" s="107"/>
      <c r="H59" s="107"/>
      <c r="I59" s="107"/>
      <c r="J59" s="107"/>
      <c r="K59" s="107"/>
      <c r="L59" s="107"/>
      <c r="M59" s="107"/>
      <c r="N59" s="107"/>
      <c r="O59" s="107"/>
      <c r="P59" s="107"/>
      <c r="Q59" s="107"/>
      <c r="R59" s="107"/>
      <c r="S59" s="107"/>
      <c r="T59" s="107"/>
    </row>
    <row r="60" spans="1:20" ht="15.75" customHeight="1" x14ac:dyDescent="0.25">
      <c r="A60" s="107"/>
      <c r="B60" s="487"/>
      <c r="C60" s="116" t="s">
        <v>368</v>
      </c>
      <c r="D60" s="114">
        <v>0</v>
      </c>
      <c r="E60" s="107"/>
      <c r="F60" s="107"/>
      <c r="G60" s="107"/>
      <c r="H60" s="107"/>
      <c r="I60" s="107"/>
      <c r="J60" s="107"/>
      <c r="K60" s="107"/>
      <c r="L60" s="107"/>
      <c r="M60" s="107"/>
      <c r="N60" s="107"/>
      <c r="O60" s="107"/>
      <c r="P60" s="107"/>
      <c r="Q60" s="107"/>
      <c r="R60" s="107"/>
      <c r="S60" s="107"/>
      <c r="T60" s="107"/>
    </row>
    <row r="61" spans="1:20" ht="15.75" customHeight="1" x14ac:dyDescent="0.25">
      <c r="A61" s="107"/>
      <c r="B61" s="487" t="s">
        <v>369</v>
      </c>
      <c r="C61" s="113" t="s">
        <v>370</v>
      </c>
      <c r="D61" s="114">
        <v>15</v>
      </c>
      <c r="E61" s="107"/>
      <c r="F61" s="107"/>
      <c r="G61" s="107"/>
      <c r="H61" s="107"/>
      <c r="I61" s="107"/>
      <c r="J61" s="107"/>
      <c r="K61" s="107"/>
      <c r="L61" s="107"/>
      <c r="M61" s="107"/>
      <c r="N61" s="107"/>
      <c r="O61" s="107"/>
      <c r="P61" s="107"/>
      <c r="Q61" s="107"/>
      <c r="R61" s="107"/>
      <c r="S61" s="107"/>
      <c r="T61" s="107"/>
    </row>
    <row r="62" spans="1:20" ht="15.75" customHeight="1" x14ac:dyDescent="0.25">
      <c r="A62" s="107"/>
      <c r="B62" s="487"/>
      <c r="C62" s="116" t="s">
        <v>371</v>
      </c>
      <c r="D62" s="114">
        <v>0</v>
      </c>
      <c r="E62" s="107"/>
      <c r="F62" s="107"/>
      <c r="G62" s="107"/>
      <c r="H62" s="107"/>
      <c r="I62" s="107"/>
      <c r="J62" s="107"/>
      <c r="K62" s="107"/>
      <c r="L62" s="107"/>
      <c r="M62" s="107"/>
      <c r="N62" s="107"/>
      <c r="O62" s="107"/>
      <c r="P62" s="107"/>
      <c r="Q62" s="107"/>
      <c r="R62" s="107"/>
      <c r="S62" s="107"/>
      <c r="T62" s="107"/>
    </row>
    <row r="63" spans="1:20" ht="15.75" customHeight="1" x14ac:dyDescent="0.25">
      <c r="A63" s="107"/>
      <c r="B63" s="487" t="s">
        <v>372</v>
      </c>
      <c r="C63" s="113" t="s">
        <v>373</v>
      </c>
      <c r="D63" s="114">
        <v>10</v>
      </c>
      <c r="E63" s="107"/>
      <c r="F63" s="107"/>
      <c r="G63" s="107"/>
      <c r="H63" s="107"/>
      <c r="I63" s="107"/>
      <c r="J63" s="107"/>
      <c r="K63" s="107"/>
      <c r="L63" s="107"/>
      <c r="M63" s="107"/>
      <c r="N63" s="107"/>
      <c r="O63" s="107"/>
      <c r="P63" s="107"/>
      <c r="Q63" s="107"/>
      <c r="R63" s="107"/>
      <c r="S63" s="107"/>
      <c r="T63" s="107"/>
    </row>
    <row r="64" spans="1:20" ht="15.75" customHeight="1" x14ac:dyDescent="0.25">
      <c r="A64" s="107"/>
      <c r="B64" s="487"/>
      <c r="C64" s="116" t="s">
        <v>374</v>
      </c>
      <c r="D64" s="114">
        <v>5</v>
      </c>
      <c r="E64" s="107"/>
      <c r="F64" s="107"/>
      <c r="G64" s="107"/>
      <c r="H64" s="107"/>
      <c r="I64" s="107"/>
      <c r="J64" s="107"/>
      <c r="K64" s="107"/>
      <c r="L64" s="107"/>
      <c r="M64" s="107"/>
      <c r="N64" s="107"/>
      <c r="O64" s="107"/>
      <c r="P64" s="107"/>
      <c r="Q64" s="107"/>
      <c r="R64" s="107"/>
      <c r="S64" s="107"/>
      <c r="T64" s="107"/>
    </row>
    <row r="65" spans="1:20" ht="15.75" customHeight="1" x14ac:dyDescent="0.25">
      <c r="A65" s="107"/>
      <c r="B65" s="487"/>
      <c r="C65" s="116" t="s">
        <v>375</v>
      </c>
      <c r="D65" s="114">
        <v>0</v>
      </c>
      <c r="E65" s="107"/>
      <c r="F65" s="107"/>
      <c r="G65" s="107"/>
      <c r="H65" s="107"/>
      <c r="I65" s="107"/>
      <c r="J65" s="107"/>
      <c r="K65" s="107"/>
      <c r="L65" s="107"/>
      <c r="M65" s="107"/>
      <c r="N65" s="107"/>
      <c r="O65" s="107"/>
      <c r="P65" s="107"/>
      <c r="Q65" s="107"/>
      <c r="R65" s="107"/>
      <c r="S65" s="107"/>
      <c r="T65" s="107"/>
    </row>
    <row r="66" spans="1:20" ht="15.75" customHeight="1" x14ac:dyDescent="0.25">
      <c r="A66" s="107"/>
      <c r="B66" s="107"/>
      <c r="C66" s="107"/>
      <c r="D66" s="107"/>
      <c r="E66" s="107"/>
      <c r="F66" s="107"/>
      <c r="G66" s="107"/>
      <c r="H66" s="107"/>
      <c r="I66" s="107"/>
      <c r="J66" s="107"/>
      <c r="K66" s="107"/>
      <c r="L66" s="107"/>
      <c r="M66" s="107"/>
      <c r="N66" s="107"/>
      <c r="O66" s="107"/>
      <c r="P66" s="107"/>
      <c r="Q66" s="107"/>
      <c r="R66" s="107"/>
      <c r="S66" s="107"/>
      <c r="T66" s="107"/>
    </row>
    <row r="67" spans="1:20" ht="15.75" customHeight="1" x14ac:dyDescent="0.25">
      <c r="A67" s="107"/>
      <c r="B67" s="107"/>
      <c r="C67" s="107"/>
      <c r="D67" s="107">
        <f>+D50+D52+D54+D56+D59+D61+D63</f>
        <v>100</v>
      </c>
      <c r="E67" s="107"/>
      <c r="F67" s="107"/>
      <c r="G67" s="107"/>
      <c r="H67" s="107"/>
      <c r="I67" s="107"/>
      <c r="J67" s="107"/>
      <c r="K67" s="107"/>
      <c r="L67" s="107"/>
      <c r="M67" s="107"/>
      <c r="N67" s="107"/>
      <c r="O67" s="107"/>
      <c r="P67" s="107"/>
      <c r="Q67" s="107"/>
      <c r="R67" s="107"/>
      <c r="S67" s="107"/>
      <c r="T67" s="107"/>
    </row>
    <row r="68" spans="1:20" ht="15.75" customHeight="1" x14ac:dyDescent="0.25">
      <c r="A68" s="107"/>
      <c r="B68" s="107"/>
      <c r="C68" s="107"/>
      <c r="D68" s="107"/>
      <c r="E68" s="107"/>
      <c r="F68" s="107"/>
      <c r="G68" s="107"/>
      <c r="H68" s="107"/>
      <c r="I68" s="107"/>
      <c r="J68" s="107"/>
      <c r="K68" s="107"/>
      <c r="L68" s="107"/>
      <c r="M68" s="107"/>
      <c r="N68" s="107"/>
      <c r="O68" s="107"/>
      <c r="P68" s="107"/>
      <c r="Q68" s="107"/>
      <c r="R68" s="107"/>
      <c r="S68" s="107"/>
      <c r="T68" s="107"/>
    </row>
    <row r="69" spans="1:20" ht="15.75" customHeight="1" x14ac:dyDescent="0.25">
      <c r="A69" s="107"/>
      <c r="B69" s="107"/>
      <c r="C69" s="107"/>
      <c r="D69" s="107"/>
      <c r="E69" s="107"/>
      <c r="F69" s="107"/>
      <c r="G69" s="107"/>
      <c r="H69" s="107"/>
      <c r="I69" s="107"/>
      <c r="J69" s="107"/>
      <c r="K69" s="107"/>
      <c r="L69" s="107"/>
      <c r="M69" s="107"/>
      <c r="N69" s="107"/>
      <c r="O69" s="107"/>
      <c r="P69" s="107"/>
      <c r="Q69" s="107"/>
      <c r="R69" s="107"/>
      <c r="S69" s="107"/>
      <c r="T69" s="107"/>
    </row>
    <row r="70" spans="1:20" ht="15.75" customHeight="1" x14ac:dyDescent="0.25">
      <c r="A70" s="107"/>
      <c r="B70" s="107"/>
      <c r="C70" s="107"/>
      <c r="D70" s="107"/>
      <c r="E70" s="107"/>
      <c r="F70" s="107"/>
      <c r="G70" s="107"/>
      <c r="H70" s="107"/>
      <c r="I70" s="107"/>
      <c r="J70" s="107"/>
      <c r="K70" s="107"/>
      <c r="L70" s="107"/>
      <c r="M70" s="107"/>
      <c r="N70" s="107"/>
      <c r="O70" s="107"/>
      <c r="P70" s="107"/>
      <c r="Q70" s="107"/>
      <c r="R70" s="107"/>
      <c r="S70" s="107"/>
      <c r="T70" s="107"/>
    </row>
    <row r="71" spans="1:20" ht="15.75" customHeight="1" x14ac:dyDescent="0.25">
      <c r="A71" s="107"/>
      <c r="B71" s="107"/>
      <c r="C71" s="107"/>
      <c r="D71" s="107"/>
      <c r="E71" s="107"/>
      <c r="F71" s="107"/>
      <c r="G71" s="107"/>
      <c r="H71" s="107"/>
      <c r="I71" s="107"/>
      <c r="J71" s="107"/>
      <c r="K71" s="107"/>
      <c r="L71" s="107"/>
      <c r="M71" s="107"/>
      <c r="N71" s="107"/>
      <c r="O71" s="107"/>
      <c r="P71" s="107"/>
      <c r="Q71" s="107"/>
      <c r="R71" s="107"/>
      <c r="S71" s="107"/>
      <c r="T71" s="107"/>
    </row>
    <row r="72" spans="1:20" ht="15.75" customHeight="1" x14ac:dyDescent="0.25">
      <c r="A72" s="107"/>
      <c r="B72" s="107"/>
      <c r="C72" s="107"/>
      <c r="D72" s="107"/>
      <c r="E72" s="107"/>
      <c r="F72" s="107"/>
      <c r="G72" s="107"/>
      <c r="H72" s="107"/>
      <c r="I72" s="107"/>
      <c r="J72" s="107"/>
      <c r="K72" s="107"/>
      <c r="L72" s="107"/>
      <c r="M72" s="107"/>
      <c r="N72" s="107"/>
      <c r="O72" s="107"/>
      <c r="P72" s="107"/>
      <c r="Q72" s="107"/>
      <c r="R72" s="107"/>
      <c r="S72" s="107"/>
      <c r="T72" s="107"/>
    </row>
    <row r="73" spans="1:20" ht="15.75" customHeight="1" x14ac:dyDescent="0.25">
      <c r="A73" s="107"/>
      <c r="B73" s="107"/>
      <c r="C73" s="107"/>
      <c r="D73" s="107"/>
      <c r="E73" s="107"/>
      <c r="F73" s="107"/>
      <c r="G73" s="107"/>
      <c r="H73" s="107"/>
      <c r="I73" s="107"/>
      <c r="J73" s="107"/>
      <c r="K73" s="107"/>
      <c r="L73" s="107"/>
      <c r="M73" s="107"/>
      <c r="N73" s="107"/>
      <c r="O73" s="107"/>
      <c r="P73" s="107"/>
      <c r="Q73" s="107"/>
      <c r="R73" s="107"/>
      <c r="S73" s="107"/>
      <c r="T73" s="107"/>
    </row>
    <row r="74" spans="1:20" ht="15.75" customHeight="1" x14ac:dyDescent="0.25">
      <c r="A74" s="107"/>
      <c r="B74" s="107"/>
      <c r="C74" s="107"/>
      <c r="D74" s="107"/>
      <c r="E74" s="107"/>
      <c r="F74" s="107"/>
      <c r="G74" s="107"/>
      <c r="H74" s="107"/>
      <c r="I74" s="107"/>
      <c r="J74" s="107"/>
      <c r="K74" s="107"/>
      <c r="L74" s="107"/>
      <c r="M74" s="107"/>
      <c r="N74" s="107"/>
      <c r="O74" s="107"/>
      <c r="P74" s="107"/>
      <c r="Q74" s="107"/>
      <c r="R74" s="107"/>
      <c r="S74" s="107"/>
      <c r="T74" s="107"/>
    </row>
    <row r="75" spans="1:20" ht="15.75" customHeight="1" x14ac:dyDescent="0.25">
      <c r="A75" s="107"/>
      <c r="B75" s="107"/>
      <c r="C75" s="107"/>
      <c r="D75" s="107"/>
      <c r="E75" s="107"/>
      <c r="F75" s="107"/>
      <c r="G75" s="107"/>
      <c r="H75" s="107"/>
      <c r="I75" s="107"/>
      <c r="J75" s="107"/>
      <c r="K75" s="107"/>
      <c r="L75" s="107"/>
      <c r="M75" s="107"/>
      <c r="N75" s="107"/>
      <c r="O75" s="107"/>
      <c r="P75" s="107"/>
      <c r="Q75" s="107"/>
      <c r="R75" s="107"/>
      <c r="S75" s="107"/>
      <c r="T75" s="107"/>
    </row>
    <row r="76" spans="1:20" ht="15.75" customHeight="1" x14ac:dyDescent="0.25">
      <c r="A76" s="107"/>
      <c r="B76" s="107"/>
      <c r="C76" s="107"/>
      <c r="D76" s="107"/>
      <c r="E76" s="107"/>
      <c r="F76" s="107"/>
      <c r="G76" s="107"/>
      <c r="H76" s="107"/>
      <c r="I76" s="107"/>
      <c r="J76" s="107"/>
      <c r="K76" s="107"/>
      <c r="L76" s="107"/>
      <c r="M76" s="107"/>
      <c r="N76" s="107"/>
      <c r="O76" s="107"/>
      <c r="P76" s="107"/>
      <c r="Q76" s="107"/>
      <c r="R76" s="107"/>
      <c r="S76" s="107"/>
      <c r="T76" s="107"/>
    </row>
    <row r="77" spans="1:20" ht="15.75" customHeight="1" x14ac:dyDescent="0.25">
      <c r="A77" s="107"/>
      <c r="B77" s="107"/>
      <c r="C77" s="107"/>
      <c r="D77" s="107"/>
      <c r="E77" s="107"/>
      <c r="F77" s="107"/>
      <c r="G77" s="107"/>
      <c r="H77" s="107"/>
      <c r="I77" s="107"/>
      <c r="J77" s="107"/>
      <c r="K77" s="107"/>
      <c r="L77" s="107"/>
      <c r="M77" s="107"/>
      <c r="N77" s="107"/>
      <c r="O77" s="107"/>
      <c r="P77" s="107"/>
      <c r="Q77" s="107"/>
      <c r="R77" s="107"/>
      <c r="S77" s="107"/>
      <c r="T77" s="107"/>
    </row>
    <row r="78" spans="1:20" ht="15.75" customHeight="1" x14ac:dyDescent="0.25">
      <c r="A78" s="107"/>
      <c r="B78" s="107"/>
      <c r="C78" s="107"/>
      <c r="D78" s="107"/>
      <c r="E78" s="107"/>
      <c r="F78" s="107"/>
      <c r="G78" s="107"/>
      <c r="H78" s="107"/>
      <c r="I78" s="107"/>
      <c r="J78" s="107"/>
      <c r="K78" s="107"/>
      <c r="L78" s="107"/>
      <c r="M78" s="107"/>
      <c r="N78" s="107"/>
      <c r="O78" s="107"/>
      <c r="P78" s="107"/>
      <c r="Q78" s="107"/>
      <c r="R78" s="107"/>
      <c r="S78" s="107"/>
      <c r="T78" s="107"/>
    </row>
    <row r="79" spans="1:20" ht="15.75" customHeight="1" x14ac:dyDescent="0.25">
      <c r="A79" s="107"/>
      <c r="B79" s="107"/>
      <c r="C79" s="107"/>
      <c r="D79" s="107"/>
      <c r="E79" s="107"/>
      <c r="F79" s="107"/>
      <c r="G79" s="107"/>
      <c r="H79" s="107"/>
      <c r="I79" s="107"/>
      <c r="J79" s="107"/>
      <c r="K79" s="107"/>
      <c r="L79" s="107"/>
      <c r="M79" s="107"/>
      <c r="N79" s="107"/>
      <c r="O79" s="107"/>
      <c r="P79" s="107"/>
      <c r="Q79" s="107"/>
      <c r="R79" s="107"/>
      <c r="S79" s="107"/>
      <c r="T79" s="107"/>
    </row>
    <row r="80" spans="1:20" ht="15.75" customHeight="1" x14ac:dyDescent="0.25">
      <c r="A80" s="107"/>
      <c r="B80" s="107"/>
      <c r="C80" s="107"/>
      <c r="D80" s="107"/>
      <c r="E80" s="107"/>
      <c r="F80" s="107"/>
      <c r="G80" s="107"/>
      <c r="H80" s="107"/>
      <c r="I80" s="107"/>
      <c r="J80" s="107"/>
      <c r="K80" s="107"/>
      <c r="L80" s="107"/>
      <c r="M80" s="107"/>
      <c r="N80" s="107"/>
      <c r="O80" s="107"/>
      <c r="P80" s="107"/>
      <c r="Q80" s="107"/>
      <c r="R80" s="107"/>
      <c r="S80" s="107"/>
      <c r="T80" s="107"/>
    </row>
    <row r="81" spans="1:20" ht="15.75" customHeight="1" x14ac:dyDescent="0.25">
      <c r="A81" s="107"/>
      <c r="B81" s="107"/>
      <c r="C81" s="107"/>
      <c r="D81" s="107"/>
      <c r="E81" s="107"/>
      <c r="F81" s="107"/>
      <c r="G81" s="107"/>
      <c r="H81" s="107"/>
      <c r="I81" s="107"/>
      <c r="J81" s="107"/>
      <c r="K81" s="107"/>
      <c r="L81" s="107"/>
      <c r="M81" s="107"/>
      <c r="N81" s="107"/>
      <c r="O81" s="107"/>
      <c r="P81" s="107"/>
      <c r="Q81" s="107"/>
      <c r="R81" s="107"/>
      <c r="S81" s="107"/>
      <c r="T81" s="107"/>
    </row>
    <row r="82" spans="1:20" ht="15.75" customHeight="1" x14ac:dyDescent="0.25">
      <c r="A82" s="107"/>
      <c r="B82" s="107"/>
      <c r="C82" s="107"/>
      <c r="D82" s="107"/>
      <c r="E82" s="107"/>
      <c r="F82" s="107"/>
      <c r="G82" s="107"/>
      <c r="H82" s="107"/>
      <c r="I82" s="107"/>
      <c r="J82" s="107"/>
      <c r="K82" s="107"/>
      <c r="L82" s="107"/>
      <c r="M82" s="107"/>
      <c r="N82" s="107"/>
      <c r="O82" s="107"/>
      <c r="P82" s="107"/>
      <c r="Q82" s="107"/>
      <c r="R82" s="107"/>
      <c r="S82" s="107"/>
      <c r="T82" s="107"/>
    </row>
    <row r="83" spans="1:20" ht="15.75" customHeight="1" x14ac:dyDescent="0.25">
      <c r="A83" s="107"/>
      <c r="B83" s="107"/>
      <c r="C83" s="107"/>
      <c r="D83" s="107"/>
      <c r="E83" s="107"/>
      <c r="F83" s="107"/>
      <c r="G83" s="107"/>
      <c r="H83" s="107"/>
      <c r="I83" s="107"/>
      <c r="J83" s="107"/>
      <c r="K83" s="107"/>
      <c r="L83" s="107"/>
      <c r="M83" s="107"/>
      <c r="N83" s="107"/>
      <c r="O83" s="107"/>
      <c r="P83" s="107"/>
      <c r="Q83" s="107"/>
      <c r="R83" s="107"/>
      <c r="S83" s="107"/>
      <c r="T83" s="107"/>
    </row>
    <row r="84" spans="1:20" ht="15.75" customHeight="1" x14ac:dyDescent="0.25">
      <c r="A84" s="107"/>
      <c r="B84" s="107"/>
      <c r="C84" s="107"/>
      <c r="D84" s="107"/>
      <c r="E84" s="107"/>
      <c r="F84" s="107"/>
      <c r="G84" s="107"/>
      <c r="H84" s="107"/>
      <c r="I84" s="107"/>
      <c r="J84" s="107"/>
      <c r="K84" s="107"/>
      <c r="L84" s="107"/>
      <c r="M84" s="107"/>
      <c r="N84" s="107"/>
      <c r="O84" s="107"/>
      <c r="P84" s="107"/>
      <c r="Q84" s="107"/>
      <c r="R84" s="107"/>
      <c r="S84" s="107"/>
      <c r="T84" s="107"/>
    </row>
    <row r="85" spans="1:20" ht="15.75" customHeight="1" x14ac:dyDescent="0.25">
      <c r="A85" s="107"/>
      <c r="B85" s="107"/>
      <c r="C85" s="107"/>
      <c r="D85" s="107"/>
      <c r="E85" s="107"/>
      <c r="F85" s="107"/>
      <c r="G85" s="107"/>
      <c r="H85" s="107"/>
      <c r="I85" s="107"/>
      <c r="J85" s="107"/>
      <c r="K85" s="107"/>
      <c r="L85" s="107"/>
      <c r="M85" s="107"/>
      <c r="N85" s="107"/>
      <c r="O85" s="107"/>
      <c r="P85" s="107"/>
      <c r="Q85" s="107"/>
      <c r="R85" s="107"/>
      <c r="S85" s="107"/>
      <c r="T85" s="107"/>
    </row>
    <row r="86" spans="1:20" ht="15.75" customHeight="1" x14ac:dyDescent="0.25">
      <c r="A86" s="107"/>
      <c r="B86" s="107"/>
      <c r="C86" s="107"/>
      <c r="D86" s="107"/>
      <c r="E86" s="107"/>
      <c r="F86" s="107"/>
      <c r="G86" s="107"/>
      <c r="H86" s="107"/>
      <c r="I86" s="107"/>
      <c r="J86" s="107"/>
      <c r="K86" s="107"/>
      <c r="L86" s="107"/>
      <c r="M86" s="107"/>
      <c r="N86" s="107"/>
      <c r="O86" s="107"/>
      <c r="P86" s="107"/>
      <c r="Q86" s="107"/>
      <c r="R86" s="107"/>
      <c r="S86" s="107"/>
      <c r="T86" s="107"/>
    </row>
    <row r="87" spans="1:20" ht="15.75" customHeight="1" x14ac:dyDescent="0.25">
      <c r="A87" s="107"/>
      <c r="B87" s="107"/>
      <c r="C87" s="107"/>
      <c r="D87" s="107"/>
      <c r="E87" s="107"/>
      <c r="F87" s="107"/>
      <c r="G87" s="107"/>
      <c r="H87" s="107"/>
      <c r="I87" s="107"/>
      <c r="J87" s="107"/>
      <c r="K87" s="107"/>
      <c r="L87" s="107"/>
      <c r="M87" s="107"/>
      <c r="N87" s="107"/>
      <c r="O87" s="107"/>
      <c r="P87" s="107"/>
      <c r="Q87" s="107"/>
      <c r="R87" s="107"/>
      <c r="S87" s="107"/>
      <c r="T87" s="107"/>
    </row>
    <row r="88" spans="1:20" ht="15.75" customHeight="1" x14ac:dyDescent="0.25">
      <c r="A88" s="107"/>
      <c r="B88" s="107"/>
      <c r="C88" s="107"/>
      <c r="D88" s="107"/>
      <c r="E88" s="107"/>
      <c r="F88" s="107"/>
      <c r="G88" s="107"/>
      <c r="H88" s="107"/>
      <c r="I88" s="107"/>
      <c r="J88" s="107"/>
      <c r="K88" s="107"/>
      <c r="L88" s="107"/>
      <c r="M88" s="107"/>
      <c r="N88" s="107"/>
      <c r="O88" s="107"/>
      <c r="P88" s="107"/>
      <c r="Q88" s="107"/>
      <c r="R88" s="107"/>
      <c r="S88" s="107"/>
      <c r="T88" s="107"/>
    </row>
    <row r="89" spans="1:20" ht="15.75" customHeight="1" x14ac:dyDescent="0.25">
      <c r="A89" s="107"/>
      <c r="B89" s="107"/>
      <c r="C89" s="107"/>
      <c r="D89" s="107"/>
      <c r="E89" s="107"/>
      <c r="F89" s="107"/>
      <c r="G89" s="107"/>
      <c r="H89" s="107"/>
      <c r="I89" s="107"/>
      <c r="J89" s="107"/>
      <c r="K89" s="107"/>
      <c r="L89" s="107"/>
      <c r="M89" s="107"/>
      <c r="N89" s="107"/>
      <c r="O89" s="107"/>
      <c r="P89" s="107"/>
      <c r="Q89" s="107"/>
      <c r="R89" s="107"/>
      <c r="S89" s="107"/>
      <c r="T89" s="107"/>
    </row>
    <row r="90" spans="1:20" ht="15.75" customHeight="1" x14ac:dyDescent="0.25">
      <c r="A90" s="107"/>
      <c r="B90" s="107"/>
      <c r="C90" s="107"/>
      <c r="D90" s="107"/>
      <c r="E90" s="107"/>
      <c r="F90" s="107"/>
      <c r="G90" s="107"/>
      <c r="H90" s="107"/>
      <c r="I90" s="107"/>
      <c r="J90" s="107"/>
      <c r="K90" s="107"/>
      <c r="L90" s="107"/>
      <c r="M90" s="107"/>
      <c r="N90" s="107"/>
      <c r="O90" s="107"/>
      <c r="P90" s="107"/>
      <c r="Q90" s="107"/>
      <c r="R90" s="107"/>
      <c r="S90" s="107"/>
      <c r="T90" s="107"/>
    </row>
    <row r="91" spans="1:20" ht="15.75" customHeight="1" x14ac:dyDescent="0.25">
      <c r="A91" s="107"/>
      <c r="B91" s="107"/>
      <c r="C91" s="107"/>
      <c r="D91" s="107"/>
      <c r="E91" s="107"/>
      <c r="F91" s="107"/>
      <c r="G91" s="107"/>
      <c r="H91" s="107"/>
      <c r="I91" s="107"/>
      <c r="J91" s="107"/>
      <c r="K91" s="107"/>
      <c r="L91" s="107"/>
      <c r="M91" s="107"/>
      <c r="N91" s="107"/>
      <c r="O91" s="107"/>
      <c r="P91" s="107"/>
      <c r="Q91" s="107"/>
      <c r="R91" s="107"/>
      <c r="S91" s="107"/>
      <c r="T91" s="107"/>
    </row>
    <row r="92" spans="1:20" ht="15.75" customHeight="1" x14ac:dyDescent="0.25">
      <c r="A92" s="107"/>
      <c r="B92" s="107"/>
      <c r="C92" s="107"/>
      <c r="D92" s="107"/>
      <c r="E92" s="107"/>
      <c r="F92" s="107"/>
      <c r="G92" s="107"/>
      <c r="H92" s="107"/>
      <c r="I92" s="107"/>
      <c r="J92" s="107"/>
      <c r="K92" s="107"/>
      <c r="L92" s="107"/>
      <c r="M92" s="107"/>
      <c r="N92" s="107"/>
      <c r="O92" s="107"/>
      <c r="P92" s="107"/>
      <c r="Q92" s="107"/>
      <c r="R92" s="107"/>
      <c r="S92" s="107"/>
      <c r="T92" s="107"/>
    </row>
    <row r="93" spans="1:20" ht="15.75" customHeight="1" x14ac:dyDescent="0.25">
      <c r="A93" s="107"/>
      <c r="B93" s="107"/>
      <c r="C93" s="107"/>
      <c r="D93" s="107"/>
      <c r="E93" s="107"/>
      <c r="F93" s="107"/>
      <c r="G93" s="107"/>
      <c r="H93" s="107"/>
      <c r="I93" s="107"/>
      <c r="J93" s="107"/>
      <c r="K93" s="107"/>
      <c r="L93" s="107"/>
      <c r="M93" s="107"/>
      <c r="N93" s="107"/>
      <c r="O93" s="107"/>
      <c r="P93" s="107"/>
      <c r="Q93" s="107"/>
      <c r="R93" s="107"/>
      <c r="S93" s="107"/>
      <c r="T93" s="107"/>
    </row>
    <row r="94" spans="1:20" ht="15.75" customHeight="1" x14ac:dyDescent="0.25">
      <c r="A94" s="107"/>
      <c r="B94" s="107"/>
      <c r="C94" s="107"/>
      <c r="D94" s="107"/>
      <c r="E94" s="107"/>
      <c r="F94" s="107"/>
      <c r="G94" s="107"/>
      <c r="H94" s="107"/>
      <c r="I94" s="107"/>
      <c r="J94" s="107"/>
      <c r="K94" s="107"/>
      <c r="L94" s="107"/>
      <c r="M94" s="107"/>
      <c r="N94" s="107"/>
      <c r="O94" s="107"/>
      <c r="P94" s="107"/>
      <c r="Q94" s="107"/>
      <c r="R94" s="107"/>
      <c r="S94" s="107"/>
      <c r="T94" s="107"/>
    </row>
    <row r="95" spans="1:20" ht="15.75" customHeight="1" x14ac:dyDescent="0.25">
      <c r="A95" s="107"/>
      <c r="B95" s="107"/>
      <c r="C95" s="107"/>
      <c r="D95" s="107"/>
      <c r="E95" s="107"/>
      <c r="F95" s="107"/>
      <c r="G95" s="107"/>
      <c r="H95" s="107"/>
      <c r="I95" s="107"/>
      <c r="J95" s="107"/>
      <c r="K95" s="107"/>
      <c r="L95" s="107"/>
      <c r="M95" s="107"/>
      <c r="N95" s="107"/>
      <c r="O95" s="107"/>
      <c r="P95" s="107"/>
      <c r="Q95" s="107"/>
      <c r="R95" s="107"/>
      <c r="S95" s="107"/>
      <c r="T95" s="107"/>
    </row>
    <row r="96" spans="1:20" ht="15.75" customHeight="1" x14ac:dyDescent="0.25">
      <c r="A96" s="107"/>
      <c r="B96" s="107"/>
      <c r="C96" s="107"/>
      <c r="D96" s="107"/>
      <c r="E96" s="107"/>
      <c r="F96" s="107"/>
      <c r="G96" s="107"/>
      <c r="H96" s="107"/>
      <c r="I96" s="107"/>
      <c r="J96" s="107"/>
      <c r="K96" s="107"/>
      <c r="L96" s="107"/>
      <c r="M96" s="107"/>
      <c r="N96" s="107"/>
      <c r="O96" s="107"/>
      <c r="P96" s="107"/>
      <c r="Q96" s="107"/>
      <c r="R96" s="107"/>
      <c r="S96" s="107"/>
      <c r="T96" s="107"/>
    </row>
    <row r="97" spans="1:20" ht="15.75" customHeight="1" x14ac:dyDescent="0.25">
      <c r="A97" s="107"/>
      <c r="B97" s="107"/>
      <c r="C97" s="107"/>
      <c r="D97" s="107"/>
      <c r="E97" s="107"/>
      <c r="F97" s="107"/>
      <c r="G97" s="107"/>
      <c r="H97" s="107"/>
      <c r="I97" s="107"/>
      <c r="J97" s="107"/>
      <c r="K97" s="107"/>
      <c r="L97" s="107"/>
      <c r="M97" s="107"/>
      <c r="N97" s="107"/>
      <c r="O97" s="107"/>
      <c r="P97" s="107"/>
      <c r="Q97" s="107"/>
      <c r="R97" s="107"/>
      <c r="S97" s="107"/>
      <c r="T97" s="107"/>
    </row>
    <row r="98" spans="1:20" ht="15.75" customHeight="1" x14ac:dyDescent="0.25">
      <c r="A98" s="107"/>
      <c r="B98" s="107"/>
      <c r="C98" s="107"/>
      <c r="D98" s="107"/>
      <c r="E98" s="107"/>
      <c r="F98" s="107"/>
      <c r="G98" s="107"/>
      <c r="H98" s="107"/>
      <c r="I98" s="107"/>
      <c r="J98" s="107"/>
      <c r="K98" s="107"/>
      <c r="L98" s="107"/>
      <c r="M98" s="107"/>
      <c r="N98" s="107"/>
      <c r="O98" s="107"/>
      <c r="P98" s="107"/>
      <c r="Q98" s="107"/>
      <c r="R98" s="107"/>
      <c r="S98" s="107"/>
      <c r="T98" s="107"/>
    </row>
    <row r="99" spans="1:20" ht="15.75" customHeight="1" x14ac:dyDescent="0.25">
      <c r="A99" s="107"/>
      <c r="B99" s="107"/>
      <c r="C99" s="107"/>
      <c r="D99" s="107"/>
      <c r="E99" s="107"/>
      <c r="F99" s="107"/>
      <c r="G99" s="107"/>
      <c r="H99" s="107"/>
      <c r="I99" s="107"/>
      <c r="J99" s="107"/>
      <c r="K99" s="107"/>
      <c r="L99" s="107"/>
      <c r="M99" s="107"/>
      <c r="N99" s="107"/>
      <c r="O99" s="107"/>
      <c r="P99" s="107"/>
      <c r="Q99" s="107"/>
      <c r="R99" s="107"/>
      <c r="S99" s="107"/>
      <c r="T99" s="107"/>
    </row>
    <row r="100" spans="1:20" ht="15.75" customHeight="1" x14ac:dyDescent="0.25">
      <c r="A100" s="107"/>
      <c r="B100" s="107"/>
      <c r="C100" s="107"/>
      <c r="D100" s="107"/>
      <c r="E100" s="107"/>
      <c r="F100" s="107"/>
      <c r="G100" s="107"/>
      <c r="H100" s="107"/>
      <c r="I100" s="107"/>
      <c r="J100" s="107"/>
      <c r="K100" s="107"/>
      <c r="L100" s="107"/>
      <c r="M100" s="107"/>
      <c r="N100" s="107"/>
      <c r="O100" s="107"/>
      <c r="P100" s="107"/>
      <c r="Q100" s="107"/>
      <c r="R100" s="107"/>
      <c r="S100" s="107"/>
      <c r="T100" s="107"/>
    </row>
    <row r="101" spans="1:20" ht="15.75" customHeight="1" x14ac:dyDescent="0.25">
      <c r="A101" s="107"/>
      <c r="B101" s="107"/>
      <c r="C101" s="107"/>
      <c r="D101" s="107"/>
      <c r="E101" s="107"/>
      <c r="F101" s="107"/>
      <c r="G101" s="107"/>
      <c r="H101" s="107"/>
      <c r="I101" s="107"/>
      <c r="J101" s="107"/>
      <c r="K101" s="107"/>
      <c r="L101" s="107"/>
      <c r="M101" s="107"/>
      <c r="N101" s="107"/>
      <c r="O101" s="107"/>
      <c r="P101" s="107"/>
      <c r="Q101" s="107"/>
      <c r="R101" s="107"/>
      <c r="S101" s="107"/>
      <c r="T101" s="107"/>
    </row>
    <row r="102" spans="1:20" ht="15.75" customHeight="1" x14ac:dyDescent="0.25">
      <c r="A102" s="107"/>
      <c r="B102" s="107"/>
      <c r="C102" s="107"/>
      <c r="D102" s="107"/>
      <c r="E102" s="107"/>
      <c r="F102" s="107"/>
      <c r="G102" s="107"/>
      <c r="H102" s="107"/>
      <c r="I102" s="107"/>
      <c r="J102" s="107"/>
      <c r="K102" s="107"/>
      <c r="L102" s="107"/>
      <c r="M102" s="107"/>
      <c r="N102" s="107"/>
      <c r="O102" s="107"/>
      <c r="P102" s="107"/>
      <c r="Q102" s="107"/>
      <c r="R102" s="107"/>
      <c r="S102" s="107"/>
      <c r="T102" s="107"/>
    </row>
    <row r="103" spans="1:20" ht="15.75" customHeight="1" x14ac:dyDescent="0.25">
      <c r="A103" s="107"/>
      <c r="B103" s="107"/>
      <c r="C103" s="107"/>
      <c r="D103" s="107"/>
      <c r="E103" s="107"/>
      <c r="F103" s="107"/>
      <c r="G103" s="107"/>
      <c r="H103" s="107"/>
      <c r="I103" s="107"/>
      <c r="J103" s="107"/>
      <c r="K103" s="107"/>
      <c r="L103" s="107"/>
      <c r="M103" s="107"/>
      <c r="N103" s="107"/>
      <c r="O103" s="107"/>
      <c r="P103" s="107"/>
      <c r="Q103" s="107"/>
      <c r="R103" s="107"/>
      <c r="S103" s="107"/>
      <c r="T103" s="107"/>
    </row>
    <row r="104" spans="1:20" ht="15.75" customHeight="1" x14ac:dyDescent="0.25">
      <c r="A104" s="107"/>
      <c r="B104" s="107"/>
      <c r="C104" s="107"/>
      <c r="D104" s="107"/>
      <c r="E104" s="107"/>
      <c r="F104" s="107"/>
      <c r="G104" s="107"/>
      <c r="H104" s="107"/>
      <c r="I104" s="107"/>
      <c r="J104" s="107"/>
      <c r="K104" s="107"/>
      <c r="L104" s="107"/>
      <c r="M104" s="107"/>
      <c r="N104" s="107"/>
      <c r="O104" s="107"/>
      <c r="P104" s="107"/>
      <c r="Q104" s="107"/>
      <c r="R104" s="107"/>
      <c r="S104" s="107"/>
      <c r="T104" s="107"/>
    </row>
    <row r="105" spans="1:20" ht="15.75" customHeight="1" x14ac:dyDescent="0.25">
      <c r="A105" s="107"/>
      <c r="B105" s="107"/>
      <c r="C105" s="107"/>
      <c r="D105" s="107"/>
      <c r="E105" s="107"/>
      <c r="F105" s="107"/>
      <c r="G105" s="107"/>
      <c r="H105" s="107"/>
      <c r="I105" s="107"/>
      <c r="J105" s="107"/>
      <c r="K105" s="107"/>
      <c r="L105" s="107"/>
      <c r="M105" s="107"/>
      <c r="N105" s="107"/>
      <c r="O105" s="107"/>
      <c r="P105" s="107"/>
      <c r="Q105" s="107"/>
      <c r="R105" s="107"/>
      <c r="S105" s="107"/>
      <c r="T105" s="107"/>
    </row>
    <row r="106" spans="1:20" ht="15.75" customHeight="1" x14ac:dyDescent="0.25">
      <c r="A106" s="107"/>
      <c r="B106" s="107"/>
      <c r="C106" s="107"/>
      <c r="D106" s="107"/>
      <c r="E106" s="107"/>
      <c r="F106" s="107"/>
      <c r="G106" s="107"/>
      <c r="H106" s="107"/>
      <c r="I106" s="107"/>
      <c r="J106" s="107"/>
      <c r="K106" s="107"/>
      <c r="L106" s="107"/>
      <c r="M106" s="107"/>
      <c r="N106" s="107"/>
      <c r="O106" s="107"/>
      <c r="P106" s="107"/>
      <c r="Q106" s="107"/>
      <c r="R106" s="107"/>
      <c r="S106" s="107"/>
      <c r="T106" s="107"/>
    </row>
    <row r="107" spans="1:20" ht="15.75" customHeight="1" x14ac:dyDescent="0.25">
      <c r="A107" s="107"/>
      <c r="B107" s="107"/>
      <c r="C107" s="107"/>
      <c r="D107" s="107"/>
      <c r="E107" s="107"/>
      <c r="F107" s="107"/>
      <c r="G107" s="107"/>
      <c r="H107" s="107"/>
      <c r="I107" s="107"/>
      <c r="J107" s="107"/>
      <c r="K107" s="107"/>
      <c r="L107" s="107"/>
      <c r="M107" s="107"/>
      <c r="N107" s="107"/>
      <c r="O107" s="107"/>
      <c r="P107" s="107"/>
      <c r="Q107" s="107"/>
      <c r="R107" s="107"/>
      <c r="S107" s="107"/>
      <c r="T107" s="107"/>
    </row>
    <row r="108" spans="1:20" ht="15.75" customHeight="1" x14ac:dyDescent="0.25">
      <c r="A108" s="107"/>
      <c r="B108" s="107"/>
      <c r="C108" s="107"/>
      <c r="D108" s="107"/>
      <c r="E108" s="107"/>
      <c r="F108" s="107"/>
      <c r="G108" s="107"/>
      <c r="H108" s="107"/>
      <c r="I108" s="107"/>
      <c r="J108" s="107"/>
      <c r="K108" s="107"/>
      <c r="L108" s="107"/>
      <c r="M108" s="107"/>
      <c r="N108" s="107"/>
      <c r="O108" s="107"/>
      <c r="P108" s="107"/>
      <c r="Q108" s="107"/>
      <c r="R108" s="107"/>
      <c r="S108" s="107"/>
      <c r="T108" s="107"/>
    </row>
    <row r="109" spans="1:20" ht="15.75" customHeight="1" x14ac:dyDescent="0.25">
      <c r="A109" s="107"/>
      <c r="B109" s="107"/>
      <c r="C109" s="107"/>
      <c r="D109" s="107"/>
      <c r="E109" s="107"/>
      <c r="F109" s="107"/>
      <c r="G109" s="107"/>
      <c r="H109" s="107"/>
      <c r="I109" s="107"/>
      <c r="J109" s="107"/>
      <c r="K109" s="107"/>
      <c r="L109" s="107"/>
      <c r="M109" s="107"/>
      <c r="N109" s="107"/>
      <c r="O109" s="107"/>
      <c r="P109" s="107"/>
      <c r="Q109" s="107"/>
      <c r="R109" s="107"/>
      <c r="S109" s="107"/>
      <c r="T109" s="107"/>
    </row>
    <row r="110" spans="1:20" ht="15.75" customHeight="1" x14ac:dyDescent="0.25">
      <c r="A110" s="107"/>
      <c r="B110" s="107"/>
      <c r="C110" s="107"/>
      <c r="D110" s="107"/>
      <c r="E110" s="107"/>
      <c r="F110" s="107"/>
      <c r="G110" s="107"/>
      <c r="H110" s="107"/>
      <c r="I110" s="107"/>
      <c r="J110" s="107"/>
      <c r="K110" s="107"/>
      <c r="L110" s="107"/>
      <c r="M110" s="107"/>
      <c r="N110" s="107"/>
      <c r="O110" s="107"/>
      <c r="P110" s="107"/>
      <c r="Q110" s="107"/>
      <c r="R110" s="107"/>
      <c r="S110" s="107"/>
      <c r="T110" s="107"/>
    </row>
    <row r="111" spans="1:20" ht="15.75" customHeight="1" x14ac:dyDescent="0.25">
      <c r="A111" s="107"/>
      <c r="B111" s="107"/>
      <c r="C111" s="107"/>
      <c r="D111" s="107"/>
      <c r="E111" s="107"/>
      <c r="F111" s="107"/>
      <c r="G111" s="107"/>
      <c r="H111" s="107"/>
      <c r="I111" s="107"/>
      <c r="J111" s="107"/>
      <c r="K111" s="107"/>
      <c r="L111" s="107"/>
      <c r="M111" s="107"/>
      <c r="N111" s="107"/>
      <c r="O111" s="107"/>
      <c r="P111" s="107"/>
      <c r="Q111" s="107"/>
      <c r="R111" s="107"/>
      <c r="S111" s="107"/>
      <c r="T111" s="107"/>
    </row>
    <row r="112" spans="1:20" ht="15.75" customHeight="1" x14ac:dyDescent="0.25">
      <c r="A112" s="107"/>
      <c r="B112" s="107"/>
      <c r="C112" s="107"/>
      <c r="D112" s="107"/>
      <c r="E112" s="107"/>
      <c r="F112" s="107"/>
      <c r="G112" s="107"/>
      <c r="H112" s="107"/>
      <c r="I112" s="107"/>
      <c r="J112" s="107"/>
      <c r="K112" s="107"/>
      <c r="L112" s="107"/>
      <c r="M112" s="107"/>
      <c r="N112" s="107"/>
      <c r="O112" s="107"/>
      <c r="P112" s="107"/>
      <c r="Q112" s="107"/>
      <c r="R112" s="107"/>
      <c r="S112" s="107"/>
      <c r="T112" s="107"/>
    </row>
    <row r="113" spans="1:20" ht="15.75" customHeight="1" x14ac:dyDescent="0.25">
      <c r="A113" s="107"/>
      <c r="B113" s="107"/>
      <c r="C113" s="107"/>
      <c r="D113" s="107"/>
      <c r="E113" s="107"/>
      <c r="F113" s="107"/>
      <c r="G113" s="107"/>
      <c r="H113" s="107"/>
      <c r="I113" s="107"/>
      <c r="J113" s="107"/>
      <c r="K113" s="107"/>
      <c r="L113" s="107"/>
      <c r="M113" s="107"/>
      <c r="N113" s="107"/>
      <c r="O113" s="107"/>
      <c r="P113" s="107"/>
      <c r="Q113" s="107"/>
      <c r="R113" s="107"/>
      <c r="S113" s="107"/>
      <c r="T113" s="107"/>
    </row>
    <row r="114" spans="1:20" ht="15.75" customHeight="1" x14ac:dyDescent="0.25">
      <c r="A114" s="107"/>
      <c r="B114" s="107"/>
      <c r="C114" s="107"/>
      <c r="D114" s="107"/>
      <c r="E114" s="107"/>
      <c r="F114" s="107"/>
      <c r="G114" s="107"/>
      <c r="H114" s="107"/>
      <c r="I114" s="107"/>
      <c r="J114" s="107"/>
      <c r="K114" s="107"/>
      <c r="L114" s="107"/>
      <c r="M114" s="107"/>
      <c r="N114" s="107"/>
      <c r="O114" s="107"/>
      <c r="P114" s="107"/>
      <c r="Q114" s="107"/>
      <c r="R114" s="107"/>
      <c r="S114" s="107"/>
      <c r="T114" s="107"/>
    </row>
    <row r="115" spans="1:20" ht="15.75" customHeight="1" x14ac:dyDescent="0.25">
      <c r="A115" s="107"/>
      <c r="B115" s="107"/>
      <c r="C115" s="107"/>
      <c r="D115" s="107"/>
      <c r="E115" s="107"/>
      <c r="F115" s="107"/>
      <c r="G115" s="107"/>
      <c r="H115" s="107"/>
      <c r="I115" s="107"/>
      <c r="J115" s="107"/>
      <c r="K115" s="107"/>
      <c r="L115" s="107"/>
      <c r="M115" s="107"/>
      <c r="N115" s="107"/>
      <c r="O115" s="107"/>
      <c r="P115" s="107"/>
      <c r="Q115" s="107"/>
      <c r="R115" s="107"/>
      <c r="S115" s="107"/>
      <c r="T115" s="107"/>
    </row>
    <row r="116" spans="1:20" ht="15.75" customHeight="1" x14ac:dyDescent="0.25">
      <c r="A116" s="107"/>
      <c r="B116" s="107"/>
      <c r="C116" s="107"/>
      <c r="D116" s="107"/>
      <c r="E116" s="107"/>
      <c r="F116" s="107"/>
      <c r="G116" s="107"/>
      <c r="H116" s="107"/>
      <c r="I116" s="107"/>
      <c r="J116" s="107"/>
      <c r="K116" s="107"/>
      <c r="L116" s="107"/>
      <c r="M116" s="107"/>
      <c r="N116" s="107"/>
      <c r="O116" s="107"/>
      <c r="P116" s="107"/>
      <c r="Q116" s="107"/>
      <c r="R116" s="107"/>
      <c r="S116" s="107"/>
      <c r="T116" s="107"/>
    </row>
    <row r="117" spans="1:20" ht="15.75" customHeight="1" x14ac:dyDescent="0.25">
      <c r="A117" s="107"/>
      <c r="B117" s="107"/>
      <c r="C117" s="107"/>
      <c r="D117" s="107"/>
      <c r="E117" s="107"/>
      <c r="F117" s="107"/>
      <c r="G117" s="107"/>
      <c r="H117" s="107"/>
      <c r="I117" s="107"/>
      <c r="J117" s="107"/>
      <c r="K117" s="107"/>
      <c r="L117" s="107"/>
      <c r="M117" s="107"/>
      <c r="N117" s="107"/>
      <c r="O117" s="107"/>
      <c r="P117" s="107"/>
      <c r="Q117" s="107"/>
      <c r="R117" s="107"/>
      <c r="S117" s="107"/>
      <c r="T117" s="107"/>
    </row>
    <row r="118" spans="1:20" ht="15.75" customHeight="1" x14ac:dyDescent="0.25">
      <c r="A118" s="107"/>
      <c r="B118" s="107"/>
      <c r="C118" s="107"/>
      <c r="D118" s="107"/>
      <c r="E118" s="107"/>
      <c r="F118" s="107"/>
      <c r="G118" s="107"/>
      <c r="H118" s="107"/>
      <c r="I118" s="107"/>
      <c r="J118" s="107"/>
      <c r="K118" s="107"/>
      <c r="L118" s="107"/>
      <c r="M118" s="107"/>
      <c r="N118" s="107"/>
      <c r="O118" s="107"/>
      <c r="P118" s="107"/>
      <c r="Q118" s="107"/>
      <c r="R118" s="107"/>
      <c r="S118" s="107"/>
      <c r="T118" s="107"/>
    </row>
    <row r="119" spans="1:20" ht="15.75" customHeight="1" x14ac:dyDescent="0.25">
      <c r="A119" s="107"/>
      <c r="B119" s="107"/>
      <c r="C119" s="107"/>
      <c r="D119" s="107"/>
      <c r="E119" s="107"/>
      <c r="F119" s="107"/>
      <c r="G119" s="107"/>
      <c r="H119" s="107"/>
      <c r="I119" s="107"/>
      <c r="J119" s="107"/>
      <c r="K119" s="107"/>
      <c r="L119" s="107"/>
      <c r="M119" s="107"/>
      <c r="N119" s="107"/>
      <c r="O119" s="107"/>
      <c r="P119" s="107"/>
      <c r="Q119" s="107"/>
      <c r="R119" s="107"/>
      <c r="S119" s="107"/>
      <c r="T119" s="107"/>
    </row>
    <row r="120" spans="1:20" ht="15.75" customHeight="1" x14ac:dyDescent="0.25">
      <c r="A120" s="107"/>
      <c r="B120" s="107"/>
      <c r="C120" s="107"/>
      <c r="D120" s="107"/>
      <c r="E120" s="107"/>
      <c r="F120" s="107"/>
      <c r="G120" s="107"/>
      <c r="H120" s="107"/>
      <c r="I120" s="107"/>
      <c r="J120" s="107"/>
      <c r="K120" s="107"/>
      <c r="L120" s="107"/>
      <c r="M120" s="107"/>
      <c r="N120" s="107"/>
      <c r="O120" s="107"/>
      <c r="P120" s="107"/>
      <c r="Q120" s="107"/>
      <c r="R120" s="107"/>
      <c r="S120" s="107"/>
      <c r="T120" s="107"/>
    </row>
    <row r="121" spans="1:20" ht="15.75" customHeight="1" x14ac:dyDescent="0.25">
      <c r="A121" s="107"/>
      <c r="B121" s="107"/>
      <c r="C121" s="107"/>
      <c r="D121" s="107"/>
      <c r="E121" s="107"/>
      <c r="F121" s="107"/>
      <c r="G121" s="107"/>
      <c r="H121" s="107"/>
      <c r="I121" s="107"/>
      <c r="J121" s="107"/>
      <c r="K121" s="107"/>
      <c r="L121" s="107"/>
      <c r="M121" s="107"/>
      <c r="N121" s="107"/>
      <c r="O121" s="107"/>
      <c r="P121" s="107"/>
      <c r="Q121" s="107"/>
      <c r="R121" s="107"/>
      <c r="S121" s="107"/>
      <c r="T121" s="107"/>
    </row>
    <row r="122" spans="1:20" ht="15.75" customHeight="1" x14ac:dyDescent="0.25">
      <c r="A122" s="107"/>
      <c r="B122" s="107"/>
      <c r="C122" s="107"/>
      <c r="D122" s="107"/>
      <c r="E122" s="107"/>
      <c r="F122" s="107"/>
      <c r="G122" s="107"/>
      <c r="H122" s="107"/>
      <c r="I122" s="107"/>
      <c r="J122" s="107"/>
      <c r="K122" s="107"/>
      <c r="L122" s="107"/>
      <c r="M122" s="107"/>
      <c r="N122" s="107"/>
      <c r="O122" s="107"/>
      <c r="P122" s="107"/>
      <c r="Q122" s="107"/>
      <c r="R122" s="107"/>
      <c r="S122" s="107"/>
      <c r="T122" s="107"/>
    </row>
    <row r="123" spans="1:20" ht="15.75" customHeight="1" x14ac:dyDescent="0.25">
      <c r="A123" s="107"/>
      <c r="B123" s="107"/>
      <c r="C123" s="107"/>
      <c r="D123" s="107"/>
      <c r="E123" s="107"/>
      <c r="F123" s="107"/>
      <c r="G123" s="107"/>
      <c r="H123" s="107"/>
      <c r="I123" s="107"/>
      <c r="J123" s="107"/>
      <c r="K123" s="107"/>
      <c r="L123" s="107"/>
      <c r="M123" s="107"/>
      <c r="N123" s="107"/>
      <c r="O123" s="107"/>
      <c r="P123" s="107"/>
      <c r="Q123" s="107"/>
      <c r="R123" s="107"/>
      <c r="S123" s="107"/>
      <c r="T123" s="107"/>
    </row>
    <row r="124" spans="1:20" ht="15.75" customHeight="1" x14ac:dyDescent="0.25">
      <c r="A124" s="107"/>
      <c r="B124" s="107"/>
      <c r="C124" s="107"/>
      <c r="D124" s="107"/>
      <c r="E124" s="107"/>
      <c r="F124" s="107"/>
      <c r="G124" s="107"/>
      <c r="H124" s="107"/>
      <c r="I124" s="107"/>
      <c r="J124" s="107"/>
      <c r="K124" s="107"/>
      <c r="L124" s="107"/>
      <c r="M124" s="107"/>
      <c r="N124" s="107"/>
      <c r="O124" s="107"/>
      <c r="P124" s="107"/>
      <c r="Q124" s="107"/>
      <c r="R124" s="107"/>
      <c r="S124" s="107"/>
      <c r="T124" s="107"/>
    </row>
    <row r="125" spans="1:20" ht="15.75" customHeight="1" x14ac:dyDescent="0.25">
      <c r="A125" s="107"/>
      <c r="B125" s="107"/>
      <c r="C125" s="107"/>
      <c r="D125" s="107"/>
      <c r="E125" s="107"/>
      <c r="F125" s="107"/>
      <c r="G125" s="107"/>
      <c r="H125" s="107"/>
      <c r="I125" s="107"/>
      <c r="J125" s="107"/>
      <c r="K125" s="107"/>
      <c r="L125" s="107"/>
      <c r="M125" s="107"/>
      <c r="N125" s="107"/>
      <c r="O125" s="107"/>
      <c r="P125" s="107"/>
      <c r="Q125" s="107"/>
      <c r="R125" s="107"/>
      <c r="S125" s="107"/>
      <c r="T125" s="107"/>
    </row>
    <row r="126" spans="1:20" ht="15.75" customHeight="1" x14ac:dyDescent="0.25">
      <c r="A126" s="107"/>
      <c r="B126" s="107"/>
      <c r="C126" s="107"/>
      <c r="D126" s="107"/>
      <c r="E126" s="107"/>
      <c r="F126" s="107"/>
      <c r="G126" s="107"/>
      <c r="H126" s="107"/>
      <c r="I126" s="107"/>
      <c r="J126" s="107"/>
      <c r="K126" s="107"/>
      <c r="L126" s="107"/>
      <c r="M126" s="107"/>
      <c r="N126" s="107"/>
      <c r="O126" s="107"/>
      <c r="P126" s="107"/>
      <c r="Q126" s="107"/>
      <c r="R126" s="107"/>
      <c r="S126" s="107"/>
      <c r="T126" s="107"/>
    </row>
    <row r="127" spans="1:20" ht="15.75" customHeight="1" x14ac:dyDescent="0.25">
      <c r="A127" s="107"/>
      <c r="B127" s="107"/>
      <c r="C127" s="107"/>
      <c r="D127" s="107"/>
      <c r="E127" s="107"/>
      <c r="F127" s="107"/>
      <c r="G127" s="107"/>
      <c r="H127" s="107"/>
      <c r="I127" s="107"/>
      <c r="J127" s="107"/>
      <c r="K127" s="107"/>
      <c r="L127" s="107"/>
      <c r="M127" s="107"/>
      <c r="N127" s="107"/>
      <c r="O127" s="107"/>
      <c r="P127" s="107"/>
      <c r="Q127" s="107"/>
      <c r="R127" s="107"/>
      <c r="S127" s="107"/>
      <c r="T127" s="107"/>
    </row>
    <row r="128" spans="1:20" ht="15.75" customHeight="1" x14ac:dyDescent="0.25">
      <c r="A128" s="107"/>
      <c r="B128" s="107"/>
      <c r="C128" s="107"/>
      <c r="D128" s="107"/>
      <c r="E128" s="107"/>
      <c r="F128" s="107"/>
      <c r="G128" s="107"/>
      <c r="H128" s="107"/>
      <c r="I128" s="107"/>
      <c r="J128" s="107"/>
      <c r="K128" s="107"/>
      <c r="L128" s="107"/>
      <c r="M128" s="107"/>
      <c r="N128" s="107"/>
      <c r="O128" s="107"/>
      <c r="P128" s="107"/>
      <c r="Q128" s="107"/>
      <c r="R128" s="107"/>
      <c r="S128" s="107"/>
      <c r="T128" s="107"/>
    </row>
    <row r="129" spans="1:20" ht="15.75" customHeight="1" x14ac:dyDescent="0.25">
      <c r="A129" s="107"/>
      <c r="B129" s="107"/>
      <c r="C129" s="107"/>
      <c r="D129" s="107"/>
      <c r="E129" s="107"/>
      <c r="F129" s="107"/>
      <c r="G129" s="107"/>
      <c r="H129" s="107"/>
      <c r="I129" s="107"/>
      <c r="J129" s="107"/>
      <c r="K129" s="107"/>
      <c r="L129" s="107"/>
      <c r="M129" s="107"/>
      <c r="N129" s="107"/>
      <c r="O129" s="107"/>
      <c r="P129" s="107"/>
      <c r="Q129" s="107"/>
      <c r="R129" s="107"/>
      <c r="S129" s="107"/>
      <c r="T129" s="107"/>
    </row>
    <row r="130" spans="1:20" ht="15.75" customHeight="1" x14ac:dyDescent="0.25">
      <c r="A130" s="107"/>
      <c r="B130" s="107"/>
      <c r="C130" s="107"/>
      <c r="D130" s="107"/>
      <c r="E130" s="107"/>
      <c r="F130" s="107"/>
      <c r="G130" s="107"/>
      <c r="H130" s="107"/>
      <c r="I130" s="107"/>
      <c r="J130" s="107"/>
      <c r="K130" s="107"/>
      <c r="L130" s="107"/>
      <c r="M130" s="107"/>
      <c r="N130" s="107"/>
      <c r="O130" s="107"/>
      <c r="P130" s="107"/>
      <c r="Q130" s="107"/>
      <c r="R130" s="107"/>
      <c r="S130" s="107"/>
      <c r="T130" s="107"/>
    </row>
    <row r="131" spans="1:20" ht="15.75" customHeight="1" x14ac:dyDescent="0.25">
      <c r="A131" s="107"/>
      <c r="B131" s="107"/>
      <c r="C131" s="107"/>
      <c r="D131" s="107"/>
      <c r="E131" s="107"/>
      <c r="F131" s="107"/>
      <c r="G131" s="107"/>
      <c r="H131" s="107"/>
      <c r="I131" s="107"/>
      <c r="J131" s="107"/>
      <c r="K131" s="107"/>
      <c r="L131" s="107"/>
      <c r="M131" s="107"/>
      <c r="N131" s="107"/>
      <c r="O131" s="107"/>
      <c r="P131" s="107"/>
      <c r="Q131" s="107"/>
      <c r="R131" s="107"/>
      <c r="S131" s="107"/>
      <c r="T131" s="107"/>
    </row>
    <row r="132" spans="1:20" ht="15.75" customHeight="1" x14ac:dyDescent="0.25">
      <c r="A132" s="107"/>
      <c r="B132" s="107"/>
      <c r="C132" s="107"/>
      <c r="D132" s="107"/>
      <c r="E132" s="107"/>
      <c r="F132" s="107"/>
      <c r="G132" s="107"/>
      <c r="H132" s="107"/>
      <c r="I132" s="107"/>
      <c r="J132" s="107"/>
      <c r="K132" s="107"/>
      <c r="L132" s="107"/>
      <c r="M132" s="107"/>
      <c r="N132" s="107"/>
      <c r="O132" s="107"/>
      <c r="P132" s="107"/>
      <c r="Q132" s="107"/>
      <c r="R132" s="107"/>
      <c r="S132" s="107"/>
      <c r="T132" s="107"/>
    </row>
    <row r="133" spans="1:20" ht="15.75" customHeight="1" x14ac:dyDescent="0.25">
      <c r="A133" s="107"/>
      <c r="B133" s="107"/>
      <c r="C133" s="107"/>
      <c r="D133" s="107"/>
      <c r="E133" s="107"/>
      <c r="F133" s="107"/>
      <c r="G133" s="107"/>
      <c r="H133" s="107"/>
      <c r="I133" s="107"/>
      <c r="J133" s="107"/>
      <c r="K133" s="107"/>
      <c r="L133" s="107"/>
      <c r="M133" s="107"/>
      <c r="N133" s="107"/>
      <c r="O133" s="107"/>
      <c r="P133" s="107"/>
      <c r="Q133" s="107"/>
      <c r="R133" s="107"/>
      <c r="S133" s="107"/>
      <c r="T133" s="107"/>
    </row>
    <row r="134" spans="1:20" ht="15.75" customHeight="1" x14ac:dyDescent="0.25">
      <c r="A134" s="107"/>
      <c r="B134" s="107"/>
      <c r="C134" s="107"/>
      <c r="D134" s="107"/>
      <c r="E134" s="107"/>
      <c r="F134" s="107"/>
      <c r="G134" s="107"/>
      <c r="H134" s="107"/>
      <c r="I134" s="107"/>
      <c r="J134" s="107"/>
      <c r="K134" s="107"/>
      <c r="L134" s="107"/>
      <c r="M134" s="107"/>
      <c r="N134" s="107"/>
      <c r="O134" s="107"/>
      <c r="P134" s="107"/>
      <c r="Q134" s="107"/>
      <c r="R134" s="107"/>
      <c r="S134" s="107"/>
      <c r="T134" s="107"/>
    </row>
    <row r="135" spans="1:20" ht="15.75" customHeight="1" x14ac:dyDescent="0.25">
      <c r="A135" s="107"/>
      <c r="B135" s="107"/>
      <c r="C135" s="107"/>
      <c r="D135" s="107"/>
      <c r="E135" s="107"/>
      <c r="F135" s="107"/>
      <c r="G135" s="107"/>
      <c r="H135" s="107"/>
      <c r="I135" s="107"/>
      <c r="J135" s="107"/>
      <c r="K135" s="107"/>
      <c r="L135" s="107"/>
      <c r="M135" s="107"/>
      <c r="N135" s="107"/>
      <c r="O135" s="107"/>
      <c r="P135" s="107"/>
      <c r="Q135" s="107"/>
      <c r="R135" s="107"/>
      <c r="S135" s="107"/>
      <c r="T135" s="107"/>
    </row>
    <row r="136" spans="1:20" ht="15.75" customHeight="1" x14ac:dyDescent="0.25">
      <c r="A136" s="107"/>
      <c r="B136" s="107"/>
      <c r="C136" s="107"/>
      <c r="D136" s="107"/>
      <c r="E136" s="107"/>
      <c r="F136" s="107"/>
      <c r="G136" s="107"/>
      <c r="H136" s="107"/>
      <c r="I136" s="107"/>
      <c r="J136" s="107"/>
      <c r="K136" s="107"/>
      <c r="L136" s="107"/>
      <c r="M136" s="107"/>
      <c r="N136" s="107"/>
      <c r="O136" s="107"/>
      <c r="P136" s="107"/>
      <c r="Q136" s="107"/>
      <c r="R136" s="107"/>
      <c r="S136" s="107"/>
      <c r="T136" s="107"/>
    </row>
    <row r="137" spans="1:20" ht="15.75" customHeight="1" x14ac:dyDescent="0.25">
      <c r="A137" s="107"/>
      <c r="B137" s="107"/>
      <c r="C137" s="107"/>
      <c r="D137" s="107"/>
      <c r="E137" s="107"/>
      <c r="F137" s="107"/>
      <c r="G137" s="107"/>
      <c r="H137" s="107"/>
      <c r="I137" s="107"/>
      <c r="J137" s="107"/>
      <c r="K137" s="107"/>
      <c r="L137" s="107"/>
      <c r="M137" s="107"/>
      <c r="N137" s="107"/>
      <c r="O137" s="107"/>
      <c r="P137" s="107"/>
      <c r="Q137" s="107"/>
      <c r="R137" s="107"/>
      <c r="S137" s="107"/>
      <c r="T137" s="107"/>
    </row>
    <row r="138" spans="1:20" ht="15.75" customHeight="1" x14ac:dyDescent="0.25">
      <c r="A138" s="107"/>
      <c r="B138" s="107"/>
      <c r="C138" s="107"/>
      <c r="D138" s="107"/>
      <c r="E138" s="107"/>
      <c r="F138" s="107"/>
      <c r="G138" s="107"/>
      <c r="H138" s="107"/>
      <c r="I138" s="107"/>
      <c r="J138" s="107"/>
      <c r="K138" s="107"/>
      <c r="L138" s="107"/>
      <c r="M138" s="107"/>
      <c r="N138" s="107"/>
      <c r="O138" s="107"/>
      <c r="P138" s="107"/>
      <c r="Q138" s="107"/>
      <c r="R138" s="107"/>
      <c r="S138" s="107"/>
      <c r="T138" s="107"/>
    </row>
    <row r="139" spans="1:20" ht="15.75" customHeight="1" x14ac:dyDescent="0.25">
      <c r="A139" s="107"/>
      <c r="B139" s="107"/>
      <c r="C139" s="107"/>
      <c r="D139" s="107"/>
      <c r="E139" s="107"/>
      <c r="F139" s="107"/>
      <c r="G139" s="107"/>
      <c r="H139" s="107"/>
      <c r="I139" s="107"/>
      <c r="J139" s="107"/>
      <c r="K139" s="107"/>
      <c r="L139" s="107"/>
      <c r="M139" s="107"/>
      <c r="N139" s="107"/>
      <c r="O139" s="107"/>
      <c r="P139" s="107"/>
      <c r="Q139" s="107"/>
      <c r="R139" s="107"/>
      <c r="S139" s="107"/>
      <c r="T139" s="107"/>
    </row>
    <row r="140" spans="1:20" ht="15.75" customHeight="1" x14ac:dyDescent="0.25">
      <c r="A140" s="107"/>
      <c r="B140" s="107"/>
      <c r="C140" s="107"/>
      <c r="D140" s="107"/>
      <c r="E140" s="107"/>
      <c r="F140" s="107"/>
      <c r="G140" s="107"/>
      <c r="H140" s="107"/>
      <c r="I140" s="107"/>
      <c r="J140" s="107"/>
      <c r="K140" s="107"/>
      <c r="L140" s="107"/>
      <c r="M140" s="107"/>
      <c r="N140" s="107"/>
      <c r="O140" s="107"/>
      <c r="P140" s="107"/>
      <c r="Q140" s="107"/>
      <c r="R140" s="107"/>
      <c r="S140" s="107"/>
      <c r="T140" s="107"/>
    </row>
    <row r="141" spans="1:20" ht="15.75" customHeight="1" x14ac:dyDescent="0.25">
      <c r="A141" s="107"/>
      <c r="B141" s="107"/>
      <c r="C141" s="107"/>
      <c r="D141" s="107"/>
      <c r="E141" s="107"/>
      <c r="F141" s="107"/>
      <c r="G141" s="107"/>
      <c r="H141" s="107"/>
      <c r="I141" s="107"/>
      <c r="J141" s="107"/>
      <c r="K141" s="107"/>
      <c r="L141" s="107"/>
      <c r="M141" s="107"/>
      <c r="N141" s="107"/>
      <c r="O141" s="107"/>
      <c r="P141" s="107"/>
      <c r="Q141" s="107"/>
      <c r="R141" s="107"/>
      <c r="S141" s="107"/>
      <c r="T141" s="107"/>
    </row>
    <row r="142" spans="1:20" ht="15.75" customHeight="1" x14ac:dyDescent="0.25">
      <c r="A142" s="107"/>
      <c r="B142" s="107"/>
      <c r="C142" s="107"/>
      <c r="D142" s="107"/>
      <c r="E142" s="107"/>
      <c r="F142" s="107"/>
      <c r="G142" s="107"/>
      <c r="H142" s="107"/>
      <c r="I142" s="107"/>
      <c r="J142" s="107"/>
      <c r="K142" s="107"/>
      <c r="L142" s="107"/>
      <c r="M142" s="107"/>
      <c r="N142" s="107"/>
      <c r="O142" s="107"/>
      <c r="P142" s="107"/>
      <c r="Q142" s="107"/>
      <c r="R142" s="107"/>
      <c r="S142" s="107"/>
      <c r="T142" s="107"/>
    </row>
    <row r="143" spans="1:20" ht="15.75" customHeight="1" x14ac:dyDescent="0.25">
      <c r="A143" s="107"/>
      <c r="B143" s="107"/>
      <c r="C143" s="107"/>
      <c r="D143" s="107"/>
      <c r="E143" s="107"/>
      <c r="F143" s="107"/>
      <c r="G143" s="107"/>
      <c r="H143" s="107"/>
      <c r="I143" s="107"/>
      <c r="J143" s="107"/>
      <c r="K143" s="107"/>
      <c r="L143" s="107"/>
      <c r="M143" s="107"/>
      <c r="N143" s="107"/>
      <c r="O143" s="107"/>
      <c r="P143" s="107"/>
      <c r="Q143" s="107"/>
      <c r="R143" s="107"/>
      <c r="S143" s="107"/>
      <c r="T143" s="107"/>
    </row>
    <row r="144" spans="1:20" ht="15.75" customHeight="1" x14ac:dyDescent="0.25">
      <c r="A144" s="107"/>
      <c r="B144" s="107"/>
      <c r="C144" s="107"/>
      <c r="D144" s="107"/>
      <c r="E144" s="107"/>
      <c r="F144" s="107"/>
      <c r="G144" s="107"/>
      <c r="H144" s="107"/>
      <c r="I144" s="107"/>
      <c r="J144" s="107"/>
      <c r="K144" s="107"/>
      <c r="L144" s="107"/>
      <c r="M144" s="107"/>
      <c r="N144" s="107"/>
      <c r="O144" s="107"/>
      <c r="P144" s="107"/>
      <c r="Q144" s="107"/>
      <c r="R144" s="107"/>
      <c r="S144" s="107"/>
      <c r="T144" s="107"/>
    </row>
    <row r="145" spans="1:20" ht="15.75" customHeight="1" x14ac:dyDescent="0.25">
      <c r="A145" s="107"/>
      <c r="B145" s="107"/>
      <c r="C145" s="107"/>
      <c r="D145" s="107"/>
      <c r="E145" s="107"/>
      <c r="F145" s="107"/>
      <c r="G145" s="107"/>
      <c r="H145" s="107"/>
      <c r="I145" s="107"/>
      <c r="J145" s="107"/>
      <c r="K145" s="107"/>
      <c r="L145" s="107"/>
      <c r="M145" s="107"/>
      <c r="N145" s="107"/>
      <c r="O145" s="107"/>
      <c r="P145" s="107"/>
      <c r="Q145" s="107"/>
      <c r="R145" s="107"/>
      <c r="S145" s="107"/>
      <c r="T145" s="107"/>
    </row>
    <row r="146" spans="1:20" ht="15.75" customHeight="1" x14ac:dyDescent="0.25">
      <c r="A146" s="107"/>
      <c r="B146" s="107"/>
      <c r="C146" s="107"/>
      <c r="D146" s="107"/>
      <c r="E146" s="107"/>
      <c r="F146" s="107"/>
      <c r="G146" s="107"/>
      <c r="H146" s="107"/>
      <c r="I146" s="107"/>
      <c r="J146" s="107"/>
      <c r="K146" s="107"/>
      <c r="L146" s="107"/>
      <c r="M146" s="107"/>
      <c r="N146" s="107"/>
      <c r="O146" s="107"/>
      <c r="P146" s="107"/>
      <c r="Q146" s="107"/>
      <c r="R146" s="107"/>
      <c r="S146" s="107"/>
      <c r="T146" s="107"/>
    </row>
    <row r="147" spans="1:20" ht="15.75" customHeight="1" x14ac:dyDescent="0.25">
      <c r="A147" s="107"/>
      <c r="B147" s="107"/>
      <c r="C147" s="107"/>
      <c r="D147" s="107"/>
      <c r="E147" s="107"/>
      <c r="F147" s="107"/>
      <c r="G147" s="107"/>
      <c r="H147" s="107"/>
      <c r="I147" s="107"/>
      <c r="J147" s="107"/>
      <c r="K147" s="107"/>
      <c r="L147" s="107"/>
      <c r="M147" s="107"/>
      <c r="N147" s="107"/>
      <c r="O147" s="107"/>
      <c r="P147" s="107"/>
      <c r="Q147" s="107"/>
      <c r="R147" s="107"/>
      <c r="S147" s="107"/>
      <c r="T147" s="107"/>
    </row>
    <row r="148" spans="1:20" ht="15.75" customHeight="1" x14ac:dyDescent="0.25">
      <c r="A148" s="107"/>
      <c r="B148" s="107"/>
      <c r="C148" s="107"/>
      <c r="D148" s="107"/>
      <c r="E148" s="107"/>
      <c r="F148" s="107"/>
      <c r="G148" s="107"/>
      <c r="H148" s="107"/>
      <c r="I148" s="107"/>
      <c r="J148" s="107"/>
      <c r="K148" s="107"/>
      <c r="L148" s="107"/>
      <c r="M148" s="107"/>
      <c r="N148" s="107"/>
      <c r="O148" s="107"/>
      <c r="P148" s="107"/>
      <c r="Q148" s="107"/>
      <c r="R148" s="107"/>
      <c r="S148" s="107"/>
      <c r="T148" s="107"/>
    </row>
    <row r="149" spans="1:20" ht="15.75" customHeight="1" x14ac:dyDescent="0.25">
      <c r="A149" s="107"/>
      <c r="B149" s="107"/>
      <c r="C149" s="107"/>
      <c r="D149" s="107"/>
      <c r="E149" s="107"/>
      <c r="F149" s="107"/>
      <c r="G149" s="107"/>
      <c r="H149" s="107"/>
      <c r="I149" s="107"/>
      <c r="J149" s="107"/>
      <c r="K149" s="107"/>
      <c r="L149" s="107"/>
      <c r="M149" s="107"/>
      <c r="N149" s="107"/>
      <c r="O149" s="107"/>
      <c r="P149" s="107"/>
      <c r="Q149" s="107"/>
      <c r="R149" s="107"/>
      <c r="S149" s="107"/>
      <c r="T149" s="107"/>
    </row>
    <row r="150" spans="1:20" ht="15.75" customHeight="1" x14ac:dyDescent="0.25">
      <c r="A150" s="107"/>
      <c r="B150" s="107"/>
      <c r="C150" s="107"/>
      <c r="D150" s="107"/>
      <c r="E150" s="107"/>
      <c r="F150" s="107"/>
      <c r="G150" s="107"/>
      <c r="H150" s="107"/>
      <c r="I150" s="107"/>
      <c r="J150" s="107"/>
      <c r="K150" s="107"/>
      <c r="L150" s="107"/>
      <c r="M150" s="107"/>
      <c r="N150" s="107"/>
      <c r="O150" s="107"/>
      <c r="P150" s="107"/>
      <c r="Q150" s="107"/>
      <c r="R150" s="107"/>
      <c r="S150" s="107"/>
      <c r="T150" s="107"/>
    </row>
    <row r="151" spans="1:20" ht="15.75" customHeight="1" x14ac:dyDescent="0.25">
      <c r="A151" s="107"/>
      <c r="B151" s="107"/>
      <c r="C151" s="107"/>
      <c r="D151" s="107"/>
      <c r="E151" s="107"/>
      <c r="F151" s="107"/>
      <c r="G151" s="107"/>
      <c r="H151" s="107"/>
      <c r="I151" s="107"/>
      <c r="J151" s="107"/>
      <c r="K151" s="107"/>
      <c r="L151" s="107"/>
      <c r="M151" s="107"/>
      <c r="N151" s="107"/>
      <c r="O151" s="107"/>
      <c r="P151" s="107"/>
      <c r="Q151" s="107"/>
      <c r="R151" s="107"/>
      <c r="S151" s="107"/>
      <c r="T151" s="107"/>
    </row>
    <row r="152" spans="1:20" ht="15.75" customHeight="1" x14ac:dyDescent="0.25">
      <c r="A152" s="107"/>
      <c r="B152" s="107"/>
      <c r="C152" s="107"/>
      <c r="D152" s="107"/>
      <c r="E152" s="107"/>
      <c r="F152" s="107"/>
      <c r="G152" s="107"/>
      <c r="H152" s="107"/>
      <c r="I152" s="107"/>
      <c r="J152" s="107"/>
      <c r="K152" s="107"/>
      <c r="L152" s="107"/>
      <c r="M152" s="107"/>
      <c r="N152" s="107"/>
      <c r="O152" s="107"/>
      <c r="P152" s="107"/>
      <c r="Q152" s="107"/>
      <c r="R152" s="107"/>
      <c r="S152" s="107"/>
      <c r="T152" s="107"/>
    </row>
    <row r="153" spans="1:20" ht="15.75" customHeight="1" x14ac:dyDescent="0.25">
      <c r="A153" s="107"/>
      <c r="B153" s="107"/>
      <c r="C153" s="107"/>
      <c r="D153" s="107"/>
      <c r="E153" s="107"/>
      <c r="F153" s="107"/>
      <c r="G153" s="107"/>
      <c r="H153" s="107"/>
      <c r="I153" s="107"/>
      <c r="J153" s="107"/>
      <c r="K153" s="107"/>
      <c r="L153" s="107"/>
      <c r="M153" s="107"/>
      <c r="N153" s="107"/>
      <c r="O153" s="107"/>
      <c r="P153" s="107"/>
      <c r="Q153" s="107"/>
      <c r="R153" s="107"/>
      <c r="S153" s="107"/>
      <c r="T153" s="107"/>
    </row>
    <row r="154" spans="1:20" ht="15.75" customHeight="1" x14ac:dyDescent="0.25">
      <c r="A154" s="107"/>
      <c r="B154" s="107"/>
      <c r="C154" s="107"/>
      <c r="D154" s="107"/>
      <c r="E154" s="107"/>
      <c r="F154" s="107"/>
      <c r="G154" s="107"/>
      <c r="H154" s="107"/>
      <c r="I154" s="107"/>
      <c r="J154" s="107"/>
      <c r="K154" s="107"/>
      <c r="L154" s="107"/>
      <c r="M154" s="107"/>
      <c r="N154" s="107"/>
      <c r="O154" s="107"/>
      <c r="P154" s="107"/>
      <c r="Q154" s="107"/>
      <c r="R154" s="107"/>
      <c r="S154" s="107"/>
      <c r="T154" s="107"/>
    </row>
    <row r="155" spans="1:20" ht="15.75" customHeight="1" x14ac:dyDescent="0.25">
      <c r="A155" s="107"/>
      <c r="B155" s="107"/>
      <c r="C155" s="107"/>
      <c r="D155" s="107"/>
      <c r="E155" s="107"/>
      <c r="F155" s="107"/>
      <c r="G155" s="107"/>
      <c r="H155" s="107"/>
      <c r="I155" s="107"/>
      <c r="J155" s="107"/>
      <c r="K155" s="107"/>
      <c r="L155" s="107"/>
      <c r="M155" s="107"/>
      <c r="N155" s="107"/>
      <c r="O155" s="107"/>
      <c r="P155" s="107"/>
      <c r="Q155" s="107"/>
      <c r="R155" s="107"/>
      <c r="S155" s="107"/>
      <c r="T155" s="107"/>
    </row>
    <row r="156" spans="1:20" ht="15.75" customHeight="1" x14ac:dyDescent="0.25">
      <c r="A156" s="107"/>
      <c r="B156" s="107"/>
      <c r="C156" s="107"/>
      <c r="D156" s="107"/>
      <c r="E156" s="107"/>
      <c r="F156" s="107"/>
      <c r="G156" s="107"/>
      <c r="H156" s="107"/>
      <c r="I156" s="107"/>
      <c r="J156" s="107"/>
      <c r="K156" s="107"/>
      <c r="L156" s="107"/>
      <c r="M156" s="107"/>
      <c r="N156" s="107"/>
      <c r="O156" s="107"/>
      <c r="P156" s="107"/>
      <c r="Q156" s="107"/>
      <c r="R156" s="107"/>
      <c r="S156" s="107"/>
      <c r="T156" s="107"/>
    </row>
    <row r="157" spans="1:20" ht="15.75" customHeight="1" x14ac:dyDescent="0.25">
      <c r="A157" s="107"/>
      <c r="B157" s="107"/>
      <c r="C157" s="107"/>
      <c r="D157" s="107"/>
      <c r="E157" s="107"/>
      <c r="F157" s="107"/>
      <c r="G157" s="107"/>
      <c r="H157" s="107"/>
      <c r="I157" s="107"/>
      <c r="J157" s="107"/>
      <c r="K157" s="107"/>
      <c r="L157" s="107"/>
      <c r="M157" s="107"/>
      <c r="N157" s="107"/>
      <c r="O157" s="107"/>
      <c r="P157" s="107"/>
      <c r="Q157" s="107"/>
      <c r="R157" s="107"/>
      <c r="S157" s="107"/>
      <c r="T157" s="107"/>
    </row>
    <row r="158" spans="1:20" ht="15.75" customHeight="1" x14ac:dyDescent="0.25">
      <c r="A158" s="107"/>
      <c r="B158" s="107"/>
      <c r="C158" s="107"/>
      <c r="D158" s="107"/>
      <c r="E158" s="107"/>
      <c r="F158" s="107"/>
      <c r="G158" s="107"/>
      <c r="H158" s="107"/>
      <c r="I158" s="107"/>
      <c r="J158" s="107"/>
      <c r="K158" s="107"/>
      <c r="L158" s="107"/>
      <c r="M158" s="107"/>
      <c r="N158" s="107"/>
      <c r="O158" s="107"/>
      <c r="P158" s="107"/>
      <c r="Q158" s="107"/>
      <c r="R158" s="107"/>
      <c r="S158" s="107"/>
      <c r="T158" s="107"/>
    </row>
    <row r="159" spans="1:20" ht="15.75" customHeight="1" x14ac:dyDescent="0.25">
      <c r="A159" s="107"/>
      <c r="B159" s="107"/>
      <c r="C159" s="107"/>
      <c r="D159" s="107"/>
      <c r="E159" s="107"/>
      <c r="F159" s="107"/>
      <c r="G159" s="107"/>
      <c r="H159" s="107"/>
      <c r="I159" s="107"/>
      <c r="J159" s="107"/>
      <c r="K159" s="107"/>
      <c r="L159" s="107"/>
      <c r="M159" s="107"/>
      <c r="N159" s="107"/>
      <c r="O159" s="107"/>
      <c r="P159" s="107"/>
      <c r="Q159" s="107"/>
      <c r="R159" s="107"/>
      <c r="S159" s="107"/>
      <c r="T159" s="107"/>
    </row>
    <row r="160" spans="1:20" ht="15.75" customHeight="1" x14ac:dyDescent="0.25">
      <c r="A160" s="107"/>
      <c r="B160" s="107"/>
      <c r="C160" s="107"/>
      <c r="D160" s="107"/>
      <c r="E160" s="107"/>
      <c r="F160" s="107"/>
      <c r="G160" s="107"/>
      <c r="H160" s="107"/>
      <c r="I160" s="107"/>
      <c r="J160" s="107"/>
      <c r="K160" s="107"/>
      <c r="L160" s="107"/>
      <c r="M160" s="107"/>
      <c r="N160" s="107"/>
      <c r="O160" s="107"/>
      <c r="P160" s="107"/>
      <c r="Q160" s="107"/>
      <c r="R160" s="107"/>
      <c r="S160" s="107"/>
      <c r="T160" s="107"/>
    </row>
    <row r="161" spans="1:20" ht="15.75" customHeight="1" x14ac:dyDescent="0.25">
      <c r="A161" s="107"/>
      <c r="B161" s="107"/>
      <c r="C161" s="107"/>
      <c r="D161" s="107"/>
      <c r="E161" s="107"/>
      <c r="F161" s="107"/>
      <c r="G161" s="107"/>
      <c r="H161" s="107"/>
      <c r="I161" s="107"/>
      <c r="J161" s="107"/>
      <c r="K161" s="107"/>
      <c r="L161" s="107"/>
      <c r="M161" s="107"/>
      <c r="N161" s="107"/>
      <c r="O161" s="107"/>
      <c r="P161" s="107"/>
      <c r="Q161" s="107"/>
      <c r="R161" s="107"/>
      <c r="S161" s="107"/>
      <c r="T161" s="107"/>
    </row>
    <row r="162" spans="1:20" ht="15.75" customHeight="1" x14ac:dyDescent="0.25">
      <c r="A162" s="107"/>
      <c r="B162" s="107"/>
      <c r="C162" s="107"/>
      <c r="D162" s="107"/>
      <c r="E162" s="107"/>
      <c r="F162" s="107"/>
      <c r="G162" s="107"/>
      <c r="H162" s="107"/>
      <c r="I162" s="107"/>
      <c r="J162" s="107"/>
      <c r="K162" s="107"/>
      <c r="L162" s="107"/>
      <c r="M162" s="107"/>
      <c r="N162" s="107"/>
      <c r="O162" s="107"/>
      <c r="P162" s="107"/>
      <c r="Q162" s="107"/>
      <c r="R162" s="107"/>
      <c r="S162" s="107"/>
      <c r="T162" s="107"/>
    </row>
    <row r="163" spans="1:20" ht="15.75" customHeight="1" x14ac:dyDescent="0.25">
      <c r="A163" s="107"/>
      <c r="B163" s="107"/>
      <c r="C163" s="107"/>
      <c r="D163" s="107"/>
      <c r="E163" s="107"/>
      <c r="F163" s="107"/>
      <c r="G163" s="107"/>
      <c r="H163" s="107"/>
      <c r="I163" s="107"/>
      <c r="J163" s="107"/>
      <c r="K163" s="107"/>
      <c r="L163" s="107"/>
      <c r="M163" s="107"/>
      <c r="N163" s="107"/>
      <c r="O163" s="107"/>
      <c r="P163" s="107"/>
      <c r="Q163" s="107"/>
      <c r="R163" s="107"/>
      <c r="S163" s="107"/>
      <c r="T163" s="107"/>
    </row>
    <row r="164" spans="1:20" ht="15.75" customHeight="1" x14ac:dyDescent="0.25">
      <c r="A164" s="107"/>
      <c r="B164" s="107"/>
      <c r="C164" s="107"/>
      <c r="D164" s="107"/>
      <c r="E164" s="107"/>
      <c r="F164" s="107"/>
      <c r="G164" s="107"/>
      <c r="H164" s="107"/>
      <c r="I164" s="107"/>
      <c r="J164" s="107"/>
      <c r="K164" s="107"/>
      <c r="L164" s="107"/>
      <c r="M164" s="107"/>
      <c r="N164" s="107"/>
      <c r="O164" s="107"/>
      <c r="P164" s="107"/>
      <c r="Q164" s="107"/>
      <c r="R164" s="107"/>
      <c r="S164" s="107"/>
      <c r="T164" s="107"/>
    </row>
    <row r="165" spans="1:20" ht="15.75" customHeight="1" x14ac:dyDescent="0.25">
      <c r="A165" s="107"/>
      <c r="B165" s="107"/>
      <c r="C165" s="107"/>
      <c r="D165" s="107"/>
      <c r="E165" s="107"/>
      <c r="F165" s="107"/>
      <c r="G165" s="107"/>
      <c r="H165" s="107"/>
      <c r="I165" s="107"/>
      <c r="J165" s="107"/>
      <c r="K165" s="107"/>
      <c r="L165" s="107"/>
      <c r="M165" s="107"/>
      <c r="N165" s="107"/>
      <c r="O165" s="107"/>
      <c r="P165" s="107"/>
      <c r="Q165" s="107"/>
      <c r="R165" s="107"/>
      <c r="S165" s="107"/>
      <c r="T165" s="107"/>
    </row>
    <row r="166" spans="1:20" ht="15.75" customHeight="1" x14ac:dyDescent="0.25">
      <c r="A166" s="107"/>
      <c r="B166" s="107"/>
      <c r="C166" s="107"/>
      <c r="D166" s="107"/>
      <c r="E166" s="107"/>
      <c r="F166" s="107"/>
      <c r="G166" s="107"/>
      <c r="H166" s="107"/>
      <c r="I166" s="107"/>
      <c r="J166" s="107"/>
      <c r="K166" s="107"/>
      <c r="L166" s="107"/>
      <c r="M166" s="107"/>
      <c r="N166" s="107"/>
      <c r="O166" s="107"/>
      <c r="P166" s="107"/>
      <c r="Q166" s="107"/>
      <c r="R166" s="107"/>
      <c r="S166" s="107"/>
      <c r="T166" s="107"/>
    </row>
    <row r="167" spans="1:20" ht="15.75" customHeight="1" x14ac:dyDescent="0.25">
      <c r="A167" s="107"/>
      <c r="B167" s="107"/>
      <c r="C167" s="107"/>
      <c r="D167" s="107"/>
      <c r="E167" s="107"/>
      <c r="F167" s="107"/>
      <c r="G167" s="107"/>
      <c r="H167" s="107"/>
      <c r="I167" s="107"/>
      <c r="J167" s="107"/>
      <c r="K167" s="107"/>
      <c r="L167" s="107"/>
      <c r="M167" s="107"/>
      <c r="N167" s="107"/>
      <c r="O167" s="107"/>
      <c r="P167" s="107"/>
      <c r="Q167" s="107"/>
      <c r="R167" s="107"/>
      <c r="S167" s="107"/>
      <c r="T167" s="107"/>
    </row>
    <row r="168" spans="1:20" ht="15.75" customHeight="1" x14ac:dyDescent="0.25">
      <c r="A168" s="107"/>
      <c r="B168" s="107"/>
      <c r="C168" s="107"/>
      <c r="D168" s="107"/>
      <c r="E168" s="107"/>
      <c r="F168" s="107"/>
      <c r="G168" s="107"/>
      <c r="H168" s="107"/>
      <c r="I168" s="107"/>
      <c r="J168" s="107"/>
      <c r="K168" s="107"/>
      <c r="L168" s="107"/>
      <c r="M168" s="107"/>
      <c r="N168" s="107"/>
      <c r="O168" s="107"/>
      <c r="P168" s="107"/>
      <c r="Q168" s="107"/>
      <c r="R168" s="107"/>
      <c r="S168" s="107"/>
      <c r="T168" s="107"/>
    </row>
    <row r="169" spans="1:20" ht="15.75" customHeight="1" x14ac:dyDescent="0.25">
      <c r="A169" s="107"/>
      <c r="B169" s="107"/>
      <c r="C169" s="107"/>
      <c r="D169" s="107"/>
      <c r="E169" s="107"/>
      <c r="F169" s="107"/>
      <c r="G169" s="107"/>
      <c r="H169" s="107"/>
      <c r="I169" s="107"/>
      <c r="J169" s="107"/>
      <c r="K169" s="107"/>
      <c r="L169" s="107"/>
      <c r="M169" s="107"/>
      <c r="N169" s="107"/>
      <c r="O169" s="107"/>
      <c r="P169" s="107"/>
      <c r="Q169" s="107"/>
      <c r="R169" s="107"/>
      <c r="S169" s="107"/>
      <c r="T169" s="107"/>
    </row>
    <row r="170" spans="1:20" ht="15.75" customHeight="1" x14ac:dyDescent="0.25">
      <c r="A170" s="107"/>
      <c r="B170" s="107"/>
      <c r="C170" s="107"/>
      <c r="D170" s="107"/>
      <c r="E170" s="107"/>
      <c r="F170" s="107"/>
      <c r="G170" s="107"/>
      <c r="H170" s="107"/>
      <c r="I170" s="107"/>
      <c r="J170" s="107"/>
      <c r="K170" s="107"/>
      <c r="L170" s="107"/>
      <c r="M170" s="107"/>
      <c r="N170" s="107"/>
      <c r="O170" s="107"/>
      <c r="P170" s="107"/>
      <c r="Q170" s="107"/>
      <c r="R170" s="107"/>
      <c r="S170" s="107"/>
      <c r="T170" s="107"/>
    </row>
    <row r="171" spans="1:20" ht="15.75" customHeight="1" x14ac:dyDescent="0.25">
      <c r="A171" s="107"/>
      <c r="B171" s="107"/>
      <c r="C171" s="107"/>
      <c r="D171" s="107"/>
      <c r="E171" s="107"/>
      <c r="F171" s="107"/>
      <c r="G171" s="107"/>
      <c r="H171" s="107"/>
      <c r="I171" s="107"/>
      <c r="J171" s="107"/>
      <c r="K171" s="107"/>
      <c r="L171" s="107"/>
      <c r="M171" s="107"/>
      <c r="N171" s="107"/>
      <c r="O171" s="107"/>
      <c r="P171" s="107"/>
      <c r="Q171" s="107"/>
      <c r="R171" s="107"/>
      <c r="S171" s="107"/>
      <c r="T171" s="107"/>
    </row>
    <row r="172" spans="1:20" ht="15.75" customHeight="1" x14ac:dyDescent="0.25">
      <c r="A172" s="107"/>
      <c r="B172" s="107"/>
      <c r="C172" s="107"/>
      <c r="D172" s="107"/>
      <c r="E172" s="107"/>
      <c r="F172" s="107"/>
      <c r="G172" s="107"/>
      <c r="H172" s="107"/>
      <c r="I172" s="107"/>
      <c r="J172" s="107"/>
      <c r="K172" s="107"/>
      <c r="L172" s="107"/>
      <c r="M172" s="107"/>
      <c r="N172" s="107"/>
      <c r="O172" s="107"/>
      <c r="P172" s="107"/>
      <c r="Q172" s="107"/>
      <c r="R172" s="107"/>
      <c r="S172" s="107"/>
      <c r="T172" s="107"/>
    </row>
    <row r="173" spans="1:20" ht="15.75" customHeight="1" x14ac:dyDescent="0.25">
      <c r="A173" s="107"/>
      <c r="B173" s="107"/>
      <c r="C173" s="107"/>
      <c r="D173" s="107"/>
      <c r="E173" s="107"/>
      <c r="F173" s="107"/>
      <c r="G173" s="107"/>
      <c r="H173" s="107"/>
      <c r="I173" s="107"/>
      <c r="J173" s="107"/>
      <c r="K173" s="107"/>
      <c r="L173" s="107"/>
      <c r="M173" s="107"/>
      <c r="N173" s="107"/>
      <c r="O173" s="107"/>
      <c r="P173" s="107"/>
      <c r="Q173" s="107"/>
      <c r="R173" s="107"/>
      <c r="S173" s="107"/>
      <c r="T173" s="107"/>
    </row>
    <row r="174" spans="1:20" ht="15.75" customHeight="1" x14ac:dyDescent="0.25">
      <c r="A174" s="107"/>
      <c r="B174" s="107"/>
      <c r="C174" s="107"/>
      <c r="D174" s="107"/>
      <c r="E174" s="107"/>
      <c r="F174" s="107"/>
      <c r="G174" s="107"/>
      <c r="H174" s="107"/>
      <c r="I174" s="107"/>
      <c r="J174" s="107"/>
      <c r="K174" s="107"/>
      <c r="L174" s="107"/>
      <c r="M174" s="107"/>
      <c r="N174" s="107"/>
      <c r="O174" s="107"/>
      <c r="P174" s="107"/>
      <c r="Q174" s="107"/>
      <c r="R174" s="107"/>
      <c r="S174" s="107"/>
      <c r="T174" s="107"/>
    </row>
    <row r="175" spans="1:20" ht="15.75" customHeight="1" x14ac:dyDescent="0.25">
      <c r="A175" s="107"/>
      <c r="B175" s="107"/>
      <c r="C175" s="107"/>
      <c r="D175" s="107"/>
      <c r="E175" s="107"/>
      <c r="F175" s="107"/>
      <c r="G175" s="107"/>
      <c r="H175" s="107"/>
      <c r="I175" s="107"/>
      <c r="J175" s="107"/>
      <c r="K175" s="107"/>
      <c r="L175" s="107"/>
      <c r="M175" s="107"/>
      <c r="N175" s="107"/>
      <c r="O175" s="107"/>
      <c r="P175" s="107"/>
      <c r="Q175" s="107"/>
      <c r="R175" s="107"/>
      <c r="S175" s="107"/>
      <c r="T175" s="107"/>
    </row>
    <row r="176" spans="1:20" ht="15.75" customHeight="1" x14ac:dyDescent="0.25">
      <c r="A176" s="107"/>
      <c r="B176" s="107"/>
      <c r="C176" s="107"/>
      <c r="D176" s="107"/>
      <c r="E176" s="107"/>
      <c r="F176" s="107"/>
      <c r="G176" s="107"/>
      <c r="H176" s="107"/>
      <c r="I176" s="107"/>
      <c r="J176" s="107"/>
      <c r="K176" s="107"/>
      <c r="L176" s="107"/>
      <c r="M176" s="107"/>
      <c r="N176" s="107"/>
      <c r="O176" s="107"/>
      <c r="P176" s="107"/>
      <c r="Q176" s="107"/>
      <c r="R176" s="107"/>
      <c r="S176" s="107"/>
      <c r="T176" s="107"/>
    </row>
    <row r="177" spans="1:20" ht="15.75" customHeight="1" x14ac:dyDescent="0.25">
      <c r="A177" s="107"/>
      <c r="B177" s="107"/>
      <c r="C177" s="107"/>
      <c r="D177" s="107"/>
      <c r="E177" s="107"/>
      <c r="F177" s="107"/>
      <c r="G177" s="107"/>
      <c r="H177" s="107"/>
      <c r="I177" s="107"/>
      <c r="J177" s="107"/>
      <c r="K177" s="107"/>
      <c r="L177" s="107"/>
      <c r="M177" s="107"/>
      <c r="N177" s="107"/>
      <c r="O177" s="107"/>
      <c r="P177" s="107"/>
      <c r="Q177" s="107"/>
      <c r="R177" s="107"/>
      <c r="S177" s="107"/>
      <c r="T177" s="107"/>
    </row>
    <row r="178" spans="1:20" ht="15.75" customHeight="1" x14ac:dyDescent="0.25">
      <c r="A178" s="107"/>
      <c r="B178" s="107"/>
      <c r="C178" s="107"/>
      <c r="D178" s="107"/>
      <c r="E178" s="107"/>
      <c r="F178" s="107"/>
      <c r="G178" s="107"/>
      <c r="H178" s="107"/>
      <c r="I178" s="107"/>
      <c r="J178" s="107"/>
      <c r="K178" s="107"/>
      <c r="L178" s="107"/>
      <c r="M178" s="107"/>
      <c r="N178" s="107"/>
      <c r="O178" s="107"/>
      <c r="P178" s="107"/>
      <c r="Q178" s="107"/>
      <c r="R178" s="107"/>
      <c r="S178" s="107"/>
      <c r="T178" s="107"/>
    </row>
    <row r="179" spans="1:20" ht="15.75" customHeight="1" x14ac:dyDescent="0.25">
      <c r="A179" s="107"/>
      <c r="B179" s="107"/>
      <c r="C179" s="107"/>
      <c r="D179" s="107"/>
      <c r="E179" s="107"/>
      <c r="F179" s="107"/>
      <c r="G179" s="107"/>
      <c r="H179" s="107"/>
      <c r="I179" s="107"/>
      <c r="J179" s="107"/>
      <c r="K179" s="107"/>
      <c r="L179" s="107"/>
      <c r="M179" s="107"/>
      <c r="N179" s="107"/>
      <c r="O179" s="107"/>
      <c r="P179" s="107"/>
      <c r="Q179" s="107"/>
      <c r="R179" s="107"/>
      <c r="S179" s="107"/>
      <c r="T179" s="107"/>
    </row>
    <row r="180" spans="1:20" ht="15.75" customHeight="1" x14ac:dyDescent="0.25">
      <c r="A180" s="107"/>
      <c r="B180" s="107"/>
      <c r="C180" s="107"/>
      <c r="D180" s="107"/>
      <c r="E180" s="107"/>
      <c r="F180" s="107"/>
      <c r="G180" s="107"/>
      <c r="H180" s="107"/>
      <c r="I180" s="107"/>
      <c r="J180" s="107"/>
      <c r="K180" s="107"/>
      <c r="L180" s="107"/>
      <c r="M180" s="107"/>
      <c r="N180" s="107"/>
      <c r="O180" s="107"/>
      <c r="P180" s="107"/>
      <c r="Q180" s="107"/>
      <c r="R180" s="107"/>
      <c r="S180" s="107"/>
      <c r="T180" s="107"/>
    </row>
    <row r="181" spans="1:20" ht="15.75" customHeight="1" x14ac:dyDescent="0.25">
      <c r="A181" s="107"/>
      <c r="B181" s="107"/>
      <c r="C181" s="107"/>
      <c r="D181" s="107"/>
      <c r="E181" s="107"/>
      <c r="F181" s="107"/>
      <c r="G181" s="107"/>
      <c r="H181" s="107"/>
      <c r="I181" s="107"/>
      <c r="J181" s="107"/>
      <c r="K181" s="107"/>
      <c r="L181" s="107"/>
      <c r="M181" s="107"/>
      <c r="N181" s="107"/>
      <c r="O181" s="107"/>
      <c r="P181" s="107"/>
      <c r="Q181" s="107"/>
      <c r="R181" s="107"/>
      <c r="S181" s="107"/>
      <c r="T181" s="107"/>
    </row>
    <row r="182" spans="1:20" ht="15.75" customHeight="1" x14ac:dyDescent="0.25">
      <c r="A182" s="107"/>
      <c r="B182" s="107"/>
      <c r="C182" s="107"/>
      <c r="D182" s="107"/>
      <c r="E182" s="107"/>
      <c r="F182" s="107"/>
      <c r="G182" s="107"/>
      <c r="H182" s="107"/>
      <c r="I182" s="107"/>
      <c r="J182" s="107"/>
      <c r="K182" s="107"/>
      <c r="L182" s="107"/>
      <c r="M182" s="107"/>
      <c r="N182" s="107"/>
      <c r="O182" s="107"/>
      <c r="P182" s="107"/>
      <c r="Q182" s="107"/>
      <c r="R182" s="107"/>
      <c r="S182" s="107"/>
      <c r="T182" s="107"/>
    </row>
    <row r="183" spans="1:20" ht="15.75" customHeight="1" x14ac:dyDescent="0.25">
      <c r="A183" s="107"/>
      <c r="B183" s="107"/>
      <c r="C183" s="107"/>
      <c r="D183" s="107"/>
      <c r="E183" s="107"/>
      <c r="F183" s="107"/>
      <c r="G183" s="107"/>
      <c r="H183" s="107"/>
      <c r="I183" s="107"/>
      <c r="J183" s="107"/>
      <c r="K183" s="107"/>
      <c r="L183" s="107"/>
      <c r="M183" s="107"/>
      <c r="N183" s="107"/>
      <c r="O183" s="107"/>
      <c r="P183" s="107"/>
      <c r="Q183" s="107"/>
      <c r="R183" s="107"/>
      <c r="S183" s="107"/>
      <c r="T183" s="107"/>
    </row>
    <row r="184" spans="1:20" ht="15.75" customHeight="1" x14ac:dyDescent="0.25">
      <c r="A184" s="107"/>
      <c r="B184" s="107"/>
      <c r="C184" s="107"/>
      <c r="D184" s="107"/>
      <c r="E184" s="107"/>
      <c r="F184" s="107"/>
      <c r="G184" s="107"/>
      <c r="H184" s="107"/>
      <c r="I184" s="107"/>
      <c r="J184" s="107"/>
      <c r="K184" s="107"/>
      <c r="L184" s="107"/>
      <c r="M184" s="107"/>
      <c r="N184" s="107"/>
      <c r="O184" s="107"/>
      <c r="P184" s="107"/>
      <c r="Q184" s="107"/>
      <c r="R184" s="107"/>
      <c r="S184" s="107"/>
      <c r="T184" s="107"/>
    </row>
    <row r="185" spans="1:20" ht="15.75" customHeight="1" x14ac:dyDescent="0.25">
      <c r="A185" s="107"/>
      <c r="B185" s="107"/>
      <c r="C185" s="107"/>
      <c r="D185" s="107"/>
      <c r="E185" s="107"/>
      <c r="F185" s="107"/>
      <c r="G185" s="107"/>
      <c r="H185" s="107"/>
      <c r="I185" s="107"/>
      <c r="J185" s="107"/>
      <c r="K185" s="107"/>
      <c r="L185" s="107"/>
      <c r="M185" s="107"/>
      <c r="N185" s="107"/>
      <c r="O185" s="107"/>
      <c r="P185" s="107"/>
      <c r="Q185" s="107"/>
      <c r="R185" s="107"/>
      <c r="S185" s="107"/>
      <c r="T185" s="107"/>
    </row>
    <row r="186" spans="1:20" ht="15.75" customHeight="1" x14ac:dyDescent="0.25">
      <c r="A186" s="107"/>
      <c r="B186" s="107"/>
      <c r="C186" s="107"/>
      <c r="D186" s="107"/>
      <c r="E186" s="107"/>
      <c r="F186" s="107"/>
      <c r="G186" s="107"/>
      <c r="H186" s="107"/>
      <c r="I186" s="107"/>
      <c r="J186" s="107"/>
      <c r="K186" s="107"/>
      <c r="L186" s="107"/>
      <c r="M186" s="107"/>
      <c r="N186" s="107"/>
      <c r="O186" s="107"/>
      <c r="P186" s="107"/>
      <c r="Q186" s="107"/>
      <c r="R186" s="107"/>
      <c r="S186" s="107"/>
      <c r="T186" s="107"/>
    </row>
    <row r="187" spans="1:20" ht="15.75" customHeight="1" x14ac:dyDescent="0.25">
      <c r="A187" s="107"/>
      <c r="B187" s="107"/>
      <c r="C187" s="107"/>
      <c r="D187" s="107"/>
      <c r="E187" s="107"/>
      <c r="F187" s="107"/>
      <c r="G187" s="107"/>
      <c r="H187" s="107"/>
      <c r="I187" s="107"/>
      <c r="J187" s="107"/>
      <c r="K187" s="107"/>
      <c r="L187" s="107"/>
      <c r="M187" s="107"/>
      <c r="N187" s="107"/>
      <c r="O187" s="107"/>
      <c r="P187" s="107"/>
      <c r="Q187" s="107"/>
      <c r="R187" s="107"/>
      <c r="S187" s="107"/>
      <c r="T187" s="107"/>
    </row>
    <row r="188" spans="1:20" ht="15.75" customHeight="1" x14ac:dyDescent="0.25">
      <c r="A188" s="107"/>
      <c r="B188" s="107"/>
      <c r="C188" s="107"/>
      <c r="D188" s="107"/>
      <c r="E188" s="107"/>
      <c r="F188" s="107"/>
      <c r="G188" s="107"/>
      <c r="H188" s="107"/>
      <c r="I188" s="107"/>
      <c r="J188" s="107"/>
      <c r="K188" s="107"/>
      <c r="L188" s="107"/>
      <c r="M188" s="107"/>
      <c r="N188" s="107"/>
      <c r="O188" s="107"/>
      <c r="P188" s="107"/>
      <c r="Q188" s="107"/>
      <c r="R188" s="107"/>
      <c r="S188" s="107"/>
      <c r="T188" s="107"/>
    </row>
    <row r="189" spans="1:20" ht="15.75" customHeight="1" x14ac:dyDescent="0.25">
      <c r="A189" s="107"/>
      <c r="B189" s="107"/>
      <c r="C189" s="107"/>
      <c r="D189" s="107"/>
      <c r="E189" s="107"/>
      <c r="F189" s="107"/>
      <c r="G189" s="107"/>
      <c r="H189" s="107"/>
      <c r="I189" s="107"/>
      <c r="J189" s="107"/>
      <c r="K189" s="107"/>
      <c r="L189" s="107"/>
      <c r="M189" s="107"/>
      <c r="N189" s="107"/>
      <c r="O189" s="107"/>
      <c r="P189" s="107"/>
      <c r="Q189" s="107"/>
      <c r="R189" s="107"/>
      <c r="S189" s="107"/>
      <c r="T189" s="107"/>
    </row>
    <row r="190" spans="1:20" ht="15.75" customHeight="1" x14ac:dyDescent="0.25">
      <c r="A190" s="107"/>
      <c r="B190" s="107"/>
      <c r="C190" s="107"/>
      <c r="D190" s="107"/>
      <c r="E190" s="107"/>
      <c r="F190" s="107"/>
      <c r="G190" s="107"/>
      <c r="H190" s="107"/>
      <c r="I190" s="107"/>
      <c r="J190" s="107"/>
      <c r="K190" s="107"/>
      <c r="L190" s="107"/>
      <c r="M190" s="107"/>
      <c r="N190" s="107"/>
      <c r="O190" s="107"/>
      <c r="P190" s="107"/>
      <c r="Q190" s="107"/>
      <c r="R190" s="107"/>
      <c r="S190" s="107"/>
      <c r="T190" s="107"/>
    </row>
    <row r="191" spans="1:20" ht="15.75" customHeight="1" x14ac:dyDescent="0.25">
      <c r="A191" s="107"/>
      <c r="B191" s="107"/>
      <c r="C191" s="107"/>
      <c r="D191" s="107"/>
      <c r="E191" s="107"/>
      <c r="F191" s="107"/>
      <c r="G191" s="107"/>
      <c r="H191" s="107"/>
      <c r="I191" s="107"/>
      <c r="J191" s="107"/>
      <c r="K191" s="107"/>
      <c r="L191" s="107"/>
      <c r="M191" s="107"/>
      <c r="N191" s="107"/>
      <c r="O191" s="107"/>
      <c r="P191" s="107"/>
      <c r="Q191" s="107"/>
      <c r="R191" s="107"/>
      <c r="S191" s="107"/>
      <c r="T191" s="107"/>
    </row>
    <row r="192" spans="1:20" ht="15.75" customHeight="1" x14ac:dyDescent="0.25">
      <c r="A192" s="107"/>
      <c r="B192" s="107"/>
      <c r="C192" s="107"/>
      <c r="D192" s="107"/>
      <c r="E192" s="107"/>
      <c r="F192" s="107"/>
      <c r="G192" s="107"/>
      <c r="H192" s="107"/>
      <c r="I192" s="107"/>
      <c r="J192" s="107"/>
      <c r="K192" s="107"/>
      <c r="L192" s="107"/>
      <c r="M192" s="107"/>
      <c r="N192" s="107"/>
      <c r="O192" s="107"/>
      <c r="P192" s="107"/>
      <c r="Q192" s="107"/>
      <c r="R192" s="107"/>
      <c r="S192" s="107"/>
      <c r="T192" s="107"/>
    </row>
    <row r="193" spans="1:20" ht="15.75" customHeight="1" x14ac:dyDescent="0.25">
      <c r="A193" s="107"/>
      <c r="B193" s="107"/>
      <c r="C193" s="107"/>
      <c r="D193" s="107"/>
      <c r="E193" s="107"/>
      <c r="F193" s="107"/>
      <c r="G193" s="107"/>
      <c r="H193" s="107"/>
      <c r="I193" s="107"/>
      <c r="J193" s="107"/>
      <c r="K193" s="107"/>
      <c r="L193" s="107"/>
      <c r="M193" s="107"/>
      <c r="N193" s="107"/>
      <c r="O193" s="107"/>
      <c r="P193" s="107"/>
      <c r="Q193" s="107"/>
      <c r="R193" s="107"/>
      <c r="S193" s="107"/>
      <c r="T193" s="107"/>
    </row>
    <row r="194" spans="1:20" ht="15.75" customHeight="1" x14ac:dyDescent="0.25">
      <c r="A194" s="107"/>
      <c r="B194" s="107"/>
      <c r="C194" s="107"/>
      <c r="D194" s="107"/>
      <c r="E194" s="107"/>
      <c r="F194" s="107"/>
      <c r="G194" s="107"/>
      <c r="H194" s="107"/>
      <c r="I194" s="107"/>
      <c r="J194" s="107"/>
      <c r="K194" s="107"/>
      <c r="L194" s="107"/>
      <c r="M194" s="107"/>
      <c r="N194" s="107"/>
      <c r="O194" s="107"/>
      <c r="P194" s="107"/>
      <c r="Q194" s="107"/>
      <c r="R194" s="107"/>
      <c r="S194" s="107"/>
      <c r="T194" s="107"/>
    </row>
    <row r="195" spans="1:20" ht="15.75" customHeight="1" x14ac:dyDescent="0.25">
      <c r="A195" s="107"/>
      <c r="B195" s="107"/>
      <c r="C195" s="107"/>
      <c r="D195" s="107"/>
      <c r="E195" s="107"/>
      <c r="F195" s="107"/>
      <c r="G195" s="107"/>
      <c r="H195" s="107"/>
      <c r="I195" s="107"/>
      <c r="J195" s="107"/>
      <c r="K195" s="107"/>
      <c r="L195" s="107"/>
      <c r="M195" s="107"/>
      <c r="N195" s="107"/>
      <c r="O195" s="107"/>
      <c r="P195" s="107"/>
      <c r="Q195" s="107"/>
      <c r="R195" s="107"/>
      <c r="S195" s="107"/>
      <c r="T195" s="107"/>
    </row>
    <row r="196" spans="1:20" ht="15.75" customHeight="1" x14ac:dyDescent="0.25">
      <c r="A196" s="107"/>
      <c r="B196" s="107"/>
      <c r="C196" s="107"/>
      <c r="D196" s="107"/>
      <c r="E196" s="107"/>
      <c r="F196" s="107"/>
      <c r="G196" s="107"/>
      <c r="H196" s="107"/>
      <c r="I196" s="107"/>
      <c r="J196" s="107"/>
      <c r="K196" s="107"/>
      <c r="L196" s="107"/>
      <c r="M196" s="107"/>
      <c r="N196" s="107"/>
      <c r="O196" s="107"/>
      <c r="P196" s="107"/>
      <c r="Q196" s="107"/>
      <c r="R196" s="107"/>
      <c r="S196" s="107"/>
      <c r="T196" s="107"/>
    </row>
    <row r="197" spans="1:20" ht="15.75" customHeight="1" x14ac:dyDescent="0.25">
      <c r="A197" s="107"/>
      <c r="B197" s="107"/>
      <c r="C197" s="107"/>
      <c r="D197" s="107"/>
      <c r="E197" s="107"/>
      <c r="F197" s="107"/>
      <c r="G197" s="107"/>
      <c r="H197" s="107"/>
      <c r="I197" s="107"/>
      <c r="J197" s="107"/>
      <c r="K197" s="107"/>
      <c r="L197" s="107"/>
      <c r="M197" s="107"/>
      <c r="N197" s="107"/>
      <c r="O197" s="107"/>
      <c r="P197" s="107"/>
      <c r="Q197" s="107"/>
      <c r="R197" s="107"/>
      <c r="S197" s="107"/>
      <c r="T197" s="107"/>
    </row>
    <row r="198" spans="1:20" ht="15.75" customHeight="1" x14ac:dyDescent="0.25">
      <c r="A198" s="107"/>
      <c r="B198" s="107"/>
      <c r="C198" s="107"/>
      <c r="D198" s="107"/>
      <c r="E198" s="107"/>
      <c r="F198" s="107"/>
      <c r="G198" s="107"/>
      <c r="H198" s="107"/>
      <c r="I198" s="107"/>
      <c r="J198" s="107"/>
      <c r="K198" s="107"/>
      <c r="L198" s="107"/>
      <c r="M198" s="107"/>
      <c r="N198" s="107"/>
      <c r="O198" s="107"/>
      <c r="P198" s="107"/>
      <c r="Q198" s="107"/>
      <c r="R198" s="107"/>
      <c r="S198" s="107"/>
      <c r="T198" s="107"/>
    </row>
    <row r="199" spans="1:20" ht="15.75" customHeight="1" x14ac:dyDescent="0.25">
      <c r="A199" s="107"/>
      <c r="B199" s="107"/>
      <c r="C199" s="107"/>
      <c r="D199" s="107"/>
      <c r="E199" s="107"/>
      <c r="F199" s="107"/>
      <c r="G199" s="107"/>
      <c r="H199" s="107"/>
      <c r="I199" s="107"/>
      <c r="J199" s="107"/>
      <c r="K199" s="107"/>
      <c r="L199" s="107"/>
      <c r="M199" s="107"/>
      <c r="N199" s="107"/>
      <c r="O199" s="107"/>
      <c r="P199" s="107"/>
      <c r="Q199" s="107"/>
      <c r="R199" s="107"/>
      <c r="S199" s="107"/>
      <c r="T199" s="107"/>
    </row>
    <row r="200" spans="1:20" ht="15.75" customHeight="1" x14ac:dyDescent="0.25">
      <c r="A200" s="107"/>
      <c r="B200" s="107"/>
      <c r="C200" s="107"/>
      <c r="D200" s="107"/>
      <c r="E200" s="107"/>
      <c r="F200" s="107"/>
      <c r="G200" s="107"/>
      <c r="H200" s="107"/>
      <c r="I200" s="107"/>
      <c r="J200" s="107"/>
      <c r="K200" s="107"/>
      <c r="L200" s="107"/>
      <c r="M200" s="107"/>
      <c r="N200" s="107"/>
      <c r="O200" s="107"/>
      <c r="P200" s="107"/>
      <c r="Q200" s="107"/>
      <c r="R200" s="107"/>
      <c r="S200" s="107"/>
      <c r="T200" s="107"/>
    </row>
    <row r="201" spans="1:20" ht="15.75" customHeight="1" x14ac:dyDescent="0.25">
      <c r="A201" s="107"/>
      <c r="B201" s="107"/>
      <c r="C201" s="107"/>
      <c r="D201" s="107"/>
      <c r="E201" s="107"/>
      <c r="F201" s="107"/>
      <c r="G201" s="107"/>
      <c r="H201" s="107"/>
      <c r="I201" s="107"/>
      <c r="J201" s="107"/>
      <c r="K201" s="107"/>
      <c r="L201" s="107"/>
      <c r="M201" s="107"/>
      <c r="N201" s="107"/>
      <c r="O201" s="107"/>
      <c r="P201" s="107"/>
      <c r="Q201" s="107"/>
      <c r="R201" s="107"/>
      <c r="S201" s="107"/>
      <c r="T201" s="107"/>
    </row>
    <row r="202" spans="1:20" ht="15.75" customHeight="1" x14ac:dyDescent="0.25">
      <c r="A202" s="107"/>
      <c r="B202" s="107"/>
      <c r="C202" s="107"/>
      <c r="D202" s="107"/>
      <c r="E202" s="107"/>
      <c r="F202" s="107"/>
      <c r="G202" s="107"/>
      <c r="H202" s="107"/>
      <c r="I202" s="107"/>
      <c r="J202" s="107"/>
      <c r="K202" s="107"/>
      <c r="L202" s="107"/>
      <c r="M202" s="107"/>
      <c r="N202" s="107"/>
      <c r="O202" s="107"/>
      <c r="P202" s="107"/>
      <c r="Q202" s="107"/>
      <c r="R202" s="107"/>
      <c r="S202" s="107"/>
      <c r="T202" s="107"/>
    </row>
    <row r="203" spans="1:20" ht="15.75" customHeight="1" x14ac:dyDescent="0.25">
      <c r="A203" s="107"/>
      <c r="B203" s="107"/>
      <c r="C203" s="107"/>
      <c r="D203" s="107"/>
      <c r="E203" s="107"/>
      <c r="F203" s="107"/>
      <c r="G203" s="107"/>
      <c r="H203" s="107"/>
      <c r="I203" s="107"/>
      <c r="J203" s="107"/>
      <c r="K203" s="107"/>
      <c r="L203" s="107"/>
      <c r="M203" s="107"/>
      <c r="N203" s="107"/>
      <c r="O203" s="107"/>
      <c r="P203" s="107"/>
      <c r="Q203" s="107"/>
      <c r="R203" s="107"/>
      <c r="S203" s="107"/>
      <c r="T203" s="107"/>
    </row>
    <row r="204" spans="1:20" ht="15.75" customHeight="1" x14ac:dyDescent="0.25">
      <c r="A204" s="107"/>
      <c r="B204" s="107"/>
      <c r="C204" s="107"/>
      <c r="D204" s="107"/>
      <c r="E204" s="107"/>
      <c r="F204" s="107"/>
      <c r="G204" s="107"/>
      <c r="H204" s="107"/>
      <c r="I204" s="107"/>
      <c r="J204" s="107"/>
      <c r="K204" s="107"/>
      <c r="L204" s="107"/>
      <c r="M204" s="107"/>
      <c r="N204" s="107"/>
      <c r="O204" s="107"/>
      <c r="P204" s="107"/>
      <c r="Q204" s="107"/>
      <c r="R204" s="107"/>
      <c r="S204" s="107"/>
      <c r="T204" s="107"/>
    </row>
    <row r="205" spans="1:20" ht="15.75" customHeight="1" x14ac:dyDescent="0.25">
      <c r="A205" s="107"/>
      <c r="B205" s="107"/>
      <c r="C205" s="107"/>
      <c r="D205" s="107"/>
      <c r="E205" s="107"/>
      <c r="F205" s="107"/>
      <c r="G205" s="107"/>
      <c r="H205" s="107"/>
      <c r="I205" s="107"/>
      <c r="J205" s="107"/>
      <c r="K205" s="107"/>
      <c r="L205" s="107"/>
      <c r="M205" s="107"/>
      <c r="N205" s="107"/>
      <c r="O205" s="107"/>
      <c r="P205" s="107"/>
      <c r="Q205" s="107"/>
      <c r="R205" s="107"/>
      <c r="S205" s="107"/>
      <c r="T205" s="107"/>
    </row>
    <row r="206" spans="1:20" ht="15.75" customHeight="1" x14ac:dyDescent="0.25">
      <c r="A206" s="107"/>
      <c r="B206" s="107"/>
      <c r="C206" s="107"/>
      <c r="D206" s="107"/>
      <c r="E206" s="107"/>
      <c r="F206" s="107"/>
      <c r="G206" s="107"/>
      <c r="H206" s="107"/>
      <c r="I206" s="107"/>
      <c r="J206" s="107"/>
      <c r="K206" s="107"/>
      <c r="L206" s="107"/>
      <c r="M206" s="107"/>
      <c r="N206" s="107"/>
      <c r="O206" s="107"/>
      <c r="P206" s="107"/>
      <c r="Q206" s="107"/>
      <c r="R206" s="107"/>
      <c r="S206" s="107"/>
      <c r="T206" s="107"/>
    </row>
    <row r="207" spans="1:20" ht="15.75" customHeight="1" x14ac:dyDescent="0.25">
      <c r="A207" s="107"/>
      <c r="B207" s="107"/>
      <c r="C207" s="107"/>
      <c r="D207" s="107"/>
      <c r="E207" s="107"/>
      <c r="F207" s="107"/>
      <c r="G207" s="107"/>
      <c r="H207" s="107"/>
      <c r="I207" s="107"/>
      <c r="J207" s="107"/>
      <c r="K207" s="107"/>
      <c r="L207" s="107"/>
      <c r="M207" s="107"/>
      <c r="N207" s="107"/>
      <c r="O207" s="107"/>
      <c r="P207" s="107"/>
      <c r="Q207" s="107"/>
      <c r="R207" s="107"/>
      <c r="S207" s="107"/>
      <c r="T207" s="107"/>
    </row>
    <row r="208" spans="1:20" ht="15.75" customHeight="1" x14ac:dyDescent="0.25">
      <c r="A208" s="107"/>
      <c r="B208" s="107"/>
      <c r="C208" s="107"/>
      <c r="D208" s="107"/>
      <c r="E208" s="107"/>
      <c r="F208" s="107"/>
      <c r="G208" s="107"/>
      <c r="H208" s="107"/>
      <c r="I208" s="107"/>
      <c r="J208" s="107"/>
      <c r="K208" s="107"/>
      <c r="L208" s="107"/>
      <c r="M208" s="107"/>
      <c r="N208" s="107"/>
      <c r="O208" s="107"/>
      <c r="P208" s="107"/>
      <c r="Q208" s="107"/>
      <c r="R208" s="107"/>
      <c r="S208" s="107"/>
      <c r="T208" s="107"/>
    </row>
    <row r="209" spans="1:20" ht="15.75" customHeight="1" x14ac:dyDescent="0.25">
      <c r="A209" s="107"/>
      <c r="B209" s="107"/>
      <c r="C209" s="107"/>
      <c r="D209" s="107"/>
      <c r="E209" s="107"/>
      <c r="F209" s="107"/>
      <c r="G209" s="107"/>
      <c r="H209" s="107"/>
      <c r="I209" s="107"/>
      <c r="J209" s="107"/>
      <c r="K209" s="107"/>
      <c r="L209" s="107"/>
      <c r="M209" s="107"/>
      <c r="N209" s="107"/>
      <c r="O209" s="107"/>
      <c r="P209" s="107"/>
      <c r="Q209" s="107"/>
      <c r="R209" s="107"/>
      <c r="S209" s="107"/>
      <c r="T209" s="107"/>
    </row>
    <row r="210" spans="1:20" ht="15.75" customHeight="1" x14ac:dyDescent="0.25">
      <c r="A210" s="107"/>
      <c r="B210" s="107"/>
      <c r="C210" s="107"/>
      <c r="D210" s="107"/>
      <c r="E210" s="107"/>
      <c r="F210" s="107"/>
      <c r="G210" s="107"/>
      <c r="H210" s="107"/>
      <c r="I210" s="107"/>
      <c r="J210" s="107"/>
      <c r="K210" s="107"/>
      <c r="L210" s="107"/>
      <c r="M210" s="107"/>
      <c r="N210" s="107"/>
      <c r="O210" s="107"/>
      <c r="P210" s="107"/>
      <c r="Q210" s="107"/>
      <c r="R210" s="107"/>
      <c r="S210" s="107"/>
      <c r="T210" s="107"/>
    </row>
    <row r="211" spans="1:20" ht="15.75" customHeight="1" x14ac:dyDescent="0.25">
      <c r="A211" s="107"/>
      <c r="B211" s="107"/>
      <c r="C211" s="107"/>
      <c r="D211" s="107"/>
      <c r="E211" s="107"/>
      <c r="F211" s="107"/>
      <c r="G211" s="107"/>
      <c r="H211" s="107"/>
      <c r="I211" s="107"/>
      <c r="J211" s="107"/>
      <c r="K211" s="107"/>
      <c r="L211" s="107"/>
      <c r="M211" s="107"/>
      <c r="N211" s="107"/>
      <c r="O211" s="107"/>
      <c r="P211" s="107"/>
      <c r="Q211" s="107"/>
      <c r="R211" s="107"/>
      <c r="S211" s="107"/>
      <c r="T211" s="107"/>
    </row>
    <row r="212" spans="1:20" ht="15.75" customHeight="1" x14ac:dyDescent="0.25">
      <c r="A212" s="107"/>
      <c r="B212" s="107"/>
      <c r="C212" s="107"/>
      <c r="D212" s="107"/>
      <c r="E212" s="107"/>
      <c r="F212" s="107"/>
      <c r="G212" s="107"/>
      <c r="H212" s="107"/>
      <c r="I212" s="107"/>
      <c r="J212" s="107"/>
      <c r="K212" s="107"/>
      <c r="L212" s="107"/>
      <c r="M212" s="107"/>
      <c r="N212" s="107"/>
      <c r="O212" s="107"/>
      <c r="P212" s="107"/>
      <c r="Q212" s="107"/>
      <c r="R212" s="107"/>
      <c r="S212" s="107"/>
      <c r="T212" s="107"/>
    </row>
    <row r="213" spans="1:20" ht="15.75" customHeight="1" x14ac:dyDescent="0.25">
      <c r="A213" s="107"/>
      <c r="B213" s="107"/>
      <c r="C213" s="107"/>
      <c r="D213" s="107"/>
      <c r="E213" s="107"/>
      <c r="F213" s="107"/>
      <c r="G213" s="107"/>
      <c r="H213" s="107"/>
      <c r="I213" s="107"/>
      <c r="J213" s="107"/>
      <c r="K213" s="107"/>
      <c r="L213" s="107"/>
      <c r="M213" s="107"/>
      <c r="N213" s="107"/>
      <c r="O213" s="107"/>
      <c r="P213" s="107"/>
      <c r="Q213" s="107"/>
      <c r="R213" s="107"/>
      <c r="S213" s="107"/>
      <c r="T213" s="107"/>
    </row>
    <row r="214" spans="1:20" ht="15.75" customHeight="1" x14ac:dyDescent="0.25">
      <c r="A214" s="107"/>
      <c r="B214" s="107"/>
      <c r="C214" s="107"/>
      <c r="D214" s="107"/>
      <c r="E214" s="107"/>
      <c r="F214" s="107"/>
      <c r="G214" s="107"/>
      <c r="H214" s="107"/>
      <c r="I214" s="107"/>
      <c r="J214" s="107"/>
      <c r="K214" s="107"/>
      <c r="L214" s="107"/>
      <c r="M214" s="107"/>
      <c r="N214" s="107"/>
      <c r="O214" s="107"/>
      <c r="P214" s="107"/>
      <c r="Q214" s="107"/>
      <c r="R214" s="107"/>
      <c r="S214" s="107"/>
      <c r="T214" s="107"/>
    </row>
    <row r="215" spans="1:20" ht="15.75" customHeight="1" x14ac:dyDescent="0.25">
      <c r="A215" s="107"/>
      <c r="B215" s="107"/>
      <c r="C215" s="107"/>
      <c r="D215" s="107"/>
      <c r="E215" s="107"/>
      <c r="F215" s="107"/>
      <c r="G215" s="107"/>
      <c r="H215" s="107"/>
      <c r="I215" s="107"/>
      <c r="J215" s="107"/>
      <c r="K215" s="107"/>
      <c r="L215" s="107"/>
      <c r="M215" s="107"/>
      <c r="N215" s="107"/>
      <c r="O215" s="107"/>
      <c r="P215" s="107"/>
      <c r="Q215" s="107"/>
      <c r="R215" s="107"/>
      <c r="S215" s="107"/>
      <c r="T215" s="107"/>
    </row>
    <row r="216" spans="1:20" ht="15.75" customHeight="1" x14ac:dyDescent="0.25">
      <c r="A216" s="107"/>
      <c r="B216" s="107"/>
      <c r="C216" s="107"/>
      <c r="D216" s="107"/>
      <c r="E216" s="107"/>
      <c r="F216" s="107"/>
      <c r="G216" s="107"/>
      <c r="H216" s="107"/>
      <c r="I216" s="107"/>
      <c r="J216" s="107"/>
      <c r="K216" s="107"/>
      <c r="L216" s="107"/>
      <c r="M216" s="107"/>
      <c r="N216" s="107"/>
      <c r="O216" s="107"/>
      <c r="P216" s="107"/>
      <c r="Q216" s="107"/>
      <c r="R216" s="107"/>
      <c r="S216" s="107"/>
      <c r="T216" s="107"/>
    </row>
    <row r="217" spans="1:20" ht="15.75" customHeight="1" x14ac:dyDescent="0.25">
      <c r="A217" s="107"/>
      <c r="B217" s="107"/>
      <c r="C217" s="107"/>
      <c r="D217" s="107"/>
      <c r="E217" s="107"/>
      <c r="F217" s="107"/>
      <c r="G217" s="107"/>
      <c r="H217" s="107"/>
      <c r="I217" s="107"/>
      <c r="J217" s="107"/>
      <c r="K217" s="107"/>
      <c r="L217" s="107"/>
      <c r="M217" s="107"/>
      <c r="N217" s="107"/>
      <c r="O217" s="107"/>
      <c r="P217" s="107"/>
      <c r="Q217" s="107"/>
      <c r="R217" s="107"/>
      <c r="S217" s="107"/>
      <c r="T217" s="107"/>
    </row>
    <row r="218" spans="1:20" ht="15.75" customHeight="1" x14ac:dyDescent="0.25">
      <c r="A218" s="107"/>
      <c r="B218" s="107"/>
      <c r="C218" s="107"/>
      <c r="D218" s="107"/>
      <c r="E218" s="107"/>
      <c r="F218" s="107"/>
      <c r="G218" s="107"/>
      <c r="H218" s="107"/>
      <c r="I218" s="107"/>
      <c r="J218" s="107"/>
      <c r="K218" s="107"/>
      <c r="L218" s="107"/>
      <c r="M218" s="107"/>
      <c r="N218" s="107"/>
      <c r="O218" s="107"/>
      <c r="P218" s="107"/>
      <c r="Q218" s="107"/>
      <c r="R218" s="107"/>
      <c r="S218" s="107"/>
      <c r="T218" s="107"/>
    </row>
    <row r="219" spans="1:20" ht="15.75" customHeight="1" x14ac:dyDescent="0.25">
      <c r="A219" s="107"/>
      <c r="B219" s="107"/>
      <c r="C219" s="107"/>
      <c r="D219" s="107"/>
      <c r="E219" s="107"/>
      <c r="F219" s="107"/>
      <c r="G219" s="107"/>
      <c r="H219" s="107"/>
      <c r="I219" s="107"/>
      <c r="J219" s="107"/>
      <c r="K219" s="107"/>
      <c r="L219" s="107"/>
      <c r="M219" s="107"/>
      <c r="N219" s="107"/>
      <c r="O219" s="107"/>
      <c r="P219" s="107"/>
      <c r="Q219" s="107"/>
      <c r="R219" s="107"/>
      <c r="S219" s="107"/>
      <c r="T219" s="107"/>
    </row>
    <row r="220" spans="1:20" ht="15.75" customHeight="1" x14ac:dyDescent="0.25">
      <c r="A220" s="107"/>
      <c r="B220" s="107"/>
      <c r="C220" s="107"/>
      <c r="D220" s="107"/>
      <c r="E220" s="107"/>
      <c r="F220" s="107"/>
      <c r="G220" s="107"/>
      <c r="H220" s="107"/>
      <c r="I220" s="107"/>
      <c r="J220" s="107"/>
      <c r="K220" s="107"/>
      <c r="L220" s="107"/>
      <c r="M220" s="107"/>
      <c r="N220" s="107"/>
      <c r="O220" s="107"/>
      <c r="P220" s="107"/>
      <c r="Q220" s="107"/>
      <c r="R220" s="107"/>
      <c r="S220" s="107"/>
      <c r="T220" s="107"/>
    </row>
    <row r="221" spans="1:20" ht="15.75" customHeight="1" x14ac:dyDescent="0.25">
      <c r="A221" s="107"/>
      <c r="B221" s="107"/>
      <c r="C221" s="107"/>
      <c r="D221" s="107"/>
      <c r="E221" s="107"/>
      <c r="F221" s="107"/>
      <c r="G221" s="107"/>
      <c r="H221" s="107"/>
      <c r="I221" s="107"/>
      <c r="J221" s="107"/>
      <c r="K221" s="107"/>
      <c r="L221" s="107"/>
      <c r="M221" s="107"/>
      <c r="N221" s="107"/>
      <c r="O221" s="107"/>
      <c r="P221" s="107"/>
      <c r="Q221" s="107"/>
      <c r="R221" s="107"/>
      <c r="S221" s="107"/>
      <c r="T221" s="107"/>
    </row>
    <row r="222" spans="1:20" ht="15.75" customHeight="1" x14ac:dyDescent="0.25">
      <c r="A222" s="107"/>
      <c r="B222" s="107"/>
      <c r="C222" s="107"/>
      <c r="D222" s="107"/>
      <c r="E222" s="107"/>
      <c r="F222" s="107"/>
      <c r="G222" s="107"/>
      <c r="H222" s="107"/>
      <c r="I222" s="107"/>
      <c r="J222" s="107"/>
      <c r="K222" s="107"/>
      <c r="L222" s="107"/>
      <c r="M222" s="107"/>
      <c r="N222" s="107"/>
      <c r="O222" s="107"/>
      <c r="P222" s="107"/>
      <c r="Q222" s="107"/>
      <c r="R222" s="107"/>
      <c r="S222" s="107"/>
      <c r="T222" s="107"/>
    </row>
    <row r="223" spans="1:20" ht="15.75" customHeight="1" x14ac:dyDescent="0.25">
      <c r="A223" s="107"/>
      <c r="B223" s="107"/>
      <c r="C223" s="107"/>
      <c r="D223" s="107"/>
      <c r="E223" s="107"/>
      <c r="F223" s="107"/>
      <c r="G223" s="107"/>
      <c r="H223" s="107"/>
      <c r="I223" s="107"/>
      <c r="J223" s="107"/>
      <c r="K223" s="107"/>
      <c r="L223" s="107"/>
      <c r="M223" s="107"/>
      <c r="N223" s="107"/>
      <c r="O223" s="107"/>
      <c r="P223" s="107"/>
      <c r="Q223" s="107"/>
      <c r="R223" s="107"/>
      <c r="S223" s="107"/>
      <c r="T223" s="107"/>
    </row>
    <row r="224" spans="1:20" ht="15.75" customHeight="1" x14ac:dyDescent="0.25">
      <c r="A224" s="107"/>
      <c r="B224" s="107"/>
      <c r="C224" s="107"/>
      <c r="D224" s="107"/>
      <c r="E224" s="107"/>
      <c r="F224" s="107"/>
      <c r="G224" s="107"/>
      <c r="H224" s="107"/>
      <c r="I224" s="107"/>
      <c r="J224" s="107"/>
      <c r="K224" s="107"/>
      <c r="L224" s="107"/>
      <c r="M224" s="107"/>
      <c r="N224" s="107"/>
      <c r="O224" s="107"/>
      <c r="P224" s="107"/>
      <c r="Q224" s="107"/>
      <c r="R224" s="107"/>
      <c r="S224" s="107"/>
      <c r="T224" s="107"/>
    </row>
    <row r="225" spans="1:20" ht="15.75" customHeight="1" x14ac:dyDescent="0.25">
      <c r="A225" s="107"/>
      <c r="B225" s="107"/>
      <c r="C225" s="107"/>
      <c r="D225" s="107"/>
      <c r="E225" s="107"/>
      <c r="F225" s="107"/>
      <c r="G225" s="107"/>
      <c r="H225" s="107"/>
      <c r="I225" s="107"/>
      <c r="J225" s="107"/>
      <c r="K225" s="107"/>
      <c r="L225" s="107"/>
      <c r="M225" s="107"/>
      <c r="N225" s="107"/>
      <c r="O225" s="107"/>
      <c r="P225" s="107"/>
      <c r="Q225" s="107"/>
      <c r="R225" s="107"/>
      <c r="S225" s="107"/>
      <c r="T225" s="107"/>
    </row>
    <row r="226" spans="1:20" ht="15.75" customHeight="1" x14ac:dyDescent="0.25">
      <c r="A226" s="107"/>
      <c r="B226" s="107"/>
      <c r="C226" s="107"/>
      <c r="D226" s="107"/>
      <c r="E226" s="107"/>
      <c r="F226" s="107"/>
      <c r="G226" s="107"/>
      <c r="H226" s="107"/>
      <c r="I226" s="107"/>
      <c r="J226" s="107"/>
      <c r="K226" s="107"/>
      <c r="L226" s="107"/>
      <c r="M226" s="107"/>
      <c r="N226" s="107"/>
      <c r="O226" s="107"/>
      <c r="P226" s="107"/>
      <c r="Q226" s="107"/>
      <c r="R226" s="107"/>
      <c r="S226" s="107"/>
      <c r="T226" s="107"/>
    </row>
    <row r="227" spans="1:20" ht="15.75" customHeight="1" x14ac:dyDescent="0.25">
      <c r="A227" s="107"/>
      <c r="B227" s="107"/>
      <c r="C227" s="107"/>
      <c r="D227" s="107"/>
      <c r="E227" s="107"/>
      <c r="F227" s="107"/>
      <c r="G227" s="107"/>
      <c r="H227" s="107"/>
      <c r="I227" s="107"/>
      <c r="J227" s="107"/>
      <c r="K227" s="107"/>
      <c r="L227" s="107"/>
      <c r="M227" s="107"/>
      <c r="N227" s="107"/>
      <c r="O227" s="107"/>
      <c r="P227" s="107"/>
      <c r="Q227" s="107"/>
      <c r="R227" s="107"/>
      <c r="S227" s="107"/>
      <c r="T227" s="107"/>
    </row>
    <row r="228" spans="1:20" ht="15.75" customHeight="1" x14ac:dyDescent="0.25">
      <c r="A228" s="107"/>
      <c r="B228" s="107"/>
      <c r="C228" s="107"/>
      <c r="D228" s="107"/>
      <c r="E228" s="107"/>
      <c r="F228" s="107"/>
      <c r="G228" s="107"/>
      <c r="H228" s="107"/>
      <c r="I228" s="107"/>
      <c r="J228" s="107"/>
      <c r="K228" s="107"/>
      <c r="L228" s="107"/>
      <c r="M228" s="107"/>
      <c r="N228" s="107"/>
      <c r="O228" s="107"/>
      <c r="P228" s="107"/>
      <c r="Q228" s="107"/>
      <c r="R228" s="107"/>
      <c r="S228" s="107"/>
      <c r="T228" s="107"/>
    </row>
    <row r="229" spans="1:20" ht="15.75" customHeight="1" x14ac:dyDescent="0.25">
      <c r="A229" s="107"/>
      <c r="B229" s="107"/>
      <c r="C229" s="107"/>
      <c r="D229" s="107"/>
      <c r="E229" s="107"/>
      <c r="F229" s="107"/>
      <c r="G229" s="107"/>
      <c r="H229" s="107"/>
      <c r="I229" s="107"/>
      <c r="J229" s="107"/>
      <c r="K229" s="107"/>
      <c r="L229" s="107"/>
      <c r="M229" s="107"/>
      <c r="N229" s="107"/>
      <c r="O229" s="107"/>
      <c r="P229" s="107"/>
      <c r="Q229" s="107"/>
      <c r="R229" s="107"/>
      <c r="S229" s="107"/>
      <c r="T229" s="107"/>
    </row>
    <row r="230" spans="1:20" ht="15.75" customHeight="1" x14ac:dyDescent="0.25">
      <c r="A230" s="107"/>
      <c r="B230" s="107"/>
      <c r="C230" s="107"/>
      <c r="D230" s="107"/>
      <c r="E230" s="107"/>
      <c r="F230" s="107"/>
      <c r="G230" s="107"/>
      <c r="H230" s="107"/>
      <c r="I230" s="107"/>
      <c r="J230" s="107"/>
      <c r="K230" s="107"/>
      <c r="L230" s="107"/>
      <c r="M230" s="107"/>
      <c r="N230" s="107"/>
      <c r="O230" s="107"/>
      <c r="P230" s="107"/>
      <c r="Q230" s="107"/>
      <c r="R230" s="107"/>
      <c r="S230" s="107"/>
      <c r="T230" s="107"/>
    </row>
    <row r="231" spans="1:20" ht="15.75" customHeight="1" x14ac:dyDescent="0.25">
      <c r="A231" s="107"/>
      <c r="B231" s="107"/>
      <c r="C231" s="107"/>
      <c r="D231" s="107"/>
      <c r="E231" s="107"/>
      <c r="F231" s="107"/>
      <c r="G231" s="107"/>
      <c r="H231" s="107"/>
      <c r="I231" s="107"/>
      <c r="J231" s="107"/>
      <c r="K231" s="107"/>
      <c r="L231" s="107"/>
      <c r="M231" s="107"/>
      <c r="N231" s="107"/>
      <c r="O231" s="107"/>
      <c r="P231" s="107"/>
      <c r="Q231" s="107"/>
      <c r="R231" s="107"/>
      <c r="S231" s="107"/>
      <c r="T231" s="107"/>
    </row>
    <row r="232" spans="1:20" ht="15.75" customHeight="1" x14ac:dyDescent="0.25">
      <c r="A232" s="107"/>
      <c r="B232" s="107"/>
      <c r="C232" s="107"/>
      <c r="D232" s="107"/>
      <c r="E232" s="107"/>
      <c r="F232" s="107"/>
      <c r="G232" s="107"/>
      <c r="H232" s="107"/>
      <c r="I232" s="107"/>
      <c r="J232" s="107"/>
      <c r="K232" s="107"/>
      <c r="L232" s="107"/>
      <c r="M232" s="107"/>
      <c r="N232" s="107"/>
      <c r="O232" s="107"/>
      <c r="P232" s="107"/>
      <c r="Q232" s="107"/>
      <c r="R232" s="107"/>
      <c r="S232" s="107"/>
      <c r="T232" s="107"/>
    </row>
    <row r="233" spans="1:20" ht="15.75" customHeight="1" x14ac:dyDescent="0.25">
      <c r="A233" s="107"/>
      <c r="B233" s="107"/>
      <c r="C233" s="107"/>
      <c r="D233" s="107"/>
      <c r="E233" s="107"/>
      <c r="F233" s="107"/>
      <c r="G233" s="107"/>
      <c r="H233" s="107"/>
      <c r="I233" s="107"/>
      <c r="J233" s="107"/>
      <c r="K233" s="107"/>
      <c r="L233" s="107"/>
      <c r="M233" s="107"/>
      <c r="N233" s="107"/>
      <c r="O233" s="107"/>
      <c r="P233" s="107"/>
      <c r="Q233" s="107"/>
      <c r="R233" s="107"/>
      <c r="S233" s="107"/>
      <c r="T233" s="107"/>
    </row>
    <row r="234" spans="1:20" ht="15.75" customHeight="1" x14ac:dyDescent="0.25">
      <c r="A234" s="107"/>
      <c r="B234" s="107"/>
      <c r="C234" s="107"/>
      <c r="D234" s="107"/>
      <c r="E234" s="107"/>
      <c r="F234" s="107"/>
      <c r="G234" s="107"/>
      <c r="H234" s="107"/>
      <c r="I234" s="107"/>
      <c r="J234" s="107"/>
      <c r="K234" s="107"/>
      <c r="L234" s="107"/>
      <c r="M234" s="107"/>
      <c r="N234" s="107"/>
      <c r="O234" s="107"/>
      <c r="P234" s="107"/>
      <c r="Q234" s="107"/>
      <c r="R234" s="107"/>
      <c r="S234" s="107"/>
      <c r="T234" s="107"/>
    </row>
    <row r="235" spans="1:20" ht="15.75" customHeight="1" x14ac:dyDescent="0.25">
      <c r="A235" s="107"/>
      <c r="B235" s="107"/>
      <c r="C235" s="107"/>
      <c r="D235" s="107"/>
      <c r="E235" s="107"/>
      <c r="F235" s="107"/>
      <c r="G235" s="107"/>
      <c r="H235" s="107"/>
      <c r="I235" s="107"/>
      <c r="J235" s="107"/>
      <c r="K235" s="107"/>
      <c r="L235" s="107"/>
      <c r="M235" s="107"/>
      <c r="N235" s="107"/>
      <c r="O235" s="107"/>
      <c r="P235" s="107"/>
      <c r="Q235" s="107"/>
      <c r="R235" s="107"/>
      <c r="S235" s="107"/>
      <c r="T235" s="107"/>
    </row>
    <row r="236" spans="1:20" ht="15.75" customHeight="1" x14ac:dyDescent="0.25">
      <c r="A236" s="107"/>
      <c r="B236" s="107"/>
      <c r="C236" s="107"/>
      <c r="D236" s="107"/>
      <c r="E236" s="107"/>
      <c r="F236" s="107"/>
      <c r="G236" s="107"/>
      <c r="H236" s="107"/>
      <c r="I236" s="107"/>
      <c r="J236" s="107"/>
      <c r="K236" s="107"/>
      <c r="L236" s="107"/>
      <c r="M236" s="107"/>
      <c r="N236" s="107"/>
      <c r="O236" s="107"/>
      <c r="P236" s="107"/>
      <c r="Q236" s="107"/>
      <c r="R236" s="107"/>
      <c r="S236" s="107"/>
      <c r="T236" s="107"/>
    </row>
    <row r="237" spans="1:20" ht="15.75" customHeight="1" x14ac:dyDescent="0.25">
      <c r="A237" s="107"/>
      <c r="B237" s="107"/>
      <c r="C237" s="107"/>
      <c r="D237" s="107"/>
      <c r="E237" s="107"/>
      <c r="F237" s="107"/>
      <c r="G237" s="107"/>
      <c r="H237" s="107"/>
      <c r="I237" s="107"/>
      <c r="J237" s="107"/>
      <c r="K237" s="107"/>
      <c r="L237" s="107"/>
      <c r="M237" s="107"/>
      <c r="N237" s="107"/>
      <c r="O237" s="107"/>
      <c r="P237" s="107"/>
      <c r="Q237" s="107"/>
      <c r="R237" s="107"/>
      <c r="S237" s="107"/>
      <c r="T237" s="107"/>
    </row>
    <row r="238" spans="1:20" ht="15.75" customHeight="1" x14ac:dyDescent="0.25">
      <c r="A238" s="107"/>
      <c r="B238" s="107"/>
      <c r="C238" s="107"/>
      <c r="D238" s="107"/>
      <c r="E238" s="107"/>
      <c r="F238" s="107"/>
      <c r="G238" s="107"/>
      <c r="H238" s="107"/>
      <c r="I238" s="107"/>
      <c r="J238" s="107"/>
      <c r="K238" s="107"/>
      <c r="L238" s="107"/>
      <c r="M238" s="107"/>
      <c r="N238" s="107"/>
      <c r="O238" s="107"/>
      <c r="P238" s="107"/>
      <c r="Q238" s="107"/>
      <c r="R238" s="107"/>
      <c r="S238" s="107"/>
      <c r="T238" s="107"/>
    </row>
    <row r="239" spans="1:20" ht="15.75" customHeight="1" x14ac:dyDescent="0.25">
      <c r="A239" s="107"/>
      <c r="B239" s="107"/>
      <c r="C239" s="107"/>
      <c r="D239" s="107"/>
      <c r="E239" s="107"/>
      <c r="F239" s="107"/>
      <c r="G239" s="107"/>
      <c r="H239" s="107"/>
      <c r="I239" s="107"/>
      <c r="J239" s="107"/>
      <c r="K239" s="107"/>
      <c r="L239" s="107"/>
      <c r="M239" s="107"/>
      <c r="N239" s="107"/>
      <c r="O239" s="107"/>
      <c r="P239" s="107"/>
      <c r="Q239" s="107"/>
      <c r="R239" s="107"/>
      <c r="S239" s="107"/>
      <c r="T239" s="107"/>
    </row>
    <row r="240" spans="1:20" ht="15.75" customHeight="1" x14ac:dyDescent="0.25">
      <c r="A240" s="107"/>
      <c r="B240" s="107"/>
      <c r="C240" s="107"/>
      <c r="D240" s="107"/>
      <c r="E240" s="107"/>
      <c r="F240" s="107"/>
      <c r="G240" s="107"/>
      <c r="H240" s="107"/>
      <c r="I240" s="107"/>
      <c r="J240" s="107"/>
      <c r="K240" s="107"/>
      <c r="L240" s="107"/>
      <c r="M240" s="107"/>
      <c r="N240" s="107"/>
      <c r="O240" s="107"/>
      <c r="P240" s="107"/>
      <c r="Q240" s="107"/>
      <c r="R240" s="107"/>
      <c r="S240" s="107"/>
      <c r="T240" s="107"/>
    </row>
    <row r="241" spans="1:20" ht="15.75" customHeight="1" x14ac:dyDescent="0.25">
      <c r="A241" s="107"/>
      <c r="B241" s="107"/>
      <c r="C241" s="107"/>
      <c r="D241" s="107"/>
      <c r="E241" s="107"/>
      <c r="F241" s="107"/>
      <c r="G241" s="107"/>
      <c r="H241" s="107"/>
      <c r="I241" s="107"/>
      <c r="J241" s="107"/>
      <c r="K241" s="107"/>
      <c r="L241" s="107"/>
      <c r="M241" s="107"/>
      <c r="N241" s="107"/>
      <c r="O241" s="107"/>
      <c r="P241" s="107"/>
      <c r="Q241" s="107"/>
      <c r="R241" s="107"/>
      <c r="S241" s="107"/>
      <c r="T241" s="107"/>
    </row>
    <row r="242" spans="1:20" ht="15.75" customHeight="1" x14ac:dyDescent="0.25">
      <c r="A242" s="107"/>
      <c r="B242" s="107"/>
      <c r="C242" s="107"/>
      <c r="D242" s="107"/>
      <c r="E242" s="107"/>
      <c r="F242" s="107"/>
      <c r="G242" s="107"/>
      <c r="H242" s="107"/>
      <c r="I242" s="107"/>
      <c r="J242" s="107"/>
      <c r="K242" s="107"/>
      <c r="L242" s="107"/>
      <c r="M242" s="107"/>
      <c r="N242" s="107"/>
      <c r="O242" s="107"/>
      <c r="P242" s="107"/>
      <c r="Q242" s="107"/>
      <c r="R242" s="107"/>
      <c r="S242" s="107"/>
      <c r="T242" s="107"/>
    </row>
    <row r="243" spans="1:20" ht="15.75" customHeight="1" x14ac:dyDescent="0.25">
      <c r="A243" s="107"/>
      <c r="B243" s="107"/>
      <c r="C243" s="107"/>
      <c r="D243" s="107"/>
      <c r="E243" s="107"/>
      <c r="F243" s="107"/>
      <c r="G243" s="107"/>
      <c r="H243" s="107"/>
      <c r="I243" s="107"/>
      <c r="J243" s="107"/>
      <c r="K243" s="107"/>
      <c r="L243" s="107"/>
      <c r="M243" s="107"/>
      <c r="N243" s="107"/>
      <c r="O243" s="107"/>
      <c r="P243" s="107"/>
      <c r="Q243" s="107"/>
      <c r="R243" s="107"/>
      <c r="S243" s="107"/>
      <c r="T243" s="107"/>
    </row>
    <row r="244" spans="1:20" ht="15.75" customHeight="1" x14ac:dyDescent="0.25">
      <c r="A244" s="107"/>
      <c r="B244" s="107"/>
      <c r="C244" s="107"/>
      <c r="D244" s="107"/>
      <c r="E244" s="107"/>
      <c r="F244" s="107"/>
      <c r="G244" s="107"/>
      <c r="H244" s="107"/>
      <c r="I244" s="107"/>
      <c r="J244" s="107"/>
      <c r="K244" s="107"/>
      <c r="L244" s="107"/>
      <c r="M244" s="107"/>
      <c r="N244" s="107"/>
      <c r="O244" s="107"/>
      <c r="P244" s="107"/>
      <c r="Q244" s="107"/>
      <c r="R244" s="107"/>
      <c r="S244" s="107"/>
      <c r="T244" s="107"/>
    </row>
    <row r="245" spans="1:20" ht="15.75" customHeight="1" x14ac:dyDescent="0.25">
      <c r="A245" s="107"/>
      <c r="B245" s="107"/>
      <c r="C245" s="107"/>
      <c r="D245" s="107"/>
      <c r="E245" s="107"/>
      <c r="F245" s="107"/>
      <c r="G245" s="107"/>
      <c r="H245" s="107"/>
      <c r="I245" s="107"/>
      <c r="J245" s="107"/>
      <c r="K245" s="107"/>
      <c r="L245" s="107"/>
      <c r="M245" s="107"/>
      <c r="N245" s="107"/>
      <c r="O245" s="107"/>
      <c r="P245" s="107"/>
      <c r="Q245" s="107"/>
      <c r="R245" s="107"/>
      <c r="S245" s="107"/>
      <c r="T245" s="107"/>
    </row>
    <row r="246" spans="1:20" ht="15.75" customHeight="1" x14ac:dyDescent="0.25">
      <c r="A246" s="107"/>
      <c r="B246" s="107"/>
      <c r="C246" s="107"/>
      <c r="D246" s="107"/>
      <c r="E246" s="107"/>
      <c r="F246" s="107"/>
      <c r="G246" s="107"/>
      <c r="H246" s="107"/>
      <c r="I246" s="107"/>
      <c r="J246" s="107"/>
      <c r="K246" s="107"/>
      <c r="L246" s="107"/>
      <c r="M246" s="107"/>
      <c r="N246" s="107"/>
      <c r="O246" s="107"/>
      <c r="P246" s="107"/>
      <c r="Q246" s="107"/>
      <c r="R246" s="107"/>
      <c r="S246" s="107"/>
      <c r="T246" s="107"/>
    </row>
    <row r="247" spans="1:20" ht="15.75" customHeight="1" x14ac:dyDescent="0.25">
      <c r="A247" s="107"/>
      <c r="B247" s="107"/>
      <c r="C247" s="107"/>
      <c r="D247" s="107"/>
      <c r="E247" s="107"/>
      <c r="F247" s="107"/>
      <c r="G247" s="107"/>
      <c r="H247" s="107"/>
      <c r="I247" s="107"/>
      <c r="J247" s="107"/>
      <c r="K247" s="107"/>
      <c r="L247" s="107"/>
      <c r="M247" s="107"/>
      <c r="N247" s="107"/>
      <c r="O247" s="107"/>
      <c r="P247" s="107"/>
      <c r="Q247" s="107"/>
      <c r="R247" s="107"/>
      <c r="S247" s="107"/>
      <c r="T247" s="107"/>
    </row>
    <row r="248" spans="1:20" ht="15.75" customHeight="1" x14ac:dyDescent="0.25">
      <c r="A248" s="107"/>
      <c r="B248" s="107"/>
      <c r="C248" s="107"/>
      <c r="D248" s="107"/>
      <c r="E248" s="107"/>
      <c r="F248" s="107"/>
      <c r="G248" s="107"/>
      <c r="H248" s="107"/>
      <c r="I248" s="107"/>
      <c r="J248" s="107"/>
      <c r="K248" s="107"/>
      <c r="L248" s="107"/>
      <c r="M248" s="107"/>
      <c r="N248" s="107"/>
      <c r="O248" s="107"/>
      <c r="P248" s="107"/>
      <c r="Q248" s="107"/>
      <c r="R248" s="107"/>
      <c r="S248" s="107"/>
      <c r="T248" s="107"/>
    </row>
    <row r="249" spans="1:20" ht="15.75" customHeight="1" x14ac:dyDescent="0.25">
      <c r="A249" s="107"/>
      <c r="B249" s="107"/>
      <c r="C249" s="107"/>
      <c r="D249" s="107"/>
      <c r="E249" s="107"/>
      <c r="F249" s="107"/>
      <c r="G249" s="107"/>
      <c r="H249" s="107"/>
      <c r="I249" s="107"/>
      <c r="J249" s="107"/>
      <c r="K249" s="107"/>
      <c r="L249" s="107"/>
      <c r="M249" s="107"/>
      <c r="N249" s="107"/>
      <c r="O249" s="107"/>
      <c r="P249" s="107"/>
      <c r="Q249" s="107"/>
      <c r="R249" s="107"/>
      <c r="S249" s="107"/>
      <c r="T249" s="107"/>
    </row>
    <row r="250" spans="1:20" ht="15.75" customHeight="1" x14ac:dyDescent="0.25">
      <c r="A250" s="107"/>
      <c r="B250" s="107"/>
      <c r="C250" s="107"/>
      <c r="D250" s="107"/>
      <c r="E250" s="107"/>
      <c r="F250" s="107"/>
      <c r="G250" s="107"/>
      <c r="H250" s="107"/>
      <c r="I250" s="107"/>
      <c r="J250" s="107"/>
      <c r="K250" s="107"/>
      <c r="L250" s="107"/>
      <c r="M250" s="107"/>
      <c r="N250" s="107"/>
      <c r="O250" s="107"/>
      <c r="P250" s="107"/>
      <c r="Q250" s="107"/>
      <c r="R250" s="107"/>
      <c r="S250" s="107"/>
      <c r="T250" s="107"/>
    </row>
    <row r="251" spans="1:20" ht="15.75" customHeight="1" x14ac:dyDescent="0.25">
      <c r="A251" s="107"/>
      <c r="B251" s="107"/>
      <c r="C251" s="107"/>
      <c r="D251" s="107"/>
      <c r="E251" s="107"/>
      <c r="F251" s="107"/>
      <c r="G251" s="107"/>
      <c r="H251" s="107"/>
      <c r="I251" s="107"/>
      <c r="J251" s="107"/>
      <c r="K251" s="107"/>
      <c r="L251" s="107"/>
      <c r="M251" s="107"/>
      <c r="N251" s="107"/>
      <c r="O251" s="107"/>
      <c r="P251" s="107"/>
      <c r="Q251" s="107"/>
      <c r="R251" s="107"/>
      <c r="S251" s="107"/>
      <c r="T251" s="107"/>
    </row>
    <row r="252" spans="1:20" ht="15.75" customHeight="1" x14ac:dyDescent="0.25">
      <c r="A252" s="107"/>
      <c r="B252" s="107"/>
      <c r="C252" s="107"/>
      <c r="D252" s="107"/>
      <c r="E252" s="107"/>
      <c r="F252" s="107"/>
      <c r="G252" s="107"/>
      <c r="H252" s="107"/>
      <c r="I252" s="107"/>
      <c r="J252" s="107"/>
      <c r="K252" s="107"/>
      <c r="L252" s="107"/>
      <c r="M252" s="107"/>
      <c r="N252" s="107"/>
      <c r="O252" s="107"/>
      <c r="P252" s="107"/>
      <c r="Q252" s="107"/>
      <c r="R252" s="107"/>
      <c r="S252" s="107"/>
      <c r="T252" s="107"/>
    </row>
    <row r="253" spans="1:20" ht="15.75" customHeight="1" x14ac:dyDescent="0.25">
      <c r="A253" s="107"/>
      <c r="B253" s="107"/>
      <c r="C253" s="107"/>
      <c r="D253" s="107"/>
      <c r="E253" s="107"/>
      <c r="F253" s="107"/>
      <c r="G253" s="107"/>
      <c r="H253" s="107"/>
      <c r="I253" s="107"/>
      <c r="J253" s="107"/>
      <c r="K253" s="107"/>
      <c r="L253" s="107"/>
      <c r="M253" s="107"/>
      <c r="N253" s="107"/>
      <c r="O253" s="107"/>
      <c r="P253" s="107"/>
      <c r="Q253" s="107"/>
      <c r="R253" s="107"/>
      <c r="S253" s="107"/>
      <c r="T253" s="107"/>
    </row>
    <row r="254" spans="1:20" ht="15.75" customHeight="1" x14ac:dyDescent="0.25">
      <c r="A254" s="107"/>
      <c r="B254" s="107"/>
      <c r="C254" s="107"/>
      <c r="D254" s="107"/>
      <c r="E254" s="107"/>
      <c r="F254" s="107"/>
      <c r="G254" s="107"/>
      <c r="H254" s="107"/>
      <c r="I254" s="107"/>
      <c r="J254" s="107"/>
      <c r="K254" s="107"/>
      <c r="L254" s="107"/>
      <c r="M254" s="107"/>
      <c r="N254" s="107"/>
      <c r="O254" s="107"/>
      <c r="P254" s="107"/>
      <c r="Q254" s="107"/>
      <c r="R254" s="107"/>
      <c r="S254" s="107"/>
      <c r="T254" s="107"/>
    </row>
    <row r="255" spans="1:20" ht="15.75" customHeight="1" x14ac:dyDescent="0.25">
      <c r="A255" s="107"/>
      <c r="B255" s="107"/>
      <c r="C255" s="107"/>
      <c r="D255" s="107"/>
      <c r="E255" s="107"/>
      <c r="F255" s="107"/>
      <c r="G255" s="107"/>
      <c r="H255" s="107"/>
      <c r="I255" s="107"/>
      <c r="J255" s="107"/>
      <c r="K255" s="107"/>
      <c r="L255" s="107"/>
      <c r="M255" s="107"/>
      <c r="N255" s="107"/>
      <c r="O255" s="107"/>
      <c r="P255" s="107"/>
      <c r="Q255" s="107"/>
      <c r="R255" s="107"/>
      <c r="S255" s="107"/>
      <c r="T255" s="107"/>
    </row>
    <row r="256" spans="1:20" ht="15.75" customHeight="1" x14ac:dyDescent="0.25">
      <c r="A256" s="107"/>
      <c r="B256" s="107"/>
      <c r="C256" s="107"/>
      <c r="D256" s="107"/>
      <c r="E256" s="107"/>
      <c r="F256" s="107"/>
      <c r="G256" s="107"/>
      <c r="H256" s="107"/>
      <c r="I256" s="107"/>
      <c r="J256" s="107"/>
      <c r="K256" s="107"/>
      <c r="L256" s="107"/>
      <c r="M256" s="107"/>
      <c r="N256" s="107"/>
      <c r="O256" s="107"/>
      <c r="P256" s="107"/>
      <c r="Q256" s="107"/>
      <c r="R256" s="107"/>
      <c r="S256" s="107"/>
      <c r="T256" s="107"/>
    </row>
    <row r="257" spans="1:20" ht="15.75" customHeight="1" x14ac:dyDescent="0.25">
      <c r="A257" s="107"/>
      <c r="B257" s="107"/>
      <c r="C257" s="107"/>
      <c r="D257" s="107"/>
      <c r="E257" s="107"/>
      <c r="F257" s="107"/>
      <c r="G257" s="107"/>
      <c r="H257" s="107"/>
      <c r="I257" s="107"/>
      <c r="J257" s="107"/>
      <c r="K257" s="107"/>
      <c r="L257" s="107"/>
      <c r="M257" s="107"/>
      <c r="N257" s="107"/>
      <c r="O257" s="107"/>
      <c r="P257" s="107"/>
      <c r="Q257" s="107"/>
      <c r="R257" s="107"/>
      <c r="S257" s="107"/>
      <c r="T257" s="107"/>
    </row>
    <row r="258" spans="1:20" ht="15.75" customHeight="1" x14ac:dyDescent="0.25">
      <c r="A258" s="107"/>
      <c r="B258" s="107"/>
      <c r="C258" s="107"/>
      <c r="D258" s="107"/>
      <c r="E258" s="107"/>
      <c r="F258" s="107"/>
      <c r="G258" s="107"/>
      <c r="H258" s="107"/>
      <c r="I258" s="107"/>
      <c r="J258" s="107"/>
      <c r="K258" s="107"/>
      <c r="L258" s="107"/>
      <c r="M258" s="107"/>
      <c r="N258" s="107"/>
      <c r="O258" s="107"/>
      <c r="P258" s="107"/>
      <c r="Q258" s="107"/>
      <c r="R258" s="107"/>
      <c r="S258" s="107"/>
      <c r="T258" s="107"/>
    </row>
    <row r="259" spans="1:20" ht="15.75" customHeight="1" x14ac:dyDescent="0.25">
      <c r="A259" s="107"/>
      <c r="B259" s="107"/>
      <c r="C259" s="107"/>
      <c r="D259" s="107"/>
      <c r="E259" s="107"/>
      <c r="F259" s="107"/>
      <c r="G259" s="107"/>
      <c r="H259" s="107"/>
      <c r="I259" s="107"/>
      <c r="J259" s="107"/>
      <c r="K259" s="107"/>
      <c r="L259" s="107"/>
      <c r="M259" s="107"/>
      <c r="N259" s="107"/>
      <c r="O259" s="107"/>
      <c r="P259" s="107"/>
      <c r="Q259" s="107"/>
      <c r="R259" s="107"/>
      <c r="S259" s="107"/>
      <c r="T259" s="107"/>
    </row>
    <row r="260" spans="1:20" ht="15.75" customHeight="1" x14ac:dyDescent="0.25">
      <c r="A260" s="107"/>
      <c r="B260" s="107"/>
      <c r="C260" s="107"/>
      <c r="D260" s="107"/>
      <c r="E260" s="107"/>
      <c r="F260" s="107"/>
      <c r="G260" s="107"/>
      <c r="H260" s="107"/>
      <c r="I260" s="107"/>
      <c r="J260" s="107"/>
      <c r="K260" s="107"/>
      <c r="L260" s="107"/>
      <c r="M260" s="107"/>
      <c r="N260" s="107"/>
      <c r="O260" s="107"/>
      <c r="P260" s="107"/>
      <c r="Q260" s="107"/>
      <c r="R260" s="107"/>
      <c r="S260" s="107"/>
      <c r="T260" s="107"/>
    </row>
    <row r="261" spans="1:20" ht="15.75" customHeight="1" x14ac:dyDescent="0.25">
      <c r="A261" s="107"/>
      <c r="B261" s="107"/>
      <c r="C261" s="107"/>
      <c r="D261" s="107"/>
      <c r="E261" s="107"/>
      <c r="F261" s="107"/>
      <c r="G261" s="107"/>
      <c r="H261" s="107"/>
      <c r="I261" s="107"/>
      <c r="J261" s="107"/>
      <c r="K261" s="107"/>
      <c r="L261" s="107"/>
      <c r="M261" s="107"/>
      <c r="N261" s="107"/>
      <c r="O261" s="107"/>
      <c r="P261" s="107"/>
      <c r="Q261" s="107"/>
      <c r="R261" s="107"/>
      <c r="S261" s="107"/>
      <c r="T261" s="107"/>
    </row>
    <row r="262" spans="1:20" ht="15.75" customHeight="1" x14ac:dyDescent="0.25">
      <c r="A262" s="107"/>
      <c r="B262" s="107"/>
      <c r="C262" s="107"/>
      <c r="D262" s="107"/>
      <c r="E262" s="107"/>
      <c r="F262" s="107"/>
      <c r="G262" s="107"/>
      <c r="H262" s="107"/>
      <c r="I262" s="107"/>
      <c r="J262" s="107"/>
      <c r="K262" s="107"/>
      <c r="L262" s="107"/>
      <c r="M262" s="107"/>
      <c r="N262" s="107"/>
      <c r="O262" s="107"/>
      <c r="P262" s="107"/>
      <c r="Q262" s="107"/>
      <c r="R262" s="107"/>
      <c r="S262" s="107"/>
      <c r="T262" s="107"/>
    </row>
    <row r="263" spans="1:20" ht="15.75" customHeight="1" x14ac:dyDescent="0.25">
      <c r="A263" s="107"/>
      <c r="B263" s="107"/>
      <c r="C263" s="107"/>
      <c r="D263" s="107"/>
      <c r="E263" s="107"/>
      <c r="F263" s="107"/>
      <c r="G263" s="107"/>
      <c r="H263" s="107"/>
      <c r="I263" s="107"/>
      <c r="J263" s="107"/>
      <c r="K263" s="107"/>
      <c r="L263" s="107"/>
      <c r="M263" s="107"/>
      <c r="N263" s="107"/>
      <c r="O263" s="107"/>
      <c r="P263" s="107"/>
      <c r="Q263" s="107"/>
      <c r="R263" s="107"/>
      <c r="S263" s="107"/>
      <c r="T263" s="107"/>
    </row>
    <row r="264" spans="1:20" ht="15.75" customHeight="1" x14ac:dyDescent="0.25">
      <c r="A264" s="107"/>
      <c r="B264" s="107"/>
      <c r="C264" s="107"/>
      <c r="D264" s="107"/>
      <c r="E264" s="107"/>
      <c r="F264" s="107"/>
      <c r="G264" s="107"/>
      <c r="H264" s="107"/>
      <c r="I264" s="107"/>
      <c r="J264" s="107"/>
      <c r="K264" s="107"/>
      <c r="L264" s="107"/>
      <c r="M264" s="107"/>
      <c r="N264" s="107"/>
      <c r="O264" s="107"/>
      <c r="P264" s="107"/>
      <c r="Q264" s="107"/>
      <c r="R264" s="107"/>
      <c r="S264" s="107"/>
      <c r="T264" s="107"/>
    </row>
    <row r="265" spans="1:20" ht="15.75" customHeight="1" x14ac:dyDescent="0.25">
      <c r="A265" s="107"/>
      <c r="B265" s="107"/>
      <c r="C265" s="107"/>
      <c r="D265" s="107"/>
      <c r="E265" s="107"/>
      <c r="F265" s="107"/>
      <c r="G265" s="107"/>
      <c r="H265" s="107"/>
      <c r="I265" s="107"/>
      <c r="J265" s="107"/>
      <c r="K265" s="107"/>
      <c r="L265" s="107"/>
      <c r="M265" s="107"/>
      <c r="N265" s="107"/>
      <c r="O265" s="107"/>
      <c r="P265" s="107"/>
      <c r="Q265" s="107"/>
      <c r="R265" s="107"/>
      <c r="S265" s="107"/>
      <c r="T265" s="107"/>
    </row>
    <row r="266" spans="1:20" ht="15.75" customHeight="1" x14ac:dyDescent="0.25">
      <c r="A266" s="107"/>
      <c r="B266" s="107"/>
      <c r="C266" s="107"/>
      <c r="D266" s="107"/>
      <c r="E266" s="107"/>
      <c r="F266" s="107"/>
      <c r="G266" s="107"/>
      <c r="H266" s="107"/>
      <c r="I266" s="107"/>
      <c r="J266" s="107"/>
      <c r="K266" s="107"/>
      <c r="L266" s="107"/>
      <c r="M266" s="107"/>
      <c r="N266" s="107"/>
      <c r="O266" s="107"/>
      <c r="P266" s="107"/>
      <c r="Q266" s="107"/>
      <c r="R266" s="107"/>
      <c r="S266" s="107"/>
      <c r="T266" s="107"/>
    </row>
    <row r="267" spans="1:20" ht="15.75" customHeight="1" x14ac:dyDescent="0.25">
      <c r="A267" s="107"/>
      <c r="B267" s="107"/>
      <c r="C267" s="107"/>
      <c r="D267" s="107"/>
      <c r="E267" s="107"/>
      <c r="F267" s="107"/>
      <c r="G267" s="107"/>
      <c r="H267" s="107"/>
      <c r="I267" s="107"/>
      <c r="J267" s="107"/>
      <c r="K267" s="107"/>
      <c r="L267" s="107"/>
      <c r="M267" s="107"/>
      <c r="N267" s="107"/>
      <c r="O267" s="107"/>
      <c r="P267" s="107"/>
      <c r="Q267" s="107"/>
      <c r="R267" s="107"/>
      <c r="S267" s="107"/>
      <c r="T267" s="107"/>
    </row>
    <row r="268" spans="1:20" ht="15.75" customHeight="1" x14ac:dyDescent="0.25">
      <c r="A268" s="107"/>
      <c r="B268" s="107"/>
      <c r="C268" s="107"/>
      <c r="D268" s="107"/>
      <c r="E268" s="107"/>
      <c r="F268" s="107"/>
      <c r="G268" s="107"/>
      <c r="H268" s="107"/>
      <c r="I268" s="107"/>
      <c r="J268" s="107"/>
      <c r="K268" s="107"/>
      <c r="L268" s="107"/>
      <c r="M268" s="107"/>
      <c r="N268" s="107"/>
      <c r="O268" s="107"/>
      <c r="P268" s="107"/>
      <c r="Q268" s="107"/>
      <c r="R268" s="107"/>
      <c r="S268" s="107"/>
      <c r="T268" s="107"/>
    </row>
    <row r="269" spans="1:20" ht="15.75" customHeight="1" x14ac:dyDescent="0.25">
      <c r="A269" s="107"/>
      <c r="B269" s="107"/>
      <c r="C269" s="107"/>
      <c r="D269" s="107"/>
      <c r="E269" s="107"/>
      <c r="F269" s="107"/>
      <c r="G269" s="107"/>
      <c r="H269" s="107"/>
      <c r="I269" s="107"/>
      <c r="J269" s="107"/>
      <c r="K269" s="107"/>
      <c r="L269" s="107"/>
      <c r="M269" s="107"/>
      <c r="N269" s="107"/>
      <c r="O269" s="107"/>
      <c r="P269" s="107"/>
      <c r="Q269" s="107"/>
      <c r="R269" s="107"/>
      <c r="S269" s="107"/>
      <c r="T269" s="107"/>
    </row>
    <row r="270" spans="1:20" ht="15.75" customHeight="1" x14ac:dyDescent="0.25">
      <c r="A270" s="107"/>
      <c r="B270" s="107"/>
      <c r="C270" s="107"/>
      <c r="D270" s="107"/>
      <c r="E270" s="107"/>
      <c r="F270" s="107"/>
      <c r="G270" s="107"/>
      <c r="H270" s="107"/>
      <c r="I270" s="107"/>
      <c r="J270" s="107"/>
      <c r="K270" s="107"/>
      <c r="L270" s="107"/>
      <c r="M270" s="107"/>
      <c r="N270" s="107"/>
      <c r="O270" s="107"/>
      <c r="P270" s="107"/>
      <c r="Q270" s="107"/>
      <c r="R270" s="107"/>
      <c r="S270" s="107"/>
      <c r="T270" s="107"/>
    </row>
    <row r="271" spans="1:20" ht="15.75" customHeight="1" x14ac:dyDescent="0.25">
      <c r="A271" s="107"/>
      <c r="B271" s="107"/>
      <c r="C271" s="107"/>
      <c r="D271" s="107"/>
      <c r="E271" s="107"/>
      <c r="F271" s="107"/>
      <c r="G271" s="107"/>
      <c r="H271" s="107"/>
      <c r="I271" s="107"/>
      <c r="J271" s="107"/>
      <c r="K271" s="107"/>
      <c r="L271" s="107"/>
      <c r="M271" s="107"/>
      <c r="N271" s="107"/>
      <c r="O271" s="107"/>
      <c r="P271" s="107"/>
      <c r="Q271" s="107"/>
      <c r="R271" s="107"/>
      <c r="S271" s="107"/>
      <c r="T271" s="107"/>
    </row>
    <row r="272" spans="1:20" ht="15.75" customHeight="1" x14ac:dyDescent="0.25">
      <c r="A272" s="107"/>
      <c r="B272" s="107"/>
      <c r="C272" s="107"/>
      <c r="D272" s="107"/>
      <c r="E272" s="107"/>
      <c r="F272" s="107"/>
      <c r="G272" s="107"/>
      <c r="H272" s="107"/>
      <c r="I272" s="107"/>
      <c r="J272" s="107"/>
      <c r="K272" s="107"/>
      <c r="L272" s="107"/>
      <c r="M272" s="107"/>
      <c r="N272" s="107"/>
      <c r="O272" s="107"/>
      <c r="P272" s="107"/>
      <c r="Q272" s="107"/>
      <c r="R272" s="107"/>
      <c r="S272" s="107"/>
      <c r="T272" s="107"/>
    </row>
    <row r="273" spans="1:20" ht="15.75" customHeight="1" x14ac:dyDescent="0.25">
      <c r="A273" s="107"/>
      <c r="B273" s="107"/>
      <c r="C273" s="107"/>
      <c r="D273" s="107"/>
      <c r="E273" s="107"/>
      <c r="F273" s="107"/>
      <c r="G273" s="107"/>
      <c r="H273" s="107"/>
      <c r="I273" s="107"/>
      <c r="J273" s="107"/>
      <c r="K273" s="107"/>
      <c r="L273" s="107"/>
      <c r="M273" s="107"/>
      <c r="N273" s="107"/>
      <c r="O273" s="107"/>
      <c r="P273" s="107"/>
      <c r="Q273" s="107"/>
      <c r="R273" s="107"/>
      <c r="S273" s="107"/>
      <c r="T273" s="107"/>
    </row>
    <row r="274" spans="1:20" ht="15.75" customHeight="1" x14ac:dyDescent="0.25">
      <c r="A274" s="107"/>
      <c r="B274" s="107"/>
      <c r="C274" s="107"/>
      <c r="D274" s="107"/>
      <c r="E274" s="107"/>
      <c r="F274" s="107"/>
      <c r="G274" s="107"/>
      <c r="H274" s="107"/>
      <c r="I274" s="107"/>
      <c r="J274" s="107"/>
      <c r="K274" s="107"/>
      <c r="L274" s="107"/>
      <c r="M274" s="107"/>
      <c r="N274" s="107"/>
      <c r="O274" s="107"/>
      <c r="P274" s="107"/>
      <c r="Q274" s="107"/>
      <c r="R274" s="107"/>
      <c r="S274" s="107"/>
      <c r="T274" s="107"/>
    </row>
    <row r="275" spans="1:20" ht="15.75" customHeight="1" x14ac:dyDescent="0.25">
      <c r="A275" s="107"/>
      <c r="B275" s="107"/>
      <c r="C275" s="107"/>
      <c r="D275" s="107"/>
      <c r="E275" s="107"/>
      <c r="F275" s="107"/>
      <c r="G275" s="107"/>
      <c r="H275" s="107"/>
      <c r="I275" s="107"/>
      <c r="J275" s="107"/>
      <c r="K275" s="107"/>
      <c r="L275" s="107"/>
      <c r="M275" s="107"/>
      <c r="N275" s="107"/>
      <c r="O275" s="107"/>
      <c r="P275" s="107"/>
      <c r="Q275" s="107"/>
      <c r="R275" s="107"/>
      <c r="S275" s="107"/>
      <c r="T275" s="107"/>
    </row>
    <row r="276" spans="1:20" ht="15.75" customHeight="1" x14ac:dyDescent="0.25">
      <c r="A276" s="107"/>
      <c r="B276" s="107"/>
      <c r="C276" s="107"/>
      <c r="D276" s="107"/>
      <c r="E276" s="107"/>
      <c r="F276" s="107"/>
      <c r="G276" s="107"/>
      <c r="H276" s="107"/>
      <c r="I276" s="107"/>
      <c r="J276" s="107"/>
      <c r="K276" s="107"/>
      <c r="L276" s="107"/>
      <c r="M276" s="107"/>
      <c r="N276" s="107"/>
      <c r="O276" s="107"/>
      <c r="P276" s="107"/>
      <c r="Q276" s="107"/>
      <c r="R276" s="107"/>
      <c r="S276" s="107"/>
      <c r="T276" s="107"/>
    </row>
    <row r="277" spans="1:20" ht="15.75" customHeight="1" x14ac:dyDescent="0.25">
      <c r="A277" s="107"/>
      <c r="B277" s="107"/>
      <c r="C277" s="107"/>
      <c r="D277" s="107"/>
      <c r="E277" s="107"/>
      <c r="F277" s="107"/>
      <c r="G277" s="107"/>
      <c r="H277" s="107"/>
      <c r="I277" s="107"/>
      <c r="J277" s="107"/>
      <c r="K277" s="107"/>
      <c r="L277" s="107"/>
      <c r="M277" s="107"/>
      <c r="N277" s="107"/>
      <c r="O277" s="107"/>
      <c r="P277" s="107"/>
      <c r="Q277" s="107"/>
      <c r="R277" s="107"/>
      <c r="S277" s="107"/>
      <c r="T277" s="107"/>
    </row>
    <row r="278" spans="1:20" ht="15.75" customHeight="1" x14ac:dyDescent="0.25">
      <c r="A278" s="107"/>
      <c r="B278" s="107"/>
      <c r="C278" s="107"/>
      <c r="D278" s="107"/>
      <c r="E278" s="107"/>
      <c r="F278" s="107"/>
      <c r="G278" s="107"/>
      <c r="H278" s="107"/>
      <c r="I278" s="107"/>
      <c r="J278" s="107"/>
      <c r="K278" s="107"/>
      <c r="L278" s="107"/>
      <c r="M278" s="107"/>
      <c r="N278" s="107"/>
      <c r="O278" s="107"/>
      <c r="P278" s="107"/>
      <c r="Q278" s="107"/>
      <c r="R278" s="107"/>
      <c r="S278" s="107"/>
      <c r="T278" s="107"/>
    </row>
    <row r="279" spans="1:20" ht="15.75" customHeight="1" x14ac:dyDescent="0.25">
      <c r="A279" s="107"/>
      <c r="B279" s="107"/>
      <c r="C279" s="107"/>
      <c r="D279" s="107"/>
      <c r="E279" s="107"/>
      <c r="F279" s="107"/>
      <c r="G279" s="107"/>
      <c r="H279" s="107"/>
      <c r="I279" s="107"/>
      <c r="J279" s="107"/>
      <c r="K279" s="107"/>
      <c r="L279" s="107"/>
      <c r="M279" s="107"/>
      <c r="N279" s="107"/>
      <c r="O279" s="107"/>
      <c r="P279" s="107"/>
      <c r="Q279" s="107"/>
      <c r="R279" s="107"/>
      <c r="S279" s="107"/>
      <c r="T279" s="107"/>
    </row>
    <row r="280" spans="1:20" ht="15.75" customHeight="1" x14ac:dyDescent="0.25">
      <c r="A280" s="107"/>
      <c r="B280" s="107"/>
      <c r="C280" s="107"/>
      <c r="D280" s="107"/>
      <c r="E280" s="107"/>
      <c r="F280" s="107"/>
      <c r="G280" s="107"/>
      <c r="H280" s="107"/>
      <c r="I280" s="107"/>
      <c r="J280" s="107"/>
      <c r="K280" s="107"/>
      <c r="L280" s="107"/>
      <c r="M280" s="107"/>
      <c r="N280" s="107"/>
      <c r="O280" s="107"/>
      <c r="P280" s="107"/>
      <c r="Q280" s="107"/>
      <c r="R280" s="107"/>
      <c r="S280" s="107"/>
      <c r="T280" s="107"/>
    </row>
    <row r="281" spans="1:20" ht="15.75" customHeight="1" x14ac:dyDescent="0.25">
      <c r="A281" s="107"/>
      <c r="B281" s="107"/>
      <c r="C281" s="107"/>
      <c r="D281" s="107"/>
      <c r="E281" s="107"/>
      <c r="F281" s="107"/>
      <c r="G281" s="107"/>
      <c r="H281" s="107"/>
      <c r="I281" s="107"/>
      <c r="J281" s="107"/>
      <c r="K281" s="107"/>
      <c r="L281" s="107"/>
      <c r="M281" s="107"/>
      <c r="N281" s="107"/>
      <c r="O281" s="107"/>
      <c r="P281" s="107"/>
      <c r="Q281" s="107"/>
      <c r="R281" s="107"/>
      <c r="S281" s="107"/>
      <c r="T281" s="107"/>
    </row>
    <row r="282" spans="1:20" ht="15.75" customHeight="1" x14ac:dyDescent="0.25">
      <c r="A282" s="107"/>
      <c r="B282" s="107"/>
      <c r="C282" s="107"/>
      <c r="D282" s="107"/>
      <c r="E282" s="107"/>
      <c r="F282" s="107"/>
      <c r="G282" s="107"/>
      <c r="H282" s="107"/>
      <c r="I282" s="107"/>
      <c r="J282" s="107"/>
      <c r="K282" s="107"/>
      <c r="L282" s="107"/>
      <c r="M282" s="107"/>
      <c r="N282" s="107"/>
      <c r="O282" s="107"/>
      <c r="P282" s="107"/>
      <c r="Q282" s="107"/>
      <c r="R282" s="107"/>
      <c r="S282" s="107"/>
      <c r="T282" s="107"/>
    </row>
    <row r="283" spans="1:20" ht="15.75" customHeight="1" x14ac:dyDescent="0.25">
      <c r="A283" s="107"/>
      <c r="B283" s="107"/>
      <c r="C283" s="107"/>
      <c r="D283" s="107"/>
      <c r="E283" s="107"/>
      <c r="F283" s="107"/>
      <c r="G283" s="107"/>
      <c r="H283" s="107"/>
      <c r="I283" s="107"/>
      <c r="J283" s="107"/>
      <c r="K283" s="107"/>
      <c r="L283" s="107"/>
      <c r="M283" s="107"/>
      <c r="N283" s="107"/>
      <c r="O283" s="107"/>
      <c r="P283" s="107"/>
      <c r="Q283" s="107"/>
      <c r="R283" s="107"/>
      <c r="S283" s="107"/>
      <c r="T283" s="107"/>
    </row>
    <row r="284" spans="1:20" ht="15.75" customHeight="1" x14ac:dyDescent="0.25">
      <c r="A284" s="107"/>
      <c r="B284" s="107"/>
      <c r="C284" s="107"/>
      <c r="D284" s="107"/>
      <c r="E284" s="107"/>
      <c r="F284" s="107"/>
      <c r="G284" s="107"/>
      <c r="H284" s="107"/>
      <c r="I284" s="107"/>
      <c r="J284" s="107"/>
      <c r="K284" s="107"/>
      <c r="L284" s="107"/>
      <c r="M284" s="107"/>
      <c r="N284" s="107"/>
      <c r="O284" s="107"/>
      <c r="P284" s="107"/>
      <c r="Q284" s="107"/>
      <c r="R284" s="107"/>
      <c r="S284" s="107"/>
      <c r="T284" s="107"/>
    </row>
    <row r="285" spans="1:20" ht="15.75" customHeight="1" x14ac:dyDescent="0.25">
      <c r="A285" s="107"/>
      <c r="B285" s="107"/>
      <c r="C285" s="107"/>
      <c r="D285" s="107"/>
      <c r="E285" s="107"/>
      <c r="F285" s="107"/>
      <c r="G285" s="107"/>
      <c r="H285" s="107"/>
      <c r="I285" s="107"/>
      <c r="J285" s="107"/>
      <c r="K285" s="107"/>
      <c r="L285" s="107"/>
      <c r="M285" s="107"/>
      <c r="N285" s="107"/>
      <c r="O285" s="107"/>
      <c r="P285" s="107"/>
      <c r="Q285" s="107"/>
      <c r="R285" s="107"/>
      <c r="S285" s="107"/>
      <c r="T285" s="107"/>
    </row>
    <row r="286" spans="1:20" ht="15.75" customHeight="1" x14ac:dyDescent="0.25">
      <c r="A286" s="107"/>
      <c r="B286" s="107"/>
      <c r="C286" s="107"/>
      <c r="D286" s="107"/>
      <c r="E286" s="107"/>
      <c r="F286" s="107"/>
      <c r="G286" s="107"/>
      <c r="H286" s="107"/>
      <c r="I286" s="107"/>
      <c r="J286" s="107"/>
      <c r="K286" s="107"/>
      <c r="L286" s="107"/>
      <c r="M286" s="107"/>
      <c r="N286" s="107"/>
      <c r="O286" s="107"/>
      <c r="P286" s="107"/>
      <c r="Q286" s="107"/>
      <c r="R286" s="107"/>
      <c r="S286" s="107"/>
      <c r="T286" s="107"/>
    </row>
    <row r="287" spans="1:20" ht="15.75" customHeight="1" x14ac:dyDescent="0.25">
      <c r="A287" s="107"/>
      <c r="B287" s="107"/>
      <c r="C287" s="107"/>
      <c r="D287" s="107"/>
      <c r="E287" s="107"/>
      <c r="F287" s="107"/>
      <c r="G287" s="107"/>
      <c r="H287" s="107"/>
      <c r="I287" s="107"/>
      <c r="J287" s="107"/>
      <c r="K287" s="107"/>
      <c r="L287" s="107"/>
      <c r="M287" s="107"/>
      <c r="N287" s="107"/>
      <c r="O287" s="107"/>
      <c r="P287" s="107"/>
      <c r="Q287" s="107"/>
      <c r="R287" s="107"/>
      <c r="S287" s="107"/>
      <c r="T287" s="107"/>
    </row>
    <row r="288" spans="1:20" ht="15.75" customHeight="1" x14ac:dyDescent="0.25">
      <c r="A288" s="107"/>
      <c r="B288" s="107"/>
      <c r="C288" s="107"/>
      <c r="D288" s="107"/>
      <c r="E288" s="107"/>
      <c r="F288" s="107"/>
      <c r="G288" s="107"/>
      <c r="H288" s="107"/>
      <c r="I288" s="107"/>
      <c r="J288" s="107"/>
      <c r="K288" s="107"/>
      <c r="L288" s="107"/>
      <c r="M288" s="107"/>
      <c r="N288" s="107"/>
      <c r="O288" s="107"/>
      <c r="P288" s="107"/>
      <c r="Q288" s="107"/>
      <c r="R288" s="107"/>
      <c r="S288" s="107"/>
      <c r="T288" s="107"/>
    </row>
    <row r="289" spans="1:20" ht="15.75" customHeight="1" x14ac:dyDescent="0.25">
      <c r="A289" s="107"/>
      <c r="B289" s="107"/>
      <c r="C289" s="107"/>
      <c r="D289" s="107"/>
      <c r="E289" s="107"/>
      <c r="F289" s="107"/>
      <c r="G289" s="107"/>
      <c r="H289" s="107"/>
      <c r="I289" s="107"/>
      <c r="J289" s="107"/>
      <c r="K289" s="107"/>
      <c r="L289" s="107"/>
      <c r="M289" s="107"/>
      <c r="N289" s="107"/>
      <c r="O289" s="107"/>
      <c r="P289" s="107"/>
      <c r="Q289" s="107"/>
      <c r="R289" s="107"/>
      <c r="S289" s="107"/>
      <c r="T289" s="107"/>
    </row>
    <row r="290" spans="1:20" ht="15.75" customHeight="1" x14ac:dyDescent="0.25">
      <c r="A290" s="107"/>
      <c r="B290" s="107"/>
      <c r="C290" s="107"/>
      <c r="D290" s="107"/>
      <c r="E290" s="107"/>
      <c r="F290" s="107"/>
      <c r="G290" s="107"/>
      <c r="H290" s="107"/>
      <c r="I290" s="107"/>
      <c r="J290" s="107"/>
      <c r="K290" s="107"/>
      <c r="L290" s="107"/>
      <c r="M290" s="107"/>
      <c r="N290" s="107"/>
      <c r="O290" s="107"/>
      <c r="P290" s="107"/>
      <c r="Q290" s="107"/>
      <c r="R290" s="107"/>
      <c r="S290" s="107"/>
      <c r="T290" s="107"/>
    </row>
    <row r="291" spans="1:20" ht="15.75" customHeight="1" x14ac:dyDescent="0.25">
      <c r="A291" s="107"/>
      <c r="B291" s="107"/>
      <c r="C291" s="107"/>
      <c r="D291" s="107"/>
      <c r="E291" s="107"/>
      <c r="F291" s="107"/>
      <c r="G291" s="107"/>
      <c r="H291" s="107"/>
      <c r="I291" s="107"/>
      <c r="J291" s="107"/>
      <c r="K291" s="107"/>
      <c r="L291" s="107"/>
      <c r="M291" s="107"/>
      <c r="N291" s="107"/>
      <c r="O291" s="107"/>
      <c r="P291" s="107"/>
      <c r="Q291" s="107"/>
      <c r="R291" s="107"/>
      <c r="S291" s="107"/>
      <c r="T291" s="107"/>
    </row>
    <row r="292" spans="1:20" ht="15.75" customHeight="1" x14ac:dyDescent="0.25">
      <c r="A292" s="107"/>
      <c r="B292" s="107"/>
      <c r="C292" s="107"/>
      <c r="D292" s="107"/>
      <c r="E292" s="107"/>
      <c r="F292" s="107"/>
      <c r="G292" s="107"/>
      <c r="H292" s="107"/>
      <c r="I292" s="107"/>
      <c r="J292" s="107"/>
      <c r="K292" s="107"/>
      <c r="L292" s="107"/>
      <c r="M292" s="107"/>
      <c r="N292" s="107"/>
      <c r="O292" s="107"/>
      <c r="P292" s="107"/>
      <c r="Q292" s="107"/>
      <c r="R292" s="107"/>
      <c r="S292" s="107"/>
      <c r="T292" s="107"/>
    </row>
    <row r="293" spans="1:20" ht="15.75" customHeight="1" x14ac:dyDescent="0.25">
      <c r="A293" s="107"/>
      <c r="B293" s="107"/>
      <c r="C293" s="107"/>
      <c r="D293" s="107"/>
      <c r="E293" s="107"/>
      <c r="F293" s="107"/>
      <c r="G293" s="107"/>
      <c r="H293" s="107"/>
      <c r="I293" s="107"/>
      <c r="J293" s="107"/>
      <c r="K293" s="107"/>
      <c r="L293" s="107"/>
      <c r="M293" s="107"/>
      <c r="N293" s="107"/>
      <c r="O293" s="107"/>
      <c r="P293" s="107"/>
      <c r="Q293" s="107"/>
      <c r="R293" s="107"/>
      <c r="S293" s="107"/>
      <c r="T293" s="107"/>
    </row>
    <row r="294" spans="1:20" ht="15.75" customHeight="1" x14ac:dyDescent="0.25">
      <c r="A294" s="107"/>
      <c r="B294" s="107"/>
      <c r="C294" s="107"/>
      <c r="D294" s="107"/>
      <c r="E294" s="107"/>
      <c r="F294" s="107"/>
      <c r="G294" s="107"/>
      <c r="H294" s="107"/>
      <c r="I294" s="107"/>
      <c r="J294" s="107"/>
      <c r="K294" s="107"/>
      <c r="L294" s="107"/>
      <c r="M294" s="107"/>
      <c r="N294" s="107"/>
      <c r="O294" s="107"/>
      <c r="P294" s="107"/>
      <c r="Q294" s="107"/>
      <c r="R294" s="107"/>
      <c r="S294" s="107"/>
      <c r="T294" s="107"/>
    </row>
    <row r="295" spans="1:20" ht="15.75" customHeight="1" x14ac:dyDescent="0.25">
      <c r="A295" s="107"/>
      <c r="B295" s="107"/>
      <c r="C295" s="107"/>
      <c r="D295" s="107"/>
      <c r="E295" s="107"/>
      <c r="F295" s="107"/>
      <c r="G295" s="107"/>
      <c r="H295" s="107"/>
      <c r="I295" s="107"/>
      <c r="J295" s="107"/>
      <c r="K295" s="107"/>
      <c r="L295" s="107"/>
      <c r="M295" s="107"/>
      <c r="N295" s="107"/>
      <c r="O295" s="107"/>
      <c r="P295" s="107"/>
      <c r="Q295" s="107"/>
      <c r="R295" s="107"/>
      <c r="S295" s="107"/>
      <c r="T295" s="107"/>
    </row>
    <row r="296" spans="1:20" ht="15.75" customHeight="1" x14ac:dyDescent="0.25">
      <c r="A296" s="107"/>
      <c r="B296" s="107"/>
      <c r="C296" s="107"/>
      <c r="D296" s="107"/>
      <c r="E296" s="107"/>
      <c r="F296" s="107"/>
      <c r="G296" s="107"/>
      <c r="H296" s="107"/>
      <c r="I296" s="107"/>
      <c r="J296" s="107"/>
      <c r="K296" s="107"/>
      <c r="L296" s="107"/>
      <c r="M296" s="107"/>
      <c r="N296" s="107"/>
      <c r="O296" s="107"/>
      <c r="P296" s="107"/>
      <c r="Q296" s="107"/>
      <c r="R296" s="107"/>
      <c r="S296" s="107"/>
      <c r="T296" s="107"/>
    </row>
    <row r="297" spans="1:20" ht="15.75" customHeight="1" x14ac:dyDescent="0.25">
      <c r="A297" s="107"/>
      <c r="B297" s="107"/>
      <c r="C297" s="107"/>
      <c r="D297" s="107"/>
      <c r="E297" s="107"/>
      <c r="F297" s="107"/>
      <c r="G297" s="107"/>
      <c r="H297" s="107"/>
      <c r="I297" s="107"/>
      <c r="J297" s="107"/>
      <c r="K297" s="107"/>
      <c r="L297" s="107"/>
      <c r="M297" s="107"/>
      <c r="N297" s="107"/>
      <c r="O297" s="107"/>
      <c r="P297" s="107"/>
      <c r="Q297" s="107"/>
      <c r="R297" s="107"/>
      <c r="S297" s="107"/>
      <c r="T297" s="107"/>
    </row>
    <row r="298" spans="1:20" ht="15.75" customHeight="1" x14ac:dyDescent="0.25">
      <c r="A298" s="107"/>
      <c r="B298" s="107"/>
      <c r="C298" s="107"/>
      <c r="D298" s="107"/>
      <c r="E298" s="107"/>
      <c r="F298" s="107"/>
      <c r="G298" s="107"/>
      <c r="H298" s="107"/>
      <c r="I298" s="107"/>
      <c r="J298" s="107"/>
      <c r="K298" s="107"/>
      <c r="L298" s="107"/>
      <c r="M298" s="107"/>
      <c r="N298" s="107"/>
      <c r="O298" s="107"/>
      <c r="P298" s="107"/>
      <c r="Q298" s="107"/>
      <c r="R298" s="107"/>
      <c r="S298" s="107"/>
      <c r="T298" s="107"/>
    </row>
    <row r="299" spans="1:20" ht="15.75" customHeight="1" x14ac:dyDescent="0.25">
      <c r="A299" s="107"/>
      <c r="B299" s="107"/>
      <c r="C299" s="107"/>
      <c r="D299" s="107"/>
      <c r="E299" s="107"/>
      <c r="F299" s="107"/>
      <c r="G299" s="107"/>
      <c r="H299" s="107"/>
      <c r="I299" s="107"/>
      <c r="J299" s="107"/>
      <c r="K299" s="107"/>
      <c r="L299" s="107"/>
      <c r="M299" s="107"/>
      <c r="N299" s="107"/>
      <c r="O299" s="107"/>
      <c r="P299" s="107"/>
      <c r="Q299" s="107"/>
      <c r="R299" s="107"/>
      <c r="S299" s="107"/>
      <c r="T299" s="107"/>
    </row>
    <row r="300" spans="1:20" ht="15.75" customHeight="1" x14ac:dyDescent="0.25">
      <c r="A300" s="107"/>
      <c r="B300" s="107"/>
      <c r="C300" s="107"/>
      <c r="D300" s="107"/>
      <c r="E300" s="107"/>
      <c r="F300" s="107"/>
      <c r="G300" s="107"/>
      <c r="H300" s="107"/>
      <c r="I300" s="107"/>
      <c r="J300" s="107"/>
      <c r="K300" s="107"/>
      <c r="L300" s="107"/>
      <c r="M300" s="107"/>
      <c r="N300" s="107"/>
      <c r="O300" s="107"/>
      <c r="P300" s="107"/>
      <c r="Q300" s="107"/>
      <c r="R300" s="107"/>
      <c r="S300" s="107"/>
      <c r="T300" s="107"/>
    </row>
    <row r="301" spans="1:20" ht="15.75" customHeight="1" x14ac:dyDescent="0.25">
      <c r="A301" s="107"/>
      <c r="B301" s="107"/>
      <c r="C301" s="107"/>
      <c r="D301" s="107"/>
      <c r="E301" s="107"/>
      <c r="F301" s="107"/>
      <c r="G301" s="107"/>
      <c r="H301" s="107"/>
      <c r="I301" s="107"/>
      <c r="J301" s="107"/>
      <c r="K301" s="107"/>
      <c r="L301" s="107"/>
      <c r="M301" s="107"/>
      <c r="N301" s="107"/>
      <c r="O301" s="107"/>
      <c r="P301" s="107"/>
      <c r="Q301" s="107"/>
      <c r="R301" s="107"/>
      <c r="S301" s="107"/>
      <c r="T301" s="107"/>
    </row>
    <row r="302" spans="1:20" ht="15.75" customHeight="1" x14ac:dyDescent="0.25">
      <c r="A302" s="107"/>
      <c r="B302" s="107"/>
      <c r="C302" s="107"/>
      <c r="D302" s="107"/>
      <c r="E302" s="107"/>
      <c r="F302" s="107"/>
      <c r="G302" s="107"/>
      <c r="H302" s="107"/>
      <c r="I302" s="107"/>
      <c r="J302" s="107"/>
      <c r="K302" s="107"/>
      <c r="L302" s="107"/>
      <c r="M302" s="107"/>
      <c r="N302" s="107"/>
      <c r="O302" s="107"/>
      <c r="P302" s="107"/>
      <c r="Q302" s="107"/>
      <c r="R302" s="107"/>
      <c r="S302" s="107"/>
      <c r="T302" s="107"/>
    </row>
    <row r="303" spans="1:20" ht="15.75" customHeight="1" x14ac:dyDescent="0.25">
      <c r="A303" s="107"/>
      <c r="B303" s="107"/>
      <c r="C303" s="107"/>
      <c r="D303" s="107"/>
      <c r="E303" s="107"/>
      <c r="F303" s="107"/>
      <c r="G303" s="107"/>
      <c r="H303" s="107"/>
      <c r="I303" s="107"/>
      <c r="J303" s="107"/>
      <c r="K303" s="107"/>
      <c r="L303" s="107"/>
      <c r="M303" s="107"/>
      <c r="N303" s="107"/>
      <c r="O303" s="107"/>
      <c r="P303" s="107"/>
      <c r="Q303" s="107"/>
      <c r="R303" s="107"/>
      <c r="S303" s="107"/>
      <c r="T303" s="107"/>
    </row>
    <row r="304" spans="1:20" ht="15.75" customHeight="1" x14ac:dyDescent="0.25">
      <c r="A304" s="107"/>
      <c r="B304" s="107"/>
      <c r="C304" s="107"/>
      <c r="D304" s="107"/>
      <c r="E304" s="107"/>
      <c r="F304" s="107"/>
      <c r="G304" s="107"/>
      <c r="H304" s="107"/>
      <c r="I304" s="107"/>
      <c r="J304" s="107"/>
      <c r="K304" s="107"/>
      <c r="L304" s="107"/>
      <c r="M304" s="107"/>
      <c r="N304" s="107"/>
      <c r="O304" s="107"/>
      <c r="P304" s="107"/>
      <c r="Q304" s="107"/>
      <c r="R304" s="107"/>
      <c r="S304" s="107"/>
      <c r="T304" s="107"/>
    </row>
    <row r="305" spans="1:20" ht="15.75" customHeight="1" x14ac:dyDescent="0.25">
      <c r="A305" s="107"/>
      <c r="B305" s="107"/>
      <c r="C305" s="107"/>
      <c r="D305" s="107"/>
      <c r="E305" s="107"/>
      <c r="F305" s="107"/>
      <c r="G305" s="107"/>
      <c r="H305" s="107"/>
      <c r="I305" s="107"/>
      <c r="J305" s="107"/>
      <c r="K305" s="107"/>
      <c r="L305" s="107"/>
      <c r="M305" s="107"/>
      <c r="N305" s="107"/>
      <c r="O305" s="107"/>
      <c r="P305" s="107"/>
      <c r="Q305" s="107"/>
      <c r="R305" s="107"/>
      <c r="S305" s="107"/>
      <c r="T305" s="107"/>
    </row>
    <row r="306" spans="1:20" ht="15.75" customHeight="1" x14ac:dyDescent="0.25">
      <c r="A306" s="107"/>
      <c r="B306" s="107"/>
      <c r="C306" s="107"/>
      <c r="D306" s="107"/>
      <c r="E306" s="107"/>
      <c r="F306" s="107"/>
      <c r="G306" s="107"/>
      <c r="H306" s="107"/>
      <c r="I306" s="107"/>
      <c r="J306" s="107"/>
      <c r="K306" s="107"/>
      <c r="L306" s="107"/>
      <c r="M306" s="107"/>
      <c r="N306" s="107"/>
      <c r="O306" s="107"/>
      <c r="P306" s="107"/>
      <c r="Q306" s="107"/>
      <c r="R306" s="107"/>
      <c r="S306" s="107"/>
      <c r="T306" s="107"/>
    </row>
    <row r="307" spans="1:20" ht="15.75" customHeight="1" x14ac:dyDescent="0.25">
      <c r="A307" s="107"/>
      <c r="B307" s="107"/>
      <c r="C307" s="107"/>
      <c r="D307" s="107"/>
      <c r="E307" s="107"/>
      <c r="F307" s="107"/>
      <c r="G307" s="107"/>
      <c r="H307" s="107"/>
      <c r="I307" s="107"/>
      <c r="J307" s="107"/>
      <c r="K307" s="107"/>
      <c r="L307" s="107"/>
      <c r="M307" s="107"/>
      <c r="N307" s="107"/>
      <c r="O307" s="107"/>
      <c r="P307" s="107"/>
      <c r="Q307" s="107"/>
      <c r="R307" s="107"/>
      <c r="S307" s="107"/>
      <c r="T307" s="107"/>
    </row>
    <row r="308" spans="1:20" ht="15.75" customHeight="1" x14ac:dyDescent="0.25">
      <c r="A308" s="107"/>
      <c r="B308" s="107"/>
      <c r="C308" s="107"/>
      <c r="D308" s="107"/>
      <c r="E308" s="107"/>
      <c r="F308" s="107"/>
      <c r="G308" s="107"/>
      <c r="H308" s="107"/>
      <c r="I308" s="107"/>
      <c r="J308" s="107"/>
      <c r="K308" s="107"/>
      <c r="L308" s="107"/>
      <c r="M308" s="107"/>
      <c r="N308" s="107"/>
      <c r="O308" s="107"/>
      <c r="P308" s="107"/>
      <c r="Q308" s="107"/>
      <c r="R308" s="107"/>
      <c r="S308" s="107"/>
      <c r="T308" s="107"/>
    </row>
    <row r="309" spans="1:20" ht="15.75" customHeight="1" x14ac:dyDescent="0.25">
      <c r="A309" s="107"/>
      <c r="B309" s="107"/>
      <c r="C309" s="107"/>
      <c r="D309" s="107"/>
      <c r="E309" s="107"/>
      <c r="F309" s="107"/>
      <c r="G309" s="107"/>
      <c r="H309" s="107"/>
      <c r="I309" s="107"/>
      <c r="J309" s="107"/>
      <c r="K309" s="107"/>
      <c r="L309" s="107"/>
      <c r="M309" s="107"/>
      <c r="N309" s="107"/>
      <c r="O309" s="107"/>
      <c r="P309" s="107"/>
      <c r="Q309" s="107"/>
      <c r="R309" s="107"/>
      <c r="S309" s="107"/>
      <c r="T309" s="107"/>
    </row>
    <row r="310" spans="1:20" ht="15.75" customHeight="1" x14ac:dyDescent="0.25">
      <c r="A310" s="107"/>
      <c r="B310" s="107"/>
      <c r="C310" s="107"/>
      <c r="D310" s="107"/>
      <c r="E310" s="107"/>
      <c r="F310" s="107"/>
      <c r="G310" s="107"/>
      <c r="H310" s="107"/>
      <c r="I310" s="107"/>
      <c r="J310" s="107"/>
      <c r="K310" s="107"/>
      <c r="L310" s="107"/>
      <c r="M310" s="107"/>
      <c r="N310" s="107"/>
      <c r="O310" s="107"/>
      <c r="P310" s="107"/>
      <c r="Q310" s="107"/>
      <c r="R310" s="107"/>
      <c r="S310" s="107"/>
      <c r="T310" s="107"/>
    </row>
    <row r="311" spans="1:20" ht="15.75" customHeight="1" x14ac:dyDescent="0.25">
      <c r="A311" s="107"/>
      <c r="B311" s="107"/>
      <c r="C311" s="107"/>
      <c r="D311" s="107"/>
      <c r="E311" s="107"/>
      <c r="F311" s="107"/>
      <c r="G311" s="107"/>
      <c r="H311" s="107"/>
      <c r="I311" s="107"/>
      <c r="J311" s="107"/>
      <c r="K311" s="107"/>
      <c r="L311" s="107"/>
      <c r="M311" s="107"/>
      <c r="N311" s="107"/>
      <c r="O311" s="107"/>
      <c r="P311" s="107"/>
      <c r="Q311" s="107"/>
      <c r="R311" s="107"/>
      <c r="S311" s="107"/>
      <c r="T311" s="107"/>
    </row>
    <row r="312" spans="1:20" ht="15.75" customHeight="1" x14ac:dyDescent="0.25">
      <c r="A312" s="107"/>
      <c r="B312" s="107"/>
      <c r="C312" s="107"/>
      <c r="D312" s="107"/>
      <c r="E312" s="107"/>
      <c r="F312" s="107"/>
      <c r="G312" s="107"/>
      <c r="H312" s="107"/>
      <c r="I312" s="107"/>
      <c r="J312" s="107"/>
      <c r="K312" s="107"/>
      <c r="L312" s="107"/>
      <c r="M312" s="107"/>
      <c r="N312" s="107"/>
      <c r="O312" s="107"/>
      <c r="P312" s="107"/>
      <c r="Q312" s="107"/>
      <c r="R312" s="107"/>
      <c r="S312" s="107"/>
      <c r="T312" s="107"/>
    </row>
    <row r="313" spans="1:20" ht="15.75" customHeight="1" x14ac:dyDescent="0.25">
      <c r="A313" s="107"/>
      <c r="B313" s="107"/>
      <c r="C313" s="107"/>
      <c r="D313" s="107"/>
      <c r="E313" s="107"/>
      <c r="F313" s="107"/>
      <c r="G313" s="107"/>
      <c r="H313" s="107"/>
      <c r="I313" s="107"/>
      <c r="J313" s="107"/>
      <c r="K313" s="107"/>
      <c r="L313" s="107"/>
      <c r="M313" s="107"/>
      <c r="N313" s="107"/>
      <c r="O313" s="107"/>
      <c r="P313" s="107"/>
      <c r="Q313" s="107"/>
      <c r="R313" s="107"/>
      <c r="S313" s="107"/>
      <c r="T313" s="107"/>
    </row>
    <row r="314" spans="1:20" ht="15.75" customHeight="1" x14ac:dyDescent="0.25">
      <c r="A314" s="107"/>
      <c r="B314" s="107"/>
      <c r="C314" s="107"/>
      <c r="D314" s="107"/>
      <c r="E314" s="107"/>
      <c r="F314" s="107"/>
      <c r="G314" s="107"/>
      <c r="H314" s="107"/>
      <c r="I314" s="107"/>
      <c r="J314" s="107"/>
      <c r="K314" s="107"/>
      <c r="L314" s="107"/>
      <c r="M314" s="107"/>
      <c r="N314" s="107"/>
      <c r="O314" s="107"/>
      <c r="P314" s="107"/>
      <c r="Q314" s="107"/>
      <c r="R314" s="107"/>
      <c r="S314" s="107"/>
      <c r="T314" s="107"/>
    </row>
    <row r="315" spans="1:20" ht="15.75" customHeight="1" x14ac:dyDescent="0.25">
      <c r="A315" s="107"/>
      <c r="B315" s="107"/>
      <c r="C315" s="107"/>
      <c r="D315" s="107"/>
      <c r="E315" s="107"/>
      <c r="F315" s="107"/>
      <c r="G315" s="107"/>
      <c r="H315" s="107"/>
      <c r="I315" s="107"/>
      <c r="J315" s="107"/>
      <c r="K315" s="107"/>
      <c r="L315" s="107"/>
      <c r="M315" s="107"/>
      <c r="N315" s="107"/>
      <c r="O315" s="107"/>
      <c r="P315" s="107"/>
      <c r="Q315" s="107"/>
      <c r="R315" s="107"/>
      <c r="S315" s="107"/>
      <c r="T315" s="107"/>
    </row>
    <row r="316" spans="1:20" ht="15.75" customHeight="1" x14ac:dyDescent="0.25">
      <c r="A316" s="107"/>
      <c r="B316" s="107"/>
      <c r="C316" s="107"/>
      <c r="D316" s="107"/>
      <c r="E316" s="107"/>
      <c r="F316" s="107"/>
      <c r="G316" s="107"/>
      <c r="H316" s="107"/>
      <c r="I316" s="107"/>
      <c r="J316" s="107"/>
      <c r="K316" s="107"/>
      <c r="L316" s="107"/>
      <c r="M316" s="107"/>
      <c r="N316" s="107"/>
      <c r="O316" s="107"/>
      <c r="P316" s="107"/>
      <c r="Q316" s="107"/>
      <c r="R316" s="107"/>
      <c r="S316" s="107"/>
      <c r="T316" s="107"/>
    </row>
    <row r="317" spans="1:20" ht="15.75" customHeight="1" x14ac:dyDescent="0.25">
      <c r="A317" s="107"/>
      <c r="B317" s="107"/>
      <c r="C317" s="107"/>
      <c r="D317" s="107"/>
      <c r="E317" s="107"/>
      <c r="F317" s="107"/>
      <c r="G317" s="107"/>
      <c r="H317" s="107"/>
      <c r="I317" s="107"/>
      <c r="J317" s="107"/>
      <c r="K317" s="107"/>
      <c r="L317" s="107"/>
      <c r="M317" s="107"/>
      <c r="N317" s="107"/>
      <c r="O317" s="107"/>
      <c r="P317" s="107"/>
      <c r="Q317" s="107"/>
      <c r="R317" s="107"/>
      <c r="S317" s="107"/>
      <c r="T317" s="107"/>
    </row>
    <row r="318" spans="1:20" ht="15.75" customHeight="1" x14ac:dyDescent="0.25">
      <c r="A318" s="107"/>
      <c r="B318" s="107"/>
      <c r="C318" s="107"/>
      <c r="D318" s="107"/>
      <c r="E318" s="107"/>
      <c r="F318" s="107"/>
      <c r="G318" s="107"/>
      <c r="H318" s="107"/>
      <c r="I318" s="107"/>
      <c r="J318" s="107"/>
      <c r="K318" s="107"/>
      <c r="L318" s="107"/>
      <c r="M318" s="107"/>
      <c r="N318" s="107"/>
      <c r="O318" s="107"/>
      <c r="P318" s="107"/>
      <c r="Q318" s="107"/>
      <c r="R318" s="107"/>
      <c r="S318" s="107"/>
      <c r="T318" s="107"/>
    </row>
    <row r="319" spans="1:20" ht="15.75" customHeight="1" x14ac:dyDescent="0.25">
      <c r="A319" s="107"/>
      <c r="B319" s="107"/>
      <c r="C319" s="107"/>
      <c r="D319" s="107"/>
      <c r="E319" s="107"/>
      <c r="F319" s="107"/>
      <c r="G319" s="107"/>
      <c r="H319" s="107"/>
      <c r="I319" s="107"/>
      <c r="J319" s="107"/>
      <c r="K319" s="107"/>
      <c r="L319" s="107"/>
      <c r="M319" s="107"/>
      <c r="N319" s="107"/>
      <c r="O319" s="107"/>
      <c r="P319" s="107"/>
      <c r="Q319" s="107"/>
      <c r="R319" s="107"/>
      <c r="S319" s="107"/>
      <c r="T319" s="107"/>
    </row>
    <row r="320" spans="1:20" ht="15.75" customHeight="1" x14ac:dyDescent="0.25">
      <c r="A320" s="107"/>
      <c r="B320" s="107"/>
      <c r="C320" s="107"/>
      <c r="D320" s="107"/>
      <c r="E320" s="107"/>
      <c r="F320" s="107"/>
      <c r="G320" s="107"/>
      <c r="H320" s="107"/>
      <c r="I320" s="107"/>
      <c r="J320" s="107"/>
      <c r="K320" s="107"/>
      <c r="L320" s="107"/>
      <c r="M320" s="107"/>
      <c r="N320" s="107"/>
      <c r="O320" s="107"/>
      <c r="P320" s="107"/>
      <c r="Q320" s="107"/>
      <c r="R320" s="107"/>
      <c r="S320" s="107"/>
      <c r="T320" s="107"/>
    </row>
    <row r="321" spans="1:20" ht="15.75" customHeight="1" x14ac:dyDescent="0.25">
      <c r="A321" s="107"/>
      <c r="B321" s="107"/>
      <c r="C321" s="107"/>
      <c r="D321" s="107"/>
      <c r="E321" s="107"/>
      <c r="F321" s="107"/>
      <c r="G321" s="107"/>
      <c r="H321" s="107"/>
      <c r="I321" s="107"/>
      <c r="J321" s="107"/>
      <c r="K321" s="107"/>
      <c r="L321" s="107"/>
      <c r="M321" s="107"/>
      <c r="N321" s="107"/>
      <c r="O321" s="107"/>
      <c r="P321" s="107"/>
      <c r="Q321" s="107"/>
      <c r="R321" s="107"/>
      <c r="S321" s="107"/>
      <c r="T321" s="107"/>
    </row>
    <row r="322" spans="1:20" ht="15.75" customHeight="1" x14ac:dyDescent="0.25">
      <c r="A322" s="107"/>
      <c r="B322" s="107"/>
      <c r="C322" s="107"/>
      <c r="D322" s="107"/>
      <c r="E322" s="107"/>
      <c r="F322" s="107"/>
      <c r="G322" s="107"/>
      <c r="H322" s="107"/>
      <c r="I322" s="107"/>
      <c r="J322" s="107"/>
      <c r="K322" s="107"/>
      <c r="L322" s="107"/>
      <c r="M322" s="107"/>
      <c r="N322" s="107"/>
      <c r="O322" s="107"/>
      <c r="P322" s="107"/>
      <c r="Q322" s="107"/>
      <c r="R322" s="107"/>
      <c r="S322" s="107"/>
      <c r="T322" s="107"/>
    </row>
    <row r="323" spans="1:20" ht="15.75" customHeight="1" x14ac:dyDescent="0.25">
      <c r="A323" s="107"/>
      <c r="B323" s="107"/>
      <c r="C323" s="107"/>
      <c r="D323" s="107"/>
      <c r="E323" s="107"/>
      <c r="F323" s="107"/>
      <c r="G323" s="107"/>
      <c r="H323" s="107"/>
      <c r="I323" s="107"/>
      <c r="J323" s="107"/>
      <c r="K323" s="107"/>
      <c r="L323" s="107"/>
      <c r="M323" s="107"/>
      <c r="N323" s="107"/>
      <c r="O323" s="107"/>
      <c r="P323" s="107"/>
      <c r="Q323" s="107"/>
      <c r="R323" s="107"/>
      <c r="S323" s="107"/>
      <c r="T323" s="107"/>
    </row>
    <row r="324" spans="1:20" ht="15.75" customHeight="1" x14ac:dyDescent="0.25">
      <c r="A324" s="107"/>
      <c r="B324" s="107"/>
      <c r="C324" s="107"/>
      <c r="D324" s="107"/>
      <c r="E324" s="107"/>
      <c r="F324" s="107"/>
      <c r="G324" s="107"/>
      <c r="H324" s="107"/>
      <c r="I324" s="107"/>
      <c r="J324" s="107"/>
      <c r="K324" s="107"/>
      <c r="L324" s="107"/>
      <c r="M324" s="107"/>
      <c r="N324" s="107"/>
      <c r="O324" s="107"/>
      <c r="P324" s="107"/>
      <c r="Q324" s="107"/>
      <c r="R324" s="107"/>
      <c r="S324" s="107"/>
      <c r="T324" s="107"/>
    </row>
    <row r="325" spans="1:20" ht="15.75" customHeight="1" x14ac:dyDescent="0.25">
      <c r="A325" s="107"/>
      <c r="B325" s="107"/>
      <c r="C325" s="107"/>
      <c r="D325" s="107"/>
      <c r="E325" s="107"/>
      <c r="F325" s="107"/>
      <c r="G325" s="107"/>
      <c r="H325" s="107"/>
      <c r="I325" s="107"/>
      <c r="J325" s="107"/>
      <c r="K325" s="107"/>
      <c r="L325" s="107"/>
      <c r="M325" s="107"/>
      <c r="N325" s="107"/>
      <c r="O325" s="107"/>
      <c r="P325" s="107"/>
      <c r="Q325" s="107"/>
      <c r="R325" s="107"/>
      <c r="S325" s="107"/>
      <c r="T325" s="107"/>
    </row>
    <row r="326" spans="1:20" ht="15.75" customHeight="1" x14ac:dyDescent="0.25">
      <c r="A326" s="107"/>
      <c r="B326" s="107"/>
      <c r="C326" s="107"/>
      <c r="D326" s="107"/>
      <c r="E326" s="107"/>
      <c r="F326" s="107"/>
      <c r="G326" s="107"/>
      <c r="H326" s="107"/>
      <c r="I326" s="107"/>
      <c r="J326" s="107"/>
      <c r="K326" s="107"/>
      <c r="L326" s="107"/>
      <c r="M326" s="107"/>
      <c r="N326" s="107"/>
      <c r="O326" s="107"/>
      <c r="P326" s="107"/>
      <c r="Q326" s="107"/>
      <c r="R326" s="107"/>
      <c r="S326" s="107"/>
      <c r="T326" s="107"/>
    </row>
    <row r="327" spans="1:20" ht="15.75" customHeight="1" x14ac:dyDescent="0.25">
      <c r="A327" s="107"/>
      <c r="B327" s="107"/>
      <c r="C327" s="107"/>
      <c r="D327" s="107"/>
      <c r="E327" s="107"/>
      <c r="F327" s="107"/>
      <c r="G327" s="107"/>
      <c r="H327" s="107"/>
      <c r="I327" s="107"/>
      <c r="J327" s="107"/>
      <c r="K327" s="107"/>
      <c r="L327" s="107"/>
      <c r="M327" s="107"/>
      <c r="N327" s="107"/>
      <c r="O327" s="107"/>
      <c r="P327" s="107"/>
      <c r="Q327" s="107"/>
      <c r="R327" s="107"/>
      <c r="S327" s="107"/>
      <c r="T327" s="107"/>
    </row>
    <row r="328" spans="1:20" ht="15.75" customHeight="1" x14ac:dyDescent="0.25">
      <c r="A328" s="107"/>
      <c r="B328" s="107"/>
      <c r="C328" s="107"/>
      <c r="D328" s="107"/>
      <c r="E328" s="107"/>
      <c r="F328" s="107"/>
      <c r="G328" s="107"/>
      <c r="H328" s="107"/>
      <c r="I328" s="107"/>
      <c r="J328" s="107"/>
      <c r="K328" s="107"/>
      <c r="L328" s="107"/>
      <c r="M328" s="107"/>
      <c r="N328" s="107"/>
      <c r="O328" s="107"/>
      <c r="P328" s="107"/>
      <c r="Q328" s="107"/>
      <c r="R328" s="107"/>
      <c r="S328" s="107"/>
      <c r="T328" s="107"/>
    </row>
    <row r="329" spans="1:20" ht="15.75" customHeight="1" x14ac:dyDescent="0.25">
      <c r="A329" s="107"/>
      <c r="B329" s="107"/>
      <c r="C329" s="107"/>
      <c r="D329" s="107"/>
      <c r="E329" s="107"/>
      <c r="F329" s="107"/>
      <c r="G329" s="107"/>
      <c r="H329" s="107"/>
      <c r="I329" s="107"/>
      <c r="J329" s="107"/>
      <c r="K329" s="107"/>
      <c r="L329" s="107"/>
      <c r="M329" s="107"/>
      <c r="N329" s="107"/>
      <c r="O329" s="107"/>
      <c r="P329" s="107"/>
      <c r="Q329" s="107"/>
      <c r="R329" s="107"/>
      <c r="S329" s="107"/>
      <c r="T329" s="107"/>
    </row>
    <row r="330" spans="1:20" ht="15.75" customHeight="1" x14ac:dyDescent="0.25">
      <c r="A330" s="107"/>
      <c r="B330" s="107"/>
      <c r="C330" s="107"/>
      <c r="D330" s="107"/>
      <c r="E330" s="107"/>
      <c r="F330" s="107"/>
      <c r="G330" s="107"/>
      <c r="H330" s="107"/>
      <c r="I330" s="107"/>
      <c r="J330" s="107"/>
      <c r="K330" s="107"/>
      <c r="L330" s="107"/>
      <c r="M330" s="107"/>
      <c r="N330" s="107"/>
      <c r="O330" s="107"/>
      <c r="P330" s="107"/>
      <c r="Q330" s="107"/>
      <c r="R330" s="107"/>
      <c r="S330" s="107"/>
      <c r="T330" s="107"/>
    </row>
    <row r="331" spans="1:20" ht="15.75" customHeight="1" x14ac:dyDescent="0.25">
      <c r="A331" s="107"/>
      <c r="B331" s="107"/>
      <c r="C331" s="107"/>
      <c r="D331" s="107"/>
      <c r="E331" s="107"/>
      <c r="F331" s="107"/>
      <c r="G331" s="107"/>
      <c r="H331" s="107"/>
      <c r="I331" s="107"/>
      <c r="J331" s="107"/>
      <c r="K331" s="107"/>
      <c r="L331" s="107"/>
      <c r="M331" s="107"/>
      <c r="N331" s="107"/>
      <c r="O331" s="107"/>
      <c r="P331" s="107"/>
      <c r="Q331" s="107"/>
      <c r="R331" s="107"/>
      <c r="S331" s="107"/>
      <c r="T331" s="107"/>
    </row>
    <row r="332" spans="1:20" ht="15.75" customHeight="1" x14ac:dyDescent="0.25">
      <c r="A332" s="107"/>
      <c r="B332" s="107"/>
      <c r="C332" s="107"/>
      <c r="D332" s="107"/>
      <c r="E332" s="107"/>
      <c r="F332" s="107"/>
      <c r="G332" s="107"/>
      <c r="H332" s="107"/>
      <c r="I332" s="107"/>
      <c r="J332" s="107"/>
      <c r="K332" s="107"/>
      <c r="L332" s="107"/>
      <c r="M332" s="107"/>
      <c r="N332" s="107"/>
      <c r="O332" s="107"/>
      <c r="P332" s="107"/>
      <c r="Q332" s="107"/>
      <c r="R332" s="107"/>
      <c r="S332" s="107"/>
      <c r="T332" s="107"/>
    </row>
    <row r="333" spans="1:20" ht="15.75" customHeight="1" x14ac:dyDescent="0.25">
      <c r="A333" s="107"/>
      <c r="B333" s="107"/>
      <c r="C333" s="107"/>
      <c r="D333" s="107"/>
      <c r="E333" s="107"/>
      <c r="F333" s="107"/>
      <c r="G333" s="107"/>
      <c r="H333" s="107"/>
      <c r="I333" s="107"/>
      <c r="J333" s="107"/>
      <c r="K333" s="107"/>
      <c r="L333" s="107"/>
      <c r="M333" s="107"/>
      <c r="N333" s="107"/>
      <c r="O333" s="107"/>
      <c r="P333" s="107"/>
      <c r="Q333" s="107"/>
      <c r="R333" s="107"/>
      <c r="S333" s="107"/>
      <c r="T333" s="107"/>
    </row>
    <row r="334" spans="1:20" ht="15.75" customHeight="1" x14ac:dyDescent="0.25">
      <c r="A334" s="107"/>
      <c r="B334" s="107"/>
      <c r="C334" s="107"/>
      <c r="D334" s="107"/>
      <c r="E334" s="107"/>
      <c r="F334" s="107"/>
      <c r="G334" s="107"/>
      <c r="H334" s="107"/>
      <c r="I334" s="107"/>
      <c r="J334" s="107"/>
      <c r="K334" s="107"/>
      <c r="L334" s="107"/>
      <c r="M334" s="107"/>
      <c r="N334" s="107"/>
      <c r="O334" s="107"/>
      <c r="P334" s="107"/>
      <c r="Q334" s="107"/>
      <c r="R334" s="107"/>
      <c r="S334" s="107"/>
      <c r="T334" s="107"/>
    </row>
    <row r="335" spans="1:20" ht="15.75" customHeight="1" x14ac:dyDescent="0.25">
      <c r="A335" s="107"/>
      <c r="B335" s="107"/>
      <c r="C335" s="107"/>
      <c r="D335" s="107"/>
      <c r="E335" s="107"/>
      <c r="F335" s="107"/>
      <c r="G335" s="107"/>
      <c r="H335" s="107"/>
      <c r="I335" s="107"/>
      <c r="J335" s="107"/>
      <c r="K335" s="107"/>
      <c r="L335" s="107"/>
      <c r="M335" s="107"/>
      <c r="N335" s="107"/>
      <c r="O335" s="107"/>
      <c r="P335" s="107"/>
      <c r="Q335" s="107"/>
      <c r="R335" s="107"/>
      <c r="S335" s="107"/>
      <c r="T335" s="107"/>
    </row>
    <row r="336" spans="1:20" ht="15.75" customHeight="1" x14ac:dyDescent="0.25">
      <c r="A336" s="107"/>
      <c r="B336" s="107"/>
      <c r="C336" s="107"/>
      <c r="D336" s="107"/>
      <c r="E336" s="107"/>
      <c r="F336" s="107"/>
      <c r="G336" s="107"/>
      <c r="H336" s="107"/>
      <c r="I336" s="107"/>
      <c r="J336" s="107"/>
      <c r="K336" s="107"/>
      <c r="L336" s="107"/>
      <c r="M336" s="107"/>
      <c r="N336" s="107"/>
      <c r="O336" s="107"/>
      <c r="P336" s="107"/>
      <c r="Q336" s="107"/>
      <c r="R336" s="107"/>
      <c r="S336" s="107"/>
      <c r="T336" s="107"/>
    </row>
    <row r="337" spans="1:20" ht="15.75" customHeight="1" x14ac:dyDescent="0.25">
      <c r="A337" s="107"/>
      <c r="B337" s="107"/>
      <c r="C337" s="107"/>
      <c r="D337" s="107"/>
      <c r="E337" s="107"/>
      <c r="F337" s="107"/>
      <c r="G337" s="107"/>
      <c r="H337" s="107"/>
      <c r="I337" s="107"/>
      <c r="J337" s="107"/>
      <c r="K337" s="107"/>
      <c r="L337" s="107"/>
      <c r="M337" s="107"/>
      <c r="N337" s="107"/>
      <c r="O337" s="107"/>
      <c r="P337" s="107"/>
      <c r="Q337" s="107"/>
      <c r="R337" s="107"/>
      <c r="S337" s="107"/>
      <c r="T337" s="107"/>
    </row>
    <row r="338" spans="1:20" ht="15.75" customHeight="1" x14ac:dyDescent="0.25">
      <c r="A338" s="107"/>
      <c r="B338" s="107"/>
      <c r="C338" s="107"/>
      <c r="D338" s="107"/>
      <c r="E338" s="107"/>
      <c r="F338" s="107"/>
      <c r="G338" s="107"/>
      <c r="H338" s="107"/>
      <c r="I338" s="107"/>
      <c r="J338" s="107"/>
      <c r="K338" s="107"/>
      <c r="L338" s="107"/>
      <c r="M338" s="107"/>
      <c r="N338" s="107"/>
      <c r="O338" s="107"/>
      <c r="P338" s="107"/>
      <c r="Q338" s="107"/>
      <c r="R338" s="107"/>
      <c r="S338" s="107"/>
      <c r="T338" s="107"/>
    </row>
    <row r="339" spans="1:20" ht="15.75" customHeight="1" x14ac:dyDescent="0.25">
      <c r="A339" s="107"/>
      <c r="B339" s="107"/>
      <c r="C339" s="107"/>
      <c r="D339" s="107"/>
      <c r="E339" s="107"/>
      <c r="F339" s="107"/>
      <c r="G339" s="107"/>
      <c r="H339" s="107"/>
      <c r="I339" s="107"/>
      <c r="J339" s="107"/>
      <c r="K339" s="107"/>
      <c r="L339" s="107"/>
      <c r="M339" s="107"/>
      <c r="N339" s="107"/>
      <c r="O339" s="107"/>
      <c r="P339" s="107"/>
      <c r="Q339" s="107"/>
      <c r="R339" s="107"/>
      <c r="S339" s="107"/>
      <c r="T339" s="107"/>
    </row>
    <row r="340" spans="1:20" ht="15.75" customHeight="1" x14ac:dyDescent="0.25">
      <c r="A340" s="107"/>
      <c r="B340" s="107"/>
      <c r="C340" s="107"/>
      <c r="D340" s="107"/>
      <c r="E340" s="107"/>
      <c r="F340" s="107"/>
      <c r="G340" s="107"/>
      <c r="H340" s="107"/>
      <c r="I340" s="107"/>
      <c r="J340" s="107"/>
      <c r="K340" s="107"/>
      <c r="L340" s="107"/>
      <c r="M340" s="107"/>
      <c r="N340" s="107"/>
      <c r="O340" s="107"/>
      <c r="P340" s="107"/>
      <c r="Q340" s="107"/>
      <c r="R340" s="107"/>
      <c r="S340" s="107"/>
      <c r="T340" s="107"/>
    </row>
    <row r="341" spans="1:20" ht="15.75" customHeight="1" x14ac:dyDescent="0.25">
      <c r="A341" s="107"/>
      <c r="B341" s="107"/>
      <c r="C341" s="107"/>
      <c r="D341" s="107"/>
      <c r="E341" s="107"/>
      <c r="F341" s="107"/>
      <c r="G341" s="107"/>
      <c r="H341" s="107"/>
      <c r="I341" s="107"/>
      <c r="J341" s="107"/>
      <c r="K341" s="107"/>
      <c r="L341" s="107"/>
      <c r="M341" s="107"/>
      <c r="N341" s="107"/>
      <c r="O341" s="107"/>
      <c r="P341" s="107"/>
      <c r="Q341" s="107"/>
      <c r="R341" s="107"/>
      <c r="S341" s="107"/>
      <c r="T341" s="107"/>
    </row>
    <row r="342" spans="1:20" ht="15.75" customHeight="1" x14ac:dyDescent="0.25">
      <c r="A342" s="107"/>
      <c r="B342" s="107"/>
      <c r="C342" s="107"/>
      <c r="D342" s="107"/>
      <c r="E342" s="107"/>
      <c r="F342" s="107"/>
      <c r="G342" s="107"/>
      <c r="H342" s="107"/>
      <c r="I342" s="107"/>
      <c r="J342" s="107"/>
      <c r="K342" s="107"/>
      <c r="L342" s="107"/>
      <c r="M342" s="107"/>
      <c r="N342" s="107"/>
      <c r="O342" s="107"/>
      <c r="P342" s="107"/>
      <c r="Q342" s="107"/>
      <c r="R342" s="107"/>
      <c r="S342" s="107"/>
      <c r="T342" s="107"/>
    </row>
    <row r="343" spans="1:20" ht="15.75" customHeight="1" x14ac:dyDescent="0.25">
      <c r="A343" s="107"/>
      <c r="B343" s="107"/>
      <c r="C343" s="107"/>
      <c r="D343" s="107"/>
      <c r="E343" s="107"/>
      <c r="F343" s="107"/>
      <c r="G343" s="107"/>
      <c r="H343" s="107"/>
      <c r="I343" s="107"/>
      <c r="J343" s="107"/>
      <c r="K343" s="107"/>
      <c r="L343" s="107"/>
      <c r="M343" s="107"/>
      <c r="N343" s="107"/>
      <c r="O343" s="107"/>
      <c r="P343" s="107"/>
      <c r="Q343" s="107"/>
      <c r="R343" s="107"/>
      <c r="S343" s="107"/>
      <c r="T343" s="107"/>
    </row>
    <row r="344" spans="1:20" ht="15.75" customHeight="1" x14ac:dyDescent="0.25">
      <c r="A344" s="107"/>
      <c r="B344" s="107"/>
      <c r="C344" s="107"/>
      <c r="D344" s="107"/>
      <c r="E344" s="107"/>
      <c r="F344" s="107"/>
      <c r="G344" s="107"/>
      <c r="H344" s="107"/>
      <c r="I344" s="107"/>
      <c r="J344" s="107"/>
      <c r="K344" s="107"/>
      <c r="L344" s="107"/>
      <c r="M344" s="107"/>
      <c r="N344" s="107"/>
      <c r="O344" s="107"/>
      <c r="P344" s="107"/>
      <c r="Q344" s="107"/>
      <c r="R344" s="107"/>
      <c r="S344" s="107"/>
      <c r="T344" s="107"/>
    </row>
    <row r="345" spans="1:20" ht="15.75" customHeight="1" x14ac:dyDescent="0.25">
      <c r="A345" s="107"/>
      <c r="B345" s="107"/>
      <c r="C345" s="107"/>
      <c r="D345" s="107"/>
      <c r="E345" s="107"/>
      <c r="F345" s="107"/>
      <c r="G345" s="107"/>
      <c r="H345" s="107"/>
      <c r="I345" s="107"/>
      <c r="J345" s="107"/>
      <c r="K345" s="107"/>
      <c r="L345" s="107"/>
      <c r="M345" s="107"/>
      <c r="N345" s="107"/>
      <c r="O345" s="107"/>
      <c r="P345" s="107"/>
      <c r="Q345" s="107"/>
      <c r="R345" s="107"/>
      <c r="S345" s="107"/>
      <c r="T345" s="107"/>
    </row>
    <row r="346" spans="1:20" ht="15.75" customHeight="1" x14ac:dyDescent="0.25">
      <c r="A346" s="107"/>
      <c r="B346" s="107"/>
      <c r="C346" s="107"/>
      <c r="D346" s="107"/>
      <c r="E346" s="107"/>
      <c r="F346" s="107"/>
      <c r="G346" s="107"/>
      <c r="H346" s="107"/>
      <c r="I346" s="107"/>
      <c r="J346" s="107"/>
      <c r="K346" s="107"/>
      <c r="L346" s="107"/>
      <c r="M346" s="107"/>
      <c r="N346" s="107"/>
      <c r="O346" s="107"/>
      <c r="P346" s="107"/>
      <c r="Q346" s="107"/>
      <c r="R346" s="107"/>
      <c r="S346" s="107"/>
      <c r="T346" s="107"/>
    </row>
    <row r="347" spans="1:20" ht="15.75" customHeight="1" x14ac:dyDescent="0.25">
      <c r="A347" s="107"/>
      <c r="B347" s="107"/>
      <c r="C347" s="107"/>
      <c r="D347" s="107"/>
      <c r="E347" s="107"/>
      <c r="F347" s="107"/>
      <c r="G347" s="107"/>
      <c r="H347" s="107"/>
      <c r="I347" s="107"/>
      <c r="J347" s="107"/>
      <c r="K347" s="107"/>
      <c r="L347" s="107"/>
      <c r="M347" s="107"/>
      <c r="N347" s="107"/>
      <c r="O347" s="107"/>
      <c r="P347" s="107"/>
      <c r="Q347" s="107"/>
      <c r="R347" s="107"/>
      <c r="S347" s="107"/>
      <c r="T347" s="107"/>
    </row>
    <row r="348" spans="1:20" ht="15.75" customHeight="1" x14ac:dyDescent="0.25">
      <c r="A348" s="107"/>
      <c r="B348" s="107"/>
      <c r="C348" s="107"/>
      <c r="D348" s="107"/>
      <c r="E348" s="107"/>
      <c r="F348" s="107"/>
      <c r="G348" s="107"/>
      <c r="H348" s="107"/>
      <c r="I348" s="107"/>
      <c r="J348" s="107"/>
      <c r="K348" s="107"/>
      <c r="L348" s="107"/>
      <c r="M348" s="107"/>
      <c r="N348" s="107"/>
      <c r="O348" s="107"/>
      <c r="P348" s="107"/>
      <c r="Q348" s="107"/>
      <c r="R348" s="107"/>
      <c r="S348" s="107"/>
      <c r="T348" s="107"/>
    </row>
    <row r="349" spans="1:20" ht="15.75" customHeight="1" x14ac:dyDescent="0.25">
      <c r="A349" s="107"/>
      <c r="B349" s="107"/>
      <c r="C349" s="107"/>
      <c r="D349" s="107"/>
      <c r="E349" s="107"/>
      <c r="F349" s="107"/>
      <c r="G349" s="107"/>
      <c r="H349" s="107"/>
      <c r="I349" s="107"/>
      <c r="J349" s="107"/>
      <c r="K349" s="107"/>
      <c r="L349" s="107"/>
      <c r="M349" s="107"/>
      <c r="N349" s="107"/>
      <c r="O349" s="107"/>
      <c r="P349" s="107"/>
      <c r="Q349" s="107"/>
      <c r="R349" s="107"/>
      <c r="S349" s="107"/>
      <c r="T349" s="107"/>
    </row>
    <row r="350" spans="1:20" ht="15.75" customHeight="1" x14ac:dyDescent="0.25">
      <c r="A350" s="107"/>
      <c r="B350" s="107"/>
      <c r="C350" s="107"/>
      <c r="D350" s="107"/>
      <c r="E350" s="107"/>
      <c r="F350" s="107"/>
      <c r="G350" s="107"/>
      <c r="H350" s="107"/>
      <c r="I350" s="107"/>
      <c r="J350" s="107"/>
      <c r="K350" s="107"/>
      <c r="L350" s="107"/>
      <c r="M350" s="107"/>
      <c r="N350" s="107"/>
      <c r="O350" s="107"/>
      <c r="P350" s="107"/>
      <c r="Q350" s="107"/>
      <c r="R350" s="107"/>
      <c r="S350" s="107"/>
      <c r="T350" s="107"/>
    </row>
    <row r="351" spans="1:20" ht="15.75" customHeight="1" x14ac:dyDescent="0.25">
      <c r="A351" s="107"/>
      <c r="B351" s="107"/>
      <c r="C351" s="107"/>
      <c r="D351" s="107"/>
      <c r="E351" s="107"/>
      <c r="F351" s="107"/>
      <c r="G351" s="107"/>
      <c r="H351" s="107"/>
      <c r="I351" s="107"/>
      <c r="J351" s="107"/>
      <c r="K351" s="107"/>
      <c r="L351" s="107"/>
      <c r="M351" s="107"/>
      <c r="N351" s="107"/>
      <c r="O351" s="107"/>
      <c r="P351" s="107"/>
      <c r="Q351" s="107"/>
      <c r="R351" s="107"/>
      <c r="S351" s="107"/>
      <c r="T351" s="107"/>
    </row>
    <row r="352" spans="1:20" ht="15.75" customHeight="1" x14ac:dyDescent="0.25">
      <c r="A352" s="107"/>
      <c r="B352" s="107"/>
      <c r="C352" s="107"/>
      <c r="D352" s="107"/>
      <c r="E352" s="107"/>
      <c r="F352" s="107"/>
      <c r="G352" s="107"/>
      <c r="H352" s="107"/>
      <c r="I352" s="107"/>
      <c r="J352" s="107"/>
      <c r="K352" s="107"/>
      <c r="L352" s="107"/>
      <c r="M352" s="107"/>
      <c r="N352" s="107"/>
      <c r="O352" s="107"/>
      <c r="P352" s="107"/>
      <c r="Q352" s="107"/>
      <c r="R352" s="107"/>
      <c r="S352" s="107"/>
      <c r="T352" s="107"/>
    </row>
    <row r="353" spans="1:20" ht="15.75" customHeight="1" x14ac:dyDescent="0.25">
      <c r="A353" s="107"/>
      <c r="B353" s="107"/>
      <c r="C353" s="107"/>
      <c r="D353" s="107"/>
      <c r="E353" s="107"/>
      <c r="F353" s="107"/>
      <c r="G353" s="107"/>
      <c r="H353" s="107"/>
      <c r="I353" s="107"/>
      <c r="J353" s="107"/>
      <c r="K353" s="107"/>
      <c r="L353" s="107"/>
      <c r="M353" s="107"/>
      <c r="N353" s="107"/>
      <c r="O353" s="107"/>
      <c r="P353" s="107"/>
      <c r="Q353" s="107"/>
      <c r="R353" s="107"/>
      <c r="S353" s="107"/>
      <c r="T353" s="107"/>
    </row>
    <row r="354" spans="1:20" ht="15.75" customHeight="1" x14ac:dyDescent="0.25">
      <c r="A354" s="107"/>
      <c r="B354" s="107"/>
      <c r="C354" s="107"/>
      <c r="D354" s="107"/>
      <c r="E354" s="107"/>
      <c r="F354" s="107"/>
      <c r="G354" s="107"/>
      <c r="H354" s="107"/>
      <c r="I354" s="107"/>
      <c r="J354" s="107"/>
      <c r="K354" s="107"/>
      <c r="L354" s="107"/>
      <c r="M354" s="107"/>
      <c r="N354" s="107"/>
      <c r="O354" s="107"/>
      <c r="P354" s="107"/>
      <c r="Q354" s="107"/>
      <c r="R354" s="107"/>
      <c r="S354" s="107"/>
      <c r="T354" s="107"/>
    </row>
    <row r="355" spans="1:20" ht="15.75" customHeight="1" x14ac:dyDescent="0.25">
      <c r="A355" s="107"/>
      <c r="B355" s="107"/>
      <c r="C355" s="107"/>
      <c r="D355" s="107"/>
      <c r="E355" s="107"/>
      <c r="F355" s="107"/>
      <c r="G355" s="107"/>
      <c r="H355" s="107"/>
      <c r="I355" s="107"/>
      <c r="J355" s="107"/>
      <c r="K355" s="107"/>
      <c r="L355" s="107"/>
      <c r="M355" s="107"/>
      <c r="N355" s="107"/>
      <c r="O355" s="107"/>
      <c r="P355" s="107"/>
      <c r="Q355" s="107"/>
      <c r="R355" s="107"/>
      <c r="S355" s="107"/>
      <c r="T355" s="107"/>
    </row>
    <row r="356" spans="1:20" ht="15.75" customHeight="1" x14ac:dyDescent="0.25">
      <c r="A356" s="107"/>
      <c r="B356" s="107"/>
      <c r="C356" s="107"/>
      <c r="D356" s="107"/>
      <c r="E356" s="107"/>
      <c r="F356" s="107"/>
      <c r="G356" s="107"/>
      <c r="H356" s="107"/>
      <c r="I356" s="107"/>
      <c r="J356" s="107"/>
      <c r="K356" s="107"/>
      <c r="L356" s="107"/>
      <c r="M356" s="107"/>
      <c r="N356" s="107"/>
      <c r="O356" s="107"/>
      <c r="P356" s="107"/>
      <c r="Q356" s="107"/>
      <c r="R356" s="107"/>
      <c r="S356" s="107"/>
      <c r="T356" s="107"/>
    </row>
    <row r="357" spans="1:20" ht="15.75" customHeight="1" x14ac:dyDescent="0.25">
      <c r="A357" s="107"/>
      <c r="B357" s="107"/>
      <c r="C357" s="107"/>
      <c r="D357" s="107"/>
      <c r="E357" s="107"/>
      <c r="F357" s="107"/>
      <c r="G357" s="107"/>
      <c r="H357" s="107"/>
      <c r="I357" s="107"/>
      <c r="J357" s="107"/>
      <c r="K357" s="107"/>
      <c r="L357" s="107"/>
      <c r="M357" s="107"/>
      <c r="N357" s="107"/>
      <c r="O357" s="107"/>
      <c r="P357" s="107"/>
      <c r="Q357" s="107"/>
      <c r="R357" s="107"/>
      <c r="S357" s="107"/>
      <c r="T357" s="107"/>
    </row>
    <row r="358" spans="1:20" ht="15.75" customHeight="1" x14ac:dyDescent="0.25">
      <c r="A358" s="107"/>
      <c r="B358" s="107"/>
      <c r="C358" s="107"/>
      <c r="D358" s="107"/>
      <c r="E358" s="107"/>
      <c r="F358" s="107"/>
      <c r="G358" s="107"/>
      <c r="H358" s="107"/>
      <c r="I358" s="107"/>
      <c r="J358" s="107"/>
      <c r="K358" s="107"/>
      <c r="L358" s="107"/>
      <c r="M358" s="107"/>
      <c r="N358" s="107"/>
      <c r="O358" s="107"/>
      <c r="P358" s="107"/>
      <c r="Q358" s="107"/>
      <c r="R358" s="107"/>
      <c r="S358" s="107"/>
      <c r="T358" s="107"/>
    </row>
    <row r="359" spans="1:20" ht="15.75" customHeight="1" x14ac:dyDescent="0.25">
      <c r="A359" s="107"/>
      <c r="B359" s="107"/>
      <c r="C359" s="107"/>
      <c r="D359" s="107"/>
      <c r="E359" s="107"/>
      <c r="F359" s="107"/>
      <c r="G359" s="107"/>
      <c r="H359" s="107"/>
      <c r="I359" s="107"/>
      <c r="J359" s="107"/>
      <c r="K359" s="107"/>
      <c r="L359" s="107"/>
      <c r="M359" s="107"/>
      <c r="N359" s="107"/>
      <c r="O359" s="107"/>
      <c r="P359" s="107"/>
      <c r="Q359" s="107"/>
      <c r="R359" s="107"/>
      <c r="S359" s="107"/>
      <c r="T359" s="107"/>
    </row>
    <row r="360" spans="1:20" ht="15.75" customHeight="1" x14ac:dyDescent="0.25">
      <c r="A360" s="107"/>
      <c r="B360" s="107"/>
      <c r="C360" s="107"/>
      <c r="D360" s="107"/>
      <c r="E360" s="107"/>
      <c r="F360" s="107"/>
      <c r="G360" s="107"/>
      <c r="H360" s="107"/>
      <c r="I360" s="107"/>
      <c r="J360" s="107"/>
      <c r="K360" s="107"/>
      <c r="L360" s="107"/>
      <c r="M360" s="107"/>
      <c r="N360" s="107"/>
      <c r="O360" s="107"/>
      <c r="P360" s="107"/>
      <c r="Q360" s="107"/>
      <c r="R360" s="107"/>
      <c r="S360" s="107"/>
      <c r="T360" s="107"/>
    </row>
    <row r="361" spans="1:20" ht="15.75" customHeight="1" x14ac:dyDescent="0.25">
      <c r="A361" s="107"/>
      <c r="B361" s="107"/>
      <c r="C361" s="107"/>
      <c r="D361" s="107"/>
      <c r="E361" s="107"/>
      <c r="F361" s="107"/>
      <c r="G361" s="107"/>
      <c r="H361" s="107"/>
      <c r="I361" s="107"/>
      <c r="J361" s="107"/>
      <c r="K361" s="107"/>
      <c r="L361" s="107"/>
      <c r="M361" s="107"/>
      <c r="N361" s="107"/>
      <c r="O361" s="107"/>
      <c r="P361" s="107"/>
      <c r="Q361" s="107"/>
      <c r="R361" s="107"/>
      <c r="S361" s="107"/>
      <c r="T361" s="107"/>
    </row>
    <row r="362" spans="1:20" ht="15.75" customHeight="1" x14ac:dyDescent="0.25">
      <c r="A362" s="107"/>
      <c r="B362" s="107"/>
      <c r="C362" s="107"/>
      <c r="D362" s="107"/>
      <c r="E362" s="107"/>
      <c r="F362" s="107"/>
      <c r="G362" s="107"/>
      <c r="H362" s="107"/>
      <c r="I362" s="107"/>
      <c r="J362" s="107"/>
      <c r="K362" s="107"/>
      <c r="L362" s="107"/>
      <c r="M362" s="107"/>
      <c r="N362" s="107"/>
      <c r="O362" s="107"/>
      <c r="P362" s="107"/>
      <c r="Q362" s="107"/>
      <c r="R362" s="107"/>
      <c r="S362" s="107"/>
      <c r="T362" s="107"/>
    </row>
    <row r="363" spans="1:20" ht="15.75" customHeight="1" x14ac:dyDescent="0.25">
      <c r="A363" s="107"/>
      <c r="B363" s="107"/>
      <c r="C363" s="107"/>
      <c r="D363" s="107"/>
      <c r="E363" s="107"/>
      <c r="F363" s="107"/>
      <c r="G363" s="107"/>
      <c r="H363" s="107"/>
      <c r="I363" s="107"/>
      <c r="J363" s="107"/>
      <c r="K363" s="107"/>
      <c r="L363" s="107"/>
      <c r="M363" s="107"/>
      <c r="N363" s="107"/>
      <c r="O363" s="107"/>
      <c r="P363" s="107"/>
      <c r="Q363" s="107"/>
      <c r="R363" s="107"/>
      <c r="S363" s="107"/>
      <c r="T363" s="107"/>
    </row>
    <row r="364" spans="1:20" ht="15.75" customHeight="1" x14ac:dyDescent="0.25">
      <c r="A364" s="107"/>
      <c r="B364" s="107"/>
      <c r="C364" s="107"/>
      <c r="D364" s="107"/>
      <c r="E364" s="107"/>
      <c r="F364" s="107"/>
      <c r="G364" s="107"/>
      <c r="H364" s="107"/>
      <c r="I364" s="107"/>
      <c r="J364" s="107"/>
      <c r="K364" s="107"/>
      <c r="L364" s="107"/>
      <c r="M364" s="107"/>
      <c r="N364" s="107"/>
      <c r="O364" s="107"/>
      <c r="P364" s="107"/>
      <c r="Q364" s="107"/>
      <c r="R364" s="107"/>
      <c r="S364" s="107"/>
      <c r="T364" s="107"/>
    </row>
    <row r="365" spans="1:20" ht="15.75" customHeight="1" x14ac:dyDescent="0.25">
      <c r="A365" s="107"/>
      <c r="B365" s="107"/>
      <c r="C365" s="107"/>
      <c r="D365" s="107"/>
      <c r="E365" s="107"/>
      <c r="F365" s="107"/>
      <c r="G365" s="107"/>
      <c r="H365" s="107"/>
      <c r="I365" s="107"/>
      <c r="J365" s="107"/>
      <c r="K365" s="107"/>
      <c r="L365" s="107"/>
      <c r="M365" s="107"/>
      <c r="N365" s="107"/>
      <c r="O365" s="107"/>
      <c r="P365" s="107"/>
      <c r="Q365" s="107"/>
      <c r="R365" s="107"/>
      <c r="S365" s="107"/>
      <c r="T365" s="107"/>
    </row>
    <row r="366" spans="1:20" ht="15.75" customHeight="1" x14ac:dyDescent="0.25">
      <c r="A366" s="107"/>
      <c r="B366" s="107"/>
      <c r="C366" s="107"/>
      <c r="D366" s="107"/>
      <c r="E366" s="107"/>
      <c r="F366" s="107"/>
      <c r="G366" s="107"/>
      <c r="H366" s="107"/>
      <c r="I366" s="107"/>
      <c r="J366" s="107"/>
      <c r="K366" s="107"/>
      <c r="L366" s="107"/>
      <c r="M366" s="107"/>
      <c r="N366" s="107"/>
      <c r="O366" s="107"/>
      <c r="P366" s="107"/>
      <c r="Q366" s="107"/>
      <c r="R366" s="107"/>
      <c r="S366" s="107"/>
      <c r="T366" s="107"/>
    </row>
    <row r="367" spans="1:20" ht="15.75" customHeight="1" x14ac:dyDescent="0.25">
      <c r="A367" s="107"/>
      <c r="B367" s="107"/>
      <c r="C367" s="107"/>
      <c r="D367" s="107"/>
      <c r="E367" s="107"/>
      <c r="F367" s="107"/>
      <c r="G367" s="107"/>
      <c r="H367" s="107"/>
      <c r="I367" s="107"/>
      <c r="J367" s="107"/>
      <c r="K367" s="107"/>
      <c r="L367" s="107"/>
      <c r="M367" s="107"/>
      <c r="N367" s="107"/>
      <c r="O367" s="107"/>
      <c r="P367" s="107"/>
      <c r="Q367" s="107"/>
      <c r="R367" s="107"/>
      <c r="S367" s="107"/>
      <c r="T367" s="107"/>
    </row>
    <row r="368" spans="1:20" ht="15.75" customHeight="1" x14ac:dyDescent="0.25">
      <c r="A368" s="107"/>
      <c r="B368" s="107"/>
      <c r="C368" s="107"/>
      <c r="D368" s="107"/>
      <c r="E368" s="107"/>
      <c r="F368" s="107"/>
      <c r="G368" s="107"/>
      <c r="H368" s="107"/>
      <c r="I368" s="107"/>
      <c r="J368" s="107"/>
      <c r="K368" s="107"/>
      <c r="L368" s="107"/>
      <c r="M368" s="107"/>
      <c r="N368" s="107"/>
      <c r="O368" s="107"/>
      <c r="P368" s="107"/>
      <c r="Q368" s="107"/>
      <c r="R368" s="107"/>
      <c r="S368" s="107"/>
      <c r="T368" s="107"/>
    </row>
    <row r="369" spans="1:20" ht="15.75" customHeight="1" x14ac:dyDescent="0.25">
      <c r="A369" s="107"/>
      <c r="B369" s="107"/>
      <c r="C369" s="107"/>
      <c r="D369" s="107"/>
      <c r="E369" s="107"/>
      <c r="F369" s="107"/>
      <c r="G369" s="107"/>
      <c r="H369" s="107"/>
      <c r="I369" s="107"/>
      <c r="J369" s="107"/>
      <c r="K369" s="107"/>
      <c r="L369" s="107"/>
      <c r="M369" s="107"/>
      <c r="N369" s="107"/>
      <c r="O369" s="107"/>
      <c r="P369" s="107"/>
      <c r="Q369" s="107"/>
      <c r="R369" s="107"/>
      <c r="S369" s="107"/>
      <c r="T369" s="107"/>
    </row>
    <row r="370" spans="1:20" ht="15.75" customHeight="1" x14ac:dyDescent="0.25">
      <c r="A370" s="107"/>
      <c r="B370" s="107"/>
      <c r="C370" s="107"/>
      <c r="D370" s="107"/>
      <c r="E370" s="107"/>
      <c r="F370" s="107"/>
      <c r="G370" s="107"/>
      <c r="H370" s="107"/>
      <c r="I370" s="107"/>
      <c r="J370" s="107"/>
      <c r="K370" s="107"/>
      <c r="L370" s="107"/>
      <c r="M370" s="107"/>
      <c r="N370" s="107"/>
      <c r="O370" s="107"/>
      <c r="P370" s="107"/>
      <c r="Q370" s="107"/>
      <c r="R370" s="107"/>
      <c r="S370" s="107"/>
      <c r="T370" s="107"/>
    </row>
    <row r="371" spans="1:20" ht="15.75" customHeight="1" x14ac:dyDescent="0.25">
      <c r="A371" s="107"/>
      <c r="B371" s="107"/>
      <c r="C371" s="107"/>
      <c r="D371" s="107"/>
      <c r="E371" s="107"/>
      <c r="F371" s="107"/>
      <c r="G371" s="107"/>
      <c r="H371" s="107"/>
      <c r="I371" s="107"/>
      <c r="J371" s="107"/>
      <c r="K371" s="107"/>
      <c r="L371" s="107"/>
      <c r="M371" s="107"/>
      <c r="N371" s="107"/>
      <c r="O371" s="107"/>
      <c r="P371" s="107"/>
      <c r="Q371" s="107"/>
      <c r="R371" s="107"/>
      <c r="S371" s="107"/>
      <c r="T371" s="107"/>
    </row>
    <row r="372" spans="1:20" ht="15.75" customHeight="1" x14ac:dyDescent="0.25">
      <c r="A372" s="107"/>
      <c r="B372" s="107"/>
      <c r="C372" s="107"/>
      <c r="D372" s="107"/>
      <c r="E372" s="107"/>
      <c r="F372" s="107"/>
      <c r="G372" s="107"/>
      <c r="H372" s="107"/>
      <c r="I372" s="107"/>
      <c r="J372" s="107"/>
      <c r="K372" s="107"/>
      <c r="L372" s="107"/>
      <c r="M372" s="107"/>
      <c r="N372" s="107"/>
      <c r="O372" s="107"/>
      <c r="P372" s="107"/>
      <c r="Q372" s="107"/>
      <c r="R372" s="107"/>
      <c r="S372" s="107"/>
      <c r="T372" s="107"/>
    </row>
    <row r="373" spans="1:20" ht="15.75" customHeight="1" x14ac:dyDescent="0.25">
      <c r="A373" s="107"/>
      <c r="B373" s="107"/>
      <c r="C373" s="107"/>
      <c r="D373" s="107"/>
      <c r="E373" s="107"/>
      <c r="F373" s="107"/>
      <c r="G373" s="107"/>
      <c r="H373" s="107"/>
      <c r="I373" s="107"/>
      <c r="J373" s="107"/>
      <c r="K373" s="107"/>
      <c r="L373" s="107"/>
      <c r="M373" s="107"/>
      <c r="N373" s="107"/>
      <c r="O373" s="107"/>
      <c r="P373" s="107"/>
      <c r="Q373" s="107"/>
      <c r="R373" s="107"/>
      <c r="S373" s="107"/>
      <c r="T373" s="107"/>
    </row>
    <row r="374" spans="1:20" ht="15.75" customHeight="1" x14ac:dyDescent="0.25">
      <c r="A374" s="107"/>
      <c r="B374" s="107"/>
      <c r="C374" s="107"/>
      <c r="D374" s="107"/>
      <c r="E374" s="107"/>
      <c r="F374" s="107"/>
      <c r="G374" s="107"/>
      <c r="H374" s="107"/>
      <c r="I374" s="107"/>
      <c r="J374" s="107"/>
      <c r="K374" s="107"/>
      <c r="L374" s="107"/>
      <c r="M374" s="107"/>
      <c r="N374" s="107"/>
      <c r="O374" s="107"/>
      <c r="P374" s="107"/>
      <c r="Q374" s="107"/>
      <c r="R374" s="107"/>
      <c r="S374" s="107"/>
      <c r="T374" s="107"/>
    </row>
    <row r="375" spans="1:20" ht="15.75" customHeight="1" x14ac:dyDescent="0.25">
      <c r="A375" s="107"/>
      <c r="B375" s="107"/>
      <c r="C375" s="107"/>
      <c r="D375" s="107"/>
      <c r="E375" s="107"/>
      <c r="F375" s="107"/>
      <c r="G375" s="107"/>
      <c r="H375" s="107"/>
      <c r="I375" s="107"/>
      <c r="J375" s="107"/>
      <c r="K375" s="107"/>
      <c r="L375" s="107"/>
      <c r="M375" s="107"/>
      <c r="N375" s="107"/>
      <c r="O375" s="107"/>
      <c r="P375" s="107"/>
      <c r="Q375" s="107"/>
      <c r="R375" s="107"/>
      <c r="S375" s="107"/>
      <c r="T375" s="107"/>
    </row>
    <row r="376" spans="1:20" ht="15.75" customHeight="1" x14ac:dyDescent="0.25">
      <c r="A376" s="107"/>
      <c r="B376" s="107"/>
      <c r="C376" s="107"/>
      <c r="D376" s="107"/>
      <c r="E376" s="107"/>
      <c r="F376" s="107"/>
      <c r="G376" s="107"/>
      <c r="H376" s="107"/>
      <c r="I376" s="107"/>
      <c r="J376" s="107"/>
      <c r="K376" s="107"/>
      <c r="L376" s="107"/>
      <c r="M376" s="107"/>
      <c r="N376" s="107"/>
      <c r="O376" s="107"/>
      <c r="P376" s="107"/>
      <c r="Q376" s="107"/>
      <c r="R376" s="107"/>
      <c r="S376" s="107"/>
      <c r="T376" s="107"/>
    </row>
    <row r="377" spans="1:20" ht="15.75" customHeight="1" x14ac:dyDescent="0.25">
      <c r="A377" s="107"/>
      <c r="B377" s="107"/>
      <c r="C377" s="107"/>
      <c r="D377" s="107"/>
      <c r="E377" s="107"/>
      <c r="F377" s="107"/>
      <c r="G377" s="107"/>
      <c r="H377" s="107"/>
      <c r="I377" s="107"/>
      <c r="J377" s="107"/>
      <c r="K377" s="107"/>
      <c r="L377" s="107"/>
      <c r="M377" s="107"/>
      <c r="N377" s="107"/>
      <c r="O377" s="107"/>
      <c r="P377" s="107"/>
      <c r="Q377" s="107"/>
      <c r="R377" s="107"/>
      <c r="S377" s="107"/>
      <c r="T377" s="107"/>
    </row>
    <row r="378" spans="1:20" ht="15.75" customHeight="1" x14ac:dyDescent="0.25">
      <c r="A378" s="107"/>
      <c r="B378" s="107"/>
      <c r="C378" s="107"/>
      <c r="D378" s="107"/>
      <c r="E378" s="107"/>
      <c r="F378" s="107"/>
      <c r="G378" s="107"/>
      <c r="H378" s="107"/>
      <c r="I378" s="107"/>
      <c r="J378" s="107"/>
      <c r="K378" s="107"/>
      <c r="L378" s="107"/>
      <c r="M378" s="107"/>
      <c r="N378" s="107"/>
      <c r="O378" s="107"/>
      <c r="P378" s="107"/>
      <c r="Q378" s="107"/>
      <c r="R378" s="107"/>
      <c r="S378" s="107"/>
      <c r="T378" s="107"/>
    </row>
    <row r="379" spans="1:20" ht="15.75" customHeight="1" x14ac:dyDescent="0.25">
      <c r="A379" s="107"/>
      <c r="B379" s="107"/>
      <c r="C379" s="107"/>
      <c r="D379" s="107"/>
      <c r="E379" s="107"/>
      <c r="F379" s="107"/>
      <c r="G379" s="107"/>
      <c r="H379" s="107"/>
      <c r="I379" s="107"/>
      <c r="J379" s="107"/>
      <c r="K379" s="107"/>
      <c r="L379" s="107"/>
      <c r="M379" s="107"/>
      <c r="N379" s="107"/>
      <c r="O379" s="107"/>
      <c r="P379" s="107"/>
      <c r="Q379" s="107"/>
      <c r="R379" s="107"/>
      <c r="S379" s="107"/>
      <c r="T379" s="107"/>
    </row>
    <row r="380" spans="1:20" ht="15.75" customHeight="1" x14ac:dyDescent="0.25">
      <c r="A380" s="107"/>
      <c r="B380" s="107"/>
      <c r="C380" s="107"/>
      <c r="D380" s="107"/>
      <c r="E380" s="107"/>
      <c r="F380" s="107"/>
      <c r="G380" s="107"/>
      <c r="H380" s="107"/>
      <c r="I380" s="107"/>
      <c r="J380" s="107"/>
      <c r="K380" s="107"/>
      <c r="L380" s="107"/>
      <c r="M380" s="107"/>
      <c r="N380" s="107"/>
      <c r="O380" s="107"/>
      <c r="P380" s="107"/>
      <c r="Q380" s="107"/>
      <c r="R380" s="107"/>
      <c r="S380" s="107"/>
      <c r="T380" s="107"/>
    </row>
    <row r="381" spans="1:20" ht="15.75" customHeight="1" x14ac:dyDescent="0.25">
      <c r="A381" s="107"/>
      <c r="B381" s="107"/>
      <c r="C381" s="107"/>
      <c r="D381" s="107"/>
      <c r="E381" s="107"/>
      <c r="F381" s="107"/>
      <c r="G381" s="107"/>
      <c r="H381" s="107"/>
      <c r="I381" s="107"/>
      <c r="J381" s="107"/>
      <c r="K381" s="107"/>
      <c r="L381" s="107"/>
      <c r="M381" s="107"/>
      <c r="N381" s="107"/>
      <c r="O381" s="107"/>
      <c r="P381" s="107"/>
      <c r="Q381" s="107"/>
      <c r="R381" s="107"/>
      <c r="S381" s="107"/>
      <c r="T381" s="107"/>
    </row>
    <row r="382" spans="1:20" ht="15.75" customHeight="1" x14ac:dyDescent="0.25">
      <c r="A382" s="107"/>
      <c r="B382" s="107"/>
      <c r="C382" s="107"/>
      <c r="D382" s="107"/>
      <c r="E382" s="107"/>
      <c r="F382" s="107"/>
      <c r="G382" s="107"/>
      <c r="H382" s="107"/>
      <c r="I382" s="107"/>
      <c r="J382" s="107"/>
      <c r="K382" s="107"/>
      <c r="L382" s="107"/>
      <c r="M382" s="107"/>
      <c r="N382" s="107"/>
      <c r="O382" s="107"/>
      <c r="P382" s="107"/>
      <c r="Q382" s="107"/>
      <c r="R382" s="107"/>
      <c r="S382" s="107"/>
      <c r="T382" s="107"/>
    </row>
    <row r="383" spans="1:20" ht="15.75" customHeight="1" x14ac:dyDescent="0.25">
      <c r="A383" s="107"/>
      <c r="B383" s="107"/>
      <c r="C383" s="107"/>
      <c r="D383" s="107"/>
      <c r="E383" s="107"/>
      <c r="F383" s="107"/>
      <c r="G383" s="107"/>
      <c r="H383" s="107"/>
      <c r="I383" s="107"/>
      <c r="J383" s="107"/>
      <c r="K383" s="107"/>
      <c r="L383" s="107"/>
      <c r="M383" s="107"/>
      <c r="N383" s="107"/>
      <c r="O383" s="107"/>
      <c r="P383" s="107"/>
      <c r="Q383" s="107"/>
      <c r="R383" s="107"/>
      <c r="S383" s="107"/>
      <c r="T383" s="107"/>
    </row>
    <row r="384" spans="1:20" ht="15.75" customHeight="1" x14ac:dyDescent="0.25">
      <c r="A384" s="107"/>
      <c r="B384" s="107"/>
      <c r="C384" s="107"/>
      <c r="D384" s="107"/>
      <c r="E384" s="107"/>
      <c r="F384" s="107"/>
      <c r="G384" s="107"/>
      <c r="H384" s="107"/>
      <c r="I384" s="107"/>
      <c r="J384" s="107"/>
      <c r="K384" s="107"/>
      <c r="L384" s="107"/>
      <c r="M384" s="107"/>
      <c r="N384" s="107"/>
      <c r="O384" s="107"/>
      <c r="P384" s="107"/>
      <c r="Q384" s="107"/>
      <c r="R384" s="107"/>
      <c r="S384" s="107"/>
      <c r="T384" s="107"/>
    </row>
    <row r="385" spans="1:20" ht="15.75" customHeight="1" x14ac:dyDescent="0.25">
      <c r="A385" s="107"/>
      <c r="B385" s="107"/>
      <c r="C385" s="107"/>
      <c r="D385" s="107"/>
      <c r="E385" s="107"/>
      <c r="F385" s="107"/>
      <c r="G385" s="107"/>
      <c r="H385" s="107"/>
      <c r="I385" s="107"/>
      <c r="J385" s="107"/>
      <c r="K385" s="107"/>
      <c r="L385" s="107"/>
      <c r="M385" s="107"/>
      <c r="N385" s="107"/>
      <c r="O385" s="107"/>
      <c r="P385" s="107"/>
      <c r="Q385" s="107"/>
      <c r="R385" s="107"/>
      <c r="S385" s="107"/>
      <c r="T385" s="107"/>
    </row>
    <row r="386" spans="1:20" ht="15.75" customHeight="1" x14ac:dyDescent="0.25">
      <c r="A386" s="107"/>
      <c r="B386" s="107"/>
      <c r="C386" s="107"/>
      <c r="D386" s="107"/>
      <c r="E386" s="107"/>
      <c r="F386" s="107"/>
      <c r="G386" s="107"/>
      <c r="H386" s="107"/>
      <c r="I386" s="107"/>
      <c r="J386" s="107"/>
      <c r="K386" s="107"/>
      <c r="L386" s="107"/>
      <c r="M386" s="107"/>
      <c r="N386" s="107"/>
      <c r="O386" s="107"/>
      <c r="P386" s="107"/>
      <c r="Q386" s="107"/>
      <c r="R386" s="107"/>
      <c r="S386" s="107"/>
      <c r="T386" s="107"/>
    </row>
    <row r="387" spans="1:20" ht="15.75" customHeight="1" x14ac:dyDescent="0.25">
      <c r="A387" s="107"/>
      <c r="B387" s="107"/>
      <c r="C387" s="107"/>
      <c r="D387" s="107"/>
      <c r="E387" s="107"/>
      <c r="F387" s="107"/>
      <c r="G387" s="107"/>
      <c r="H387" s="107"/>
      <c r="I387" s="107"/>
      <c r="J387" s="107"/>
      <c r="K387" s="107"/>
      <c r="L387" s="107"/>
      <c r="M387" s="107"/>
      <c r="N387" s="107"/>
      <c r="O387" s="107"/>
      <c r="P387" s="107"/>
      <c r="Q387" s="107"/>
      <c r="R387" s="107"/>
      <c r="S387" s="107"/>
      <c r="T387" s="107"/>
    </row>
    <row r="388" spans="1:20" ht="15.75" customHeight="1" x14ac:dyDescent="0.25">
      <c r="A388" s="107"/>
      <c r="B388" s="107"/>
      <c r="C388" s="107"/>
      <c r="D388" s="107"/>
      <c r="E388" s="107"/>
      <c r="F388" s="107"/>
      <c r="G388" s="107"/>
      <c r="H388" s="107"/>
      <c r="I388" s="107"/>
      <c r="J388" s="107"/>
      <c r="K388" s="107"/>
      <c r="L388" s="107"/>
      <c r="M388" s="107"/>
      <c r="N388" s="107"/>
      <c r="O388" s="107"/>
      <c r="P388" s="107"/>
      <c r="Q388" s="107"/>
      <c r="R388" s="107"/>
      <c r="S388" s="107"/>
      <c r="T388" s="107"/>
    </row>
    <row r="389" spans="1:20" ht="15.75" customHeight="1" x14ac:dyDescent="0.25">
      <c r="A389" s="107"/>
      <c r="B389" s="107"/>
      <c r="C389" s="107"/>
      <c r="D389" s="107"/>
      <c r="E389" s="107"/>
      <c r="F389" s="107"/>
      <c r="G389" s="107"/>
      <c r="H389" s="107"/>
      <c r="I389" s="107"/>
      <c r="J389" s="107"/>
      <c r="K389" s="107"/>
      <c r="L389" s="107"/>
      <c r="M389" s="107"/>
      <c r="N389" s="107"/>
      <c r="O389" s="107"/>
      <c r="P389" s="107"/>
      <c r="Q389" s="107"/>
      <c r="R389" s="107"/>
      <c r="S389" s="107"/>
      <c r="T389" s="107"/>
    </row>
    <row r="390" spans="1:20" ht="15.75" customHeight="1" x14ac:dyDescent="0.25">
      <c r="A390" s="107"/>
      <c r="B390" s="107"/>
      <c r="C390" s="107"/>
      <c r="D390" s="107"/>
      <c r="E390" s="107"/>
      <c r="F390" s="107"/>
      <c r="G390" s="107"/>
      <c r="H390" s="107"/>
      <c r="I390" s="107"/>
      <c r="J390" s="107"/>
      <c r="K390" s="107"/>
      <c r="L390" s="107"/>
      <c r="M390" s="107"/>
      <c r="N390" s="107"/>
      <c r="O390" s="107"/>
      <c r="P390" s="107"/>
      <c r="Q390" s="107"/>
      <c r="R390" s="107"/>
      <c r="S390" s="107"/>
      <c r="T390" s="107"/>
    </row>
    <row r="391" spans="1:20" ht="15.75" customHeight="1" x14ac:dyDescent="0.25">
      <c r="A391" s="107"/>
      <c r="B391" s="107"/>
      <c r="C391" s="107"/>
      <c r="D391" s="107"/>
      <c r="E391" s="107"/>
      <c r="F391" s="107"/>
      <c r="G391" s="107"/>
      <c r="H391" s="107"/>
      <c r="I391" s="107"/>
      <c r="J391" s="107"/>
      <c r="K391" s="107"/>
      <c r="L391" s="107"/>
      <c r="M391" s="107"/>
      <c r="N391" s="107"/>
      <c r="O391" s="107"/>
      <c r="P391" s="107"/>
      <c r="Q391" s="107"/>
      <c r="R391" s="107"/>
      <c r="S391" s="107"/>
      <c r="T391" s="107"/>
    </row>
    <row r="392" spans="1:20" ht="15.75" customHeight="1" x14ac:dyDescent="0.25">
      <c r="A392" s="107"/>
      <c r="B392" s="107"/>
      <c r="C392" s="107"/>
      <c r="D392" s="107"/>
      <c r="E392" s="107"/>
      <c r="F392" s="107"/>
      <c r="G392" s="107"/>
      <c r="H392" s="107"/>
      <c r="I392" s="107"/>
      <c r="J392" s="107"/>
      <c r="K392" s="107"/>
      <c r="L392" s="107"/>
      <c r="M392" s="107"/>
      <c r="N392" s="107"/>
      <c r="O392" s="107"/>
      <c r="P392" s="107"/>
      <c r="Q392" s="107"/>
      <c r="R392" s="107"/>
      <c r="S392" s="107"/>
      <c r="T392" s="107"/>
    </row>
    <row r="393" spans="1:20" ht="15.75" customHeight="1" x14ac:dyDescent="0.25">
      <c r="A393" s="107"/>
      <c r="B393" s="107"/>
      <c r="C393" s="107"/>
      <c r="D393" s="107"/>
      <c r="E393" s="107"/>
      <c r="F393" s="107"/>
      <c r="G393" s="107"/>
      <c r="H393" s="107"/>
      <c r="I393" s="107"/>
      <c r="J393" s="107"/>
      <c r="K393" s="107"/>
      <c r="L393" s="107"/>
      <c r="M393" s="107"/>
      <c r="N393" s="107"/>
      <c r="O393" s="107"/>
      <c r="P393" s="107"/>
      <c r="Q393" s="107"/>
      <c r="R393" s="107"/>
      <c r="S393" s="107"/>
      <c r="T393" s="107"/>
    </row>
    <row r="394" spans="1:20" ht="15.75" customHeight="1" x14ac:dyDescent="0.25">
      <c r="A394" s="107"/>
      <c r="B394" s="107"/>
      <c r="C394" s="107"/>
      <c r="D394" s="107"/>
      <c r="E394" s="107"/>
      <c r="F394" s="107"/>
      <c r="G394" s="107"/>
      <c r="H394" s="107"/>
      <c r="I394" s="107"/>
      <c r="J394" s="107"/>
      <c r="K394" s="107"/>
      <c r="L394" s="107"/>
      <c r="M394" s="107"/>
      <c r="N394" s="107"/>
      <c r="O394" s="107"/>
      <c r="P394" s="107"/>
      <c r="Q394" s="107"/>
      <c r="R394" s="107"/>
      <c r="S394" s="107"/>
      <c r="T394" s="107"/>
    </row>
    <row r="395" spans="1:20" ht="15.75" customHeight="1" x14ac:dyDescent="0.25">
      <c r="A395" s="107"/>
      <c r="B395" s="107"/>
      <c r="C395" s="107"/>
      <c r="D395" s="107"/>
      <c r="E395" s="107"/>
      <c r="F395" s="107"/>
      <c r="G395" s="107"/>
      <c r="H395" s="107"/>
      <c r="I395" s="107"/>
      <c r="J395" s="107"/>
      <c r="K395" s="107"/>
      <c r="L395" s="107"/>
      <c r="M395" s="107"/>
      <c r="N395" s="107"/>
      <c r="O395" s="107"/>
      <c r="P395" s="107"/>
      <c r="Q395" s="107"/>
      <c r="R395" s="107"/>
      <c r="S395" s="107"/>
      <c r="T395" s="107"/>
    </row>
    <row r="396" spans="1:20" ht="15.75" customHeight="1" x14ac:dyDescent="0.25">
      <c r="A396" s="107"/>
      <c r="B396" s="107"/>
      <c r="C396" s="107"/>
      <c r="D396" s="107"/>
      <c r="E396" s="107"/>
      <c r="F396" s="107"/>
      <c r="G396" s="107"/>
      <c r="H396" s="107"/>
      <c r="I396" s="107"/>
      <c r="J396" s="107"/>
      <c r="K396" s="107"/>
      <c r="L396" s="107"/>
      <c r="M396" s="107"/>
      <c r="N396" s="107"/>
      <c r="O396" s="107"/>
      <c r="P396" s="107"/>
      <c r="Q396" s="107"/>
      <c r="R396" s="107"/>
      <c r="S396" s="107"/>
      <c r="T396" s="107"/>
    </row>
    <row r="397" spans="1:20" ht="15.75" customHeight="1" x14ac:dyDescent="0.25">
      <c r="A397" s="107"/>
      <c r="B397" s="107"/>
      <c r="C397" s="107"/>
      <c r="D397" s="107"/>
      <c r="E397" s="107"/>
      <c r="F397" s="107"/>
      <c r="G397" s="107"/>
      <c r="H397" s="107"/>
      <c r="I397" s="107"/>
      <c r="J397" s="107"/>
      <c r="K397" s="107"/>
      <c r="L397" s="107"/>
      <c r="M397" s="107"/>
      <c r="N397" s="107"/>
      <c r="O397" s="107"/>
      <c r="P397" s="107"/>
      <c r="Q397" s="107"/>
      <c r="R397" s="107"/>
      <c r="S397" s="107"/>
      <c r="T397" s="107"/>
    </row>
    <row r="398" spans="1:20" ht="15.75" customHeight="1" x14ac:dyDescent="0.25">
      <c r="A398" s="107"/>
      <c r="B398" s="107"/>
      <c r="C398" s="107"/>
      <c r="D398" s="107"/>
      <c r="E398" s="107"/>
      <c r="F398" s="107"/>
      <c r="G398" s="107"/>
      <c r="H398" s="107"/>
      <c r="I398" s="107"/>
      <c r="J398" s="107"/>
      <c r="K398" s="107"/>
      <c r="L398" s="107"/>
      <c r="M398" s="107"/>
      <c r="N398" s="107"/>
      <c r="O398" s="107"/>
      <c r="P398" s="107"/>
      <c r="Q398" s="107"/>
      <c r="R398" s="107"/>
      <c r="S398" s="107"/>
      <c r="T398" s="107"/>
    </row>
    <row r="399" spans="1:20" ht="15.75" customHeight="1" x14ac:dyDescent="0.25">
      <c r="A399" s="107"/>
      <c r="B399" s="107"/>
      <c r="C399" s="107"/>
      <c r="D399" s="107"/>
      <c r="E399" s="107"/>
      <c r="F399" s="107"/>
      <c r="G399" s="107"/>
      <c r="H399" s="107"/>
      <c r="I399" s="107"/>
      <c r="J399" s="107"/>
      <c r="K399" s="107"/>
      <c r="L399" s="107"/>
      <c r="M399" s="107"/>
      <c r="N399" s="107"/>
      <c r="O399" s="107"/>
      <c r="P399" s="107"/>
      <c r="Q399" s="107"/>
      <c r="R399" s="107"/>
      <c r="S399" s="107"/>
      <c r="T399" s="107"/>
    </row>
    <row r="400" spans="1:20" ht="15.75" customHeight="1" x14ac:dyDescent="0.25">
      <c r="A400" s="107"/>
      <c r="B400" s="107"/>
      <c r="C400" s="107"/>
      <c r="D400" s="107"/>
      <c r="E400" s="107"/>
      <c r="F400" s="107"/>
      <c r="G400" s="107"/>
      <c r="H400" s="107"/>
      <c r="I400" s="107"/>
      <c r="J400" s="107"/>
      <c r="K400" s="107"/>
      <c r="L400" s="107"/>
      <c r="M400" s="107"/>
      <c r="N400" s="107"/>
      <c r="O400" s="107"/>
      <c r="P400" s="107"/>
      <c r="Q400" s="107"/>
      <c r="R400" s="107"/>
      <c r="S400" s="107"/>
      <c r="T400" s="107"/>
    </row>
    <row r="401" spans="1:20" ht="15.75" customHeight="1" x14ac:dyDescent="0.25">
      <c r="A401" s="107"/>
      <c r="B401" s="107"/>
      <c r="C401" s="107"/>
      <c r="D401" s="107"/>
      <c r="E401" s="107"/>
      <c r="F401" s="107"/>
      <c r="G401" s="107"/>
      <c r="H401" s="107"/>
      <c r="I401" s="107"/>
      <c r="J401" s="107"/>
      <c r="K401" s="107"/>
      <c r="L401" s="107"/>
      <c r="M401" s="107"/>
      <c r="N401" s="107"/>
      <c r="O401" s="107"/>
      <c r="P401" s="107"/>
      <c r="Q401" s="107"/>
      <c r="R401" s="107"/>
      <c r="S401" s="107"/>
      <c r="T401" s="107"/>
    </row>
    <row r="402" spans="1:20" ht="15.75" customHeight="1" x14ac:dyDescent="0.25">
      <c r="A402" s="107"/>
      <c r="B402" s="107"/>
      <c r="C402" s="107"/>
      <c r="D402" s="107"/>
      <c r="E402" s="107"/>
      <c r="F402" s="107"/>
      <c r="G402" s="107"/>
      <c r="H402" s="107"/>
      <c r="I402" s="107"/>
      <c r="J402" s="107"/>
      <c r="K402" s="107"/>
      <c r="L402" s="107"/>
      <c r="M402" s="107"/>
      <c r="N402" s="107"/>
      <c r="O402" s="107"/>
      <c r="P402" s="107"/>
      <c r="Q402" s="107"/>
      <c r="R402" s="107"/>
      <c r="S402" s="107"/>
      <c r="T402" s="107"/>
    </row>
    <row r="403" spans="1:20" ht="15.75" customHeight="1" x14ac:dyDescent="0.25">
      <c r="A403" s="107"/>
      <c r="B403" s="107"/>
      <c r="C403" s="107"/>
      <c r="D403" s="107"/>
      <c r="E403" s="107"/>
      <c r="F403" s="107"/>
      <c r="G403" s="107"/>
      <c r="H403" s="107"/>
      <c r="I403" s="107"/>
      <c r="J403" s="107"/>
      <c r="K403" s="107"/>
      <c r="L403" s="107"/>
      <c r="M403" s="107"/>
      <c r="N403" s="107"/>
      <c r="O403" s="107"/>
      <c r="P403" s="107"/>
      <c r="Q403" s="107"/>
      <c r="R403" s="107"/>
      <c r="S403" s="107"/>
      <c r="T403" s="107"/>
    </row>
    <row r="404" spans="1:20" ht="15.75" customHeight="1" x14ac:dyDescent="0.25">
      <c r="A404" s="107"/>
      <c r="B404" s="107"/>
      <c r="C404" s="107"/>
      <c r="D404" s="107"/>
      <c r="E404" s="107"/>
      <c r="F404" s="107"/>
      <c r="G404" s="107"/>
      <c r="H404" s="107"/>
      <c r="I404" s="107"/>
      <c r="J404" s="107"/>
      <c r="K404" s="107"/>
      <c r="L404" s="107"/>
      <c r="M404" s="107"/>
      <c r="N404" s="107"/>
      <c r="O404" s="107"/>
      <c r="P404" s="107"/>
      <c r="Q404" s="107"/>
      <c r="R404" s="107"/>
      <c r="S404" s="107"/>
      <c r="T404" s="107"/>
    </row>
    <row r="405" spans="1:20" ht="15.75" customHeight="1" x14ac:dyDescent="0.25">
      <c r="A405" s="107"/>
      <c r="B405" s="107"/>
      <c r="C405" s="107"/>
      <c r="D405" s="107"/>
      <c r="E405" s="107"/>
      <c r="F405" s="107"/>
      <c r="G405" s="107"/>
      <c r="H405" s="107"/>
      <c r="I405" s="107"/>
      <c r="J405" s="107"/>
      <c r="K405" s="107"/>
      <c r="L405" s="107"/>
      <c r="M405" s="107"/>
      <c r="N405" s="107"/>
      <c r="O405" s="107"/>
      <c r="P405" s="107"/>
      <c r="Q405" s="107"/>
      <c r="R405" s="107"/>
      <c r="S405" s="107"/>
      <c r="T405" s="107"/>
    </row>
    <row r="406" spans="1:20" ht="15.75" customHeight="1" x14ac:dyDescent="0.25">
      <c r="A406" s="107"/>
      <c r="B406" s="107"/>
      <c r="C406" s="107"/>
      <c r="D406" s="107"/>
      <c r="E406" s="107"/>
      <c r="F406" s="107"/>
      <c r="G406" s="107"/>
      <c r="H406" s="107"/>
      <c r="I406" s="107"/>
      <c r="J406" s="107"/>
      <c r="K406" s="107"/>
      <c r="L406" s="107"/>
      <c r="M406" s="107"/>
      <c r="N406" s="107"/>
      <c r="O406" s="107"/>
      <c r="P406" s="107"/>
      <c r="Q406" s="107"/>
      <c r="R406" s="107"/>
      <c r="S406" s="107"/>
      <c r="T406" s="107"/>
    </row>
    <row r="407" spans="1:20" ht="15.75" customHeight="1" x14ac:dyDescent="0.25">
      <c r="A407" s="107"/>
      <c r="B407" s="107"/>
      <c r="C407" s="107"/>
      <c r="D407" s="107"/>
      <c r="E407" s="107"/>
      <c r="F407" s="107"/>
      <c r="G407" s="107"/>
      <c r="H407" s="107"/>
      <c r="I407" s="107"/>
      <c r="J407" s="107"/>
      <c r="K407" s="107"/>
      <c r="L407" s="107"/>
      <c r="M407" s="107"/>
      <c r="N407" s="107"/>
      <c r="O407" s="107"/>
      <c r="P407" s="107"/>
      <c r="Q407" s="107"/>
      <c r="R407" s="107"/>
      <c r="S407" s="107"/>
      <c r="T407" s="107"/>
    </row>
    <row r="408" spans="1:20" ht="15.75" customHeight="1" x14ac:dyDescent="0.25">
      <c r="A408" s="107"/>
      <c r="B408" s="107"/>
      <c r="C408" s="107"/>
      <c r="D408" s="107"/>
      <c r="E408" s="107"/>
      <c r="F408" s="107"/>
      <c r="G408" s="107"/>
      <c r="H408" s="107"/>
      <c r="I408" s="107"/>
      <c r="J408" s="107"/>
      <c r="K408" s="107"/>
      <c r="L408" s="107"/>
      <c r="M408" s="107"/>
      <c r="N408" s="107"/>
      <c r="O408" s="107"/>
      <c r="P408" s="107"/>
      <c r="Q408" s="107"/>
      <c r="R408" s="107"/>
      <c r="S408" s="107"/>
      <c r="T408" s="107"/>
    </row>
    <row r="409" spans="1:20" ht="15.75" customHeight="1" x14ac:dyDescent="0.25">
      <c r="A409" s="107"/>
      <c r="B409" s="107"/>
      <c r="C409" s="107"/>
      <c r="D409" s="107"/>
      <c r="E409" s="107"/>
      <c r="F409" s="107"/>
      <c r="G409" s="107"/>
      <c r="H409" s="107"/>
      <c r="I409" s="107"/>
      <c r="J409" s="107"/>
      <c r="K409" s="107"/>
      <c r="L409" s="107"/>
      <c r="M409" s="107"/>
      <c r="N409" s="107"/>
      <c r="O409" s="107"/>
      <c r="P409" s="107"/>
      <c r="Q409" s="107"/>
      <c r="R409" s="107"/>
      <c r="S409" s="107"/>
      <c r="T409" s="107"/>
    </row>
    <row r="410" spans="1:20" ht="15.75" customHeight="1" x14ac:dyDescent="0.25">
      <c r="A410" s="107"/>
      <c r="B410" s="107"/>
      <c r="C410" s="107"/>
      <c r="D410" s="107"/>
      <c r="E410" s="107"/>
      <c r="F410" s="107"/>
      <c r="G410" s="107"/>
      <c r="H410" s="107"/>
      <c r="I410" s="107"/>
      <c r="J410" s="107"/>
      <c r="K410" s="107"/>
      <c r="L410" s="107"/>
      <c r="M410" s="107"/>
      <c r="N410" s="107"/>
      <c r="O410" s="107"/>
      <c r="P410" s="107"/>
      <c r="Q410" s="107"/>
      <c r="R410" s="107"/>
      <c r="S410" s="107"/>
      <c r="T410" s="107"/>
    </row>
    <row r="411" spans="1:20" ht="15.75" customHeight="1" x14ac:dyDescent="0.25">
      <c r="A411" s="107"/>
      <c r="B411" s="107"/>
      <c r="C411" s="107"/>
      <c r="D411" s="107"/>
      <c r="E411" s="107"/>
      <c r="F411" s="107"/>
      <c r="G411" s="107"/>
      <c r="H411" s="107"/>
      <c r="I411" s="107"/>
      <c r="J411" s="107"/>
      <c r="K411" s="107"/>
      <c r="L411" s="107"/>
      <c r="M411" s="107"/>
      <c r="N411" s="107"/>
      <c r="O411" s="107"/>
      <c r="P411" s="107"/>
      <c r="Q411" s="107"/>
      <c r="R411" s="107"/>
      <c r="S411" s="107"/>
      <c r="T411" s="107"/>
    </row>
    <row r="412" spans="1:20" ht="15.75" customHeight="1" x14ac:dyDescent="0.25">
      <c r="A412" s="107"/>
      <c r="B412" s="107"/>
      <c r="C412" s="107"/>
      <c r="D412" s="107"/>
      <c r="E412" s="107"/>
      <c r="F412" s="107"/>
      <c r="G412" s="107"/>
      <c r="H412" s="107"/>
      <c r="I412" s="107"/>
      <c r="J412" s="107"/>
      <c r="K412" s="107"/>
      <c r="L412" s="107"/>
      <c r="M412" s="107"/>
      <c r="N412" s="107"/>
      <c r="O412" s="107"/>
      <c r="P412" s="107"/>
      <c r="Q412" s="107"/>
      <c r="R412" s="107"/>
      <c r="S412" s="107"/>
      <c r="T412" s="107"/>
    </row>
    <row r="413" spans="1:20" ht="15.75" customHeight="1" x14ac:dyDescent="0.25">
      <c r="A413" s="107"/>
      <c r="B413" s="107"/>
      <c r="C413" s="107"/>
      <c r="D413" s="107"/>
      <c r="E413" s="107"/>
      <c r="F413" s="107"/>
      <c r="G413" s="107"/>
      <c r="H413" s="107"/>
      <c r="I413" s="107"/>
      <c r="J413" s="107"/>
      <c r="K413" s="107"/>
      <c r="L413" s="107"/>
      <c r="M413" s="107"/>
      <c r="N413" s="107"/>
      <c r="O413" s="107"/>
      <c r="P413" s="107"/>
      <c r="Q413" s="107"/>
      <c r="R413" s="107"/>
      <c r="S413" s="107"/>
      <c r="T413" s="107"/>
    </row>
    <row r="414" spans="1:20" ht="15.75" customHeight="1" x14ac:dyDescent="0.25">
      <c r="A414" s="107"/>
      <c r="B414" s="107"/>
      <c r="C414" s="107"/>
      <c r="D414" s="107"/>
      <c r="E414" s="107"/>
      <c r="F414" s="107"/>
      <c r="G414" s="107"/>
      <c r="H414" s="107"/>
      <c r="I414" s="107"/>
      <c r="J414" s="107"/>
      <c r="K414" s="107"/>
      <c r="L414" s="107"/>
      <c r="M414" s="107"/>
      <c r="N414" s="107"/>
      <c r="O414" s="107"/>
      <c r="P414" s="107"/>
      <c r="Q414" s="107"/>
      <c r="R414" s="107"/>
      <c r="S414" s="107"/>
      <c r="T414" s="107"/>
    </row>
    <row r="415" spans="1:20" ht="15.75" customHeight="1" x14ac:dyDescent="0.25">
      <c r="A415" s="107"/>
      <c r="B415" s="107"/>
      <c r="C415" s="107"/>
      <c r="D415" s="107"/>
      <c r="E415" s="107"/>
      <c r="F415" s="107"/>
      <c r="G415" s="107"/>
      <c r="H415" s="107"/>
      <c r="I415" s="107"/>
      <c r="J415" s="107"/>
      <c r="K415" s="107"/>
      <c r="L415" s="107"/>
      <c r="M415" s="107"/>
      <c r="N415" s="107"/>
      <c r="O415" s="107"/>
      <c r="P415" s="107"/>
      <c r="Q415" s="107"/>
      <c r="R415" s="107"/>
      <c r="S415" s="107"/>
      <c r="T415" s="107"/>
    </row>
    <row r="416" spans="1:20" ht="15.75" customHeight="1" x14ac:dyDescent="0.25">
      <c r="A416" s="107"/>
      <c r="B416" s="107"/>
      <c r="C416" s="107"/>
      <c r="D416" s="107"/>
      <c r="E416" s="107"/>
      <c r="F416" s="107"/>
      <c r="G416" s="107"/>
      <c r="H416" s="107"/>
      <c r="I416" s="107"/>
      <c r="J416" s="107"/>
      <c r="K416" s="107"/>
      <c r="L416" s="107"/>
      <c r="M416" s="107"/>
      <c r="N416" s="107"/>
      <c r="O416" s="107"/>
      <c r="P416" s="107"/>
      <c r="Q416" s="107"/>
      <c r="R416" s="107"/>
      <c r="S416" s="107"/>
      <c r="T416" s="107"/>
    </row>
    <row r="417" spans="1:20" ht="15.75" customHeight="1" x14ac:dyDescent="0.25">
      <c r="A417" s="107"/>
      <c r="B417" s="107"/>
      <c r="C417" s="107"/>
      <c r="D417" s="107"/>
      <c r="E417" s="107"/>
      <c r="F417" s="107"/>
      <c r="G417" s="107"/>
      <c r="H417" s="107"/>
      <c r="I417" s="107"/>
      <c r="J417" s="107"/>
      <c r="K417" s="107"/>
      <c r="L417" s="107"/>
      <c r="M417" s="107"/>
      <c r="N417" s="107"/>
      <c r="O417" s="107"/>
      <c r="P417" s="107"/>
      <c r="Q417" s="107"/>
      <c r="R417" s="107"/>
      <c r="S417" s="107"/>
      <c r="T417" s="107"/>
    </row>
    <row r="418" spans="1:20" ht="15.75" customHeight="1" x14ac:dyDescent="0.25">
      <c r="A418" s="107"/>
      <c r="B418" s="107"/>
      <c r="C418" s="107"/>
      <c r="D418" s="107"/>
      <c r="E418" s="107"/>
      <c r="F418" s="107"/>
      <c r="G418" s="107"/>
      <c r="H418" s="107"/>
      <c r="I418" s="107"/>
      <c r="J418" s="107"/>
      <c r="K418" s="107"/>
      <c r="L418" s="107"/>
      <c r="M418" s="107"/>
      <c r="N418" s="107"/>
      <c r="O418" s="107"/>
      <c r="P418" s="107"/>
      <c r="Q418" s="107"/>
      <c r="R418" s="107"/>
      <c r="S418" s="107"/>
      <c r="T418" s="107"/>
    </row>
    <row r="419" spans="1:20" ht="15.75" customHeight="1" x14ac:dyDescent="0.25">
      <c r="A419" s="107"/>
      <c r="B419" s="107"/>
      <c r="C419" s="107"/>
      <c r="D419" s="107"/>
      <c r="E419" s="107"/>
      <c r="F419" s="107"/>
      <c r="G419" s="107"/>
      <c r="H419" s="107"/>
      <c r="I419" s="107"/>
      <c r="J419" s="107"/>
      <c r="K419" s="107"/>
      <c r="L419" s="107"/>
      <c r="M419" s="107"/>
      <c r="N419" s="107"/>
      <c r="O419" s="107"/>
      <c r="P419" s="107"/>
      <c r="Q419" s="107"/>
      <c r="R419" s="107"/>
      <c r="S419" s="107"/>
      <c r="T419" s="107"/>
    </row>
    <row r="420" spans="1:20" ht="15.75" customHeight="1" x14ac:dyDescent="0.25">
      <c r="A420" s="107"/>
      <c r="B420" s="107"/>
      <c r="C420" s="107"/>
      <c r="D420" s="107"/>
      <c r="E420" s="107"/>
      <c r="F420" s="107"/>
      <c r="G420" s="107"/>
      <c r="H420" s="107"/>
      <c r="I420" s="107"/>
      <c r="J420" s="107"/>
      <c r="K420" s="107"/>
      <c r="L420" s="107"/>
      <c r="M420" s="107"/>
      <c r="N420" s="107"/>
      <c r="O420" s="107"/>
      <c r="P420" s="107"/>
      <c r="Q420" s="107"/>
      <c r="R420" s="107"/>
      <c r="S420" s="107"/>
      <c r="T420" s="107"/>
    </row>
    <row r="421" spans="1:20" ht="15.75" customHeight="1" x14ac:dyDescent="0.25">
      <c r="A421" s="107"/>
      <c r="B421" s="107"/>
      <c r="C421" s="107"/>
      <c r="D421" s="107"/>
      <c r="E421" s="107"/>
      <c r="F421" s="107"/>
      <c r="G421" s="107"/>
      <c r="H421" s="107"/>
      <c r="I421" s="107"/>
      <c r="J421" s="107"/>
      <c r="K421" s="107"/>
      <c r="L421" s="107"/>
      <c r="M421" s="107"/>
      <c r="N421" s="107"/>
      <c r="O421" s="107"/>
      <c r="P421" s="107"/>
      <c r="Q421" s="107"/>
      <c r="R421" s="107"/>
      <c r="S421" s="107"/>
      <c r="T421" s="107"/>
    </row>
    <row r="422" spans="1:20" ht="15.75" customHeight="1" x14ac:dyDescent="0.25">
      <c r="A422" s="107"/>
      <c r="B422" s="107"/>
      <c r="C422" s="107"/>
      <c r="D422" s="107"/>
      <c r="E422" s="107"/>
      <c r="F422" s="107"/>
      <c r="G422" s="107"/>
      <c r="H422" s="107"/>
      <c r="I422" s="107"/>
      <c r="J422" s="107"/>
      <c r="K422" s="107"/>
      <c r="L422" s="107"/>
      <c r="M422" s="107"/>
      <c r="N422" s="107"/>
      <c r="O422" s="107"/>
      <c r="P422" s="107"/>
      <c r="Q422" s="107"/>
      <c r="R422" s="107"/>
      <c r="S422" s="107"/>
      <c r="T422" s="107"/>
    </row>
    <row r="423" spans="1:20" ht="15.75" customHeight="1" x14ac:dyDescent="0.25">
      <c r="A423" s="107"/>
      <c r="B423" s="107"/>
      <c r="C423" s="107"/>
      <c r="D423" s="107"/>
      <c r="E423" s="107"/>
      <c r="F423" s="107"/>
      <c r="G423" s="107"/>
      <c r="H423" s="107"/>
      <c r="I423" s="107"/>
      <c r="J423" s="107"/>
      <c r="K423" s="107"/>
      <c r="L423" s="107"/>
      <c r="M423" s="107"/>
      <c r="N423" s="107"/>
      <c r="O423" s="107"/>
      <c r="P423" s="107"/>
      <c r="Q423" s="107"/>
      <c r="R423" s="107"/>
      <c r="S423" s="107"/>
      <c r="T423" s="107"/>
    </row>
    <row r="424" spans="1:20" ht="15.75" customHeight="1" x14ac:dyDescent="0.25">
      <c r="A424" s="107"/>
      <c r="B424" s="107"/>
      <c r="C424" s="107"/>
      <c r="D424" s="107"/>
      <c r="E424" s="107"/>
      <c r="F424" s="107"/>
      <c r="G424" s="107"/>
      <c r="H424" s="107"/>
      <c r="I424" s="107"/>
      <c r="J424" s="107"/>
      <c r="K424" s="107"/>
      <c r="L424" s="107"/>
      <c r="M424" s="107"/>
      <c r="N424" s="107"/>
      <c r="O424" s="107"/>
      <c r="P424" s="107"/>
      <c r="Q424" s="107"/>
      <c r="R424" s="107"/>
      <c r="S424" s="107"/>
      <c r="T424" s="107"/>
    </row>
    <row r="425" spans="1:20" ht="15.75" customHeight="1" x14ac:dyDescent="0.25">
      <c r="A425" s="107"/>
      <c r="B425" s="107"/>
      <c r="C425" s="107"/>
      <c r="D425" s="107"/>
      <c r="E425" s="107"/>
      <c r="F425" s="107"/>
      <c r="G425" s="107"/>
      <c r="H425" s="107"/>
      <c r="I425" s="107"/>
      <c r="J425" s="107"/>
      <c r="K425" s="107"/>
      <c r="L425" s="107"/>
      <c r="M425" s="107"/>
      <c r="N425" s="107"/>
      <c r="O425" s="107"/>
      <c r="P425" s="107"/>
      <c r="Q425" s="107"/>
      <c r="R425" s="107"/>
      <c r="S425" s="107"/>
      <c r="T425" s="107"/>
    </row>
    <row r="426" spans="1:20" ht="15.75" customHeight="1" x14ac:dyDescent="0.25">
      <c r="A426" s="107"/>
      <c r="B426" s="107"/>
      <c r="C426" s="107"/>
      <c r="D426" s="107"/>
      <c r="E426" s="107"/>
      <c r="F426" s="107"/>
      <c r="G426" s="107"/>
      <c r="H426" s="107"/>
      <c r="I426" s="107"/>
      <c r="J426" s="107"/>
      <c r="K426" s="107"/>
      <c r="L426" s="107"/>
      <c r="M426" s="107"/>
      <c r="N426" s="107"/>
      <c r="O426" s="107"/>
      <c r="P426" s="107"/>
      <c r="Q426" s="107"/>
      <c r="R426" s="107"/>
      <c r="S426" s="107"/>
      <c r="T426" s="107"/>
    </row>
    <row r="427" spans="1:20" ht="15.75" customHeight="1" x14ac:dyDescent="0.25">
      <c r="A427" s="107"/>
      <c r="B427" s="107"/>
      <c r="C427" s="107"/>
      <c r="D427" s="107"/>
      <c r="E427" s="107"/>
      <c r="F427" s="107"/>
      <c r="G427" s="107"/>
      <c r="H427" s="107"/>
      <c r="I427" s="107"/>
      <c r="J427" s="107"/>
      <c r="K427" s="107"/>
      <c r="L427" s="107"/>
      <c r="M427" s="107"/>
      <c r="N427" s="107"/>
      <c r="O427" s="107"/>
      <c r="P427" s="107"/>
      <c r="Q427" s="107"/>
      <c r="R427" s="107"/>
      <c r="S427" s="107"/>
      <c r="T427" s="107"/>
    </row>
    <row r="428" spans="1:20" ht="15.75" customHeight="1" x14ac:dyDescent="0.25">
      <c r="A428" s="107"/>
      <c r="B428" s="107"/>
      <c r="C428" s="107"/>
      <c r="D428" s="107"/>
      <c r="E428" s="107"/>
      <c r="F428" s="107"/>
      <c r="G428" s="107"/>
      <c r="H428" s="107"/>
      <c r="I428" s="107"/>
      <c r="J428" s="107"/>
      <c r="K428" s="107"/>
      <c r="L428" s="107"/>
      <c r="M428" s="107"/>
      <c r="N428" s="107"/>
      <c r="O428" s="107"/>
      <c r="P428" s="107"/>
      <c r="Q428" s="107"/>
      <c r="R428" s="107"/>
      <c r="S428" s="107"/>
      <c r="T428" s="107"/>
    </row>
    <row r="429" spans="1:20" ht="15.75" customHeight="1" x14ac:dyDescent="0.25">
      <c r="A429" s="107"/>
      <c r="B429" s="107"/>
      <c r="C429" s="107"/>
      <c r="D429" s="107"/>
      <c r="E429" s="107"/>
      <c r="F429" s="107"/>
      <c r="G429" s="107"/>
      <c r="H429" s="107"/>
      <c r="I429" s="107"/>
      <c r="J429" s="107"/>
      <c r="K429" s="107"/>
      <c r="L429" s="107"/>
      <c r="M429" s="107"/>
      <c r="N429" s="107"/>
      <c r="O429" s="107"/>
      <c r="P429" s="107"/>
      <c r="Q429" s="107"/>
      <c r="R429" s="107"/>
      <c r="S429" s="107"/>
      <c r="T429" s="107"/>
    </row>
    <row r="430" spans="1:20" ht="15.75" customHeight="1" x14ac:dyDescent="0.25">
      <c r="A430" s="107"/>
      <c r="B430" s="107"/>
      <c r="C430" s="107"/>
      <c r="D430" s="107"/>
      <c r="E430" s="107"/>
      <c r="F430" s="107"/>
      <c r="G430" s="107"/>
      <c r="H430" s="107"/>
      <c r="I430" s="107"/>
      <c r="J430" s="107"/>
      <c r="K430" s="107"/>
      <c r="L430" s="107"/>
      <c r="M430" s="107"/>
      <c r="N430" s="107"/>
      <c r="O430" s="107"/>
      <c r="P430" s="107"/>
      <c r="Q430" s="107"/>
      <c r="R430" s="107"/>
      <c r="S430" s="107"/>
      <c r="T430" s="107"/>
    </row>
    <row r="431" spans="1:20" ht="15.75" customHeight="1" x14ac:dyDescent="0.25">
      <c r="A431" s="107"/>
      <c r="B431" s="107"/>
      <c r="C431" s="107"/>
      <c r="D431" s="107"/>
      <c r="E431" s="107"/>
      <c r="F431" s="107"/>
      <c r="G431" s="107"/>
      <c r="H431" s="107"/>
      <c r="I431" s="107"/>
      <c r="J431" s="107"/>
      <c r="K431" s="107"/>
      <c r="L431" s="107"/>
      <c r="M431" s="107"/>
      <c r="N431" s="107"/>
      <c r="O431" s="107"/>
      <c r="P431" s="107"/>
      <c r="Q431" s="107"/>
      <c r="R431" s="107"/>
      <c r="S431" s="107"/>
      <c r="T431" s="107"/>
    </row>
    <row r="432" spans="1:20" ht="15.75" customHeight="1" x14ac:dyDescent="0.25">
      <c r="A432" s="107"/>
      <c r="B432" s="107"/>
      <c r="C432" s="107"/>
      <c r="D432" s="107"/>
      <c r="E432" s="107"/>
      <c r="F432" s="107"/>
      <c r="G432" s="107"/>
      <c r="H432" s="107"/>
      <c r="I432" s="107"/>
      <c r="J432" s="107"/>
      <c r="K432" s="107"/>
      <c r="L432" s="107"/>
      <c r="M432" s="107"/>
      <c r="N432" s="107"/>
      <c r="O432" s="107"/>
      <c r="P432" s="107"/>
      <c r="Q432" s="107"/>
      <c r="R432" s="107"/>
      <c r="S432" s="107"/>
      <c r="T432" s="107"/>
    </row>
    <row r="433" spans="1:20" ht="15.75" customHeight="1" x14ac:dyDescent="0.25">
      <c r="A433" s="107"/>
      <c r="B433" s="107"/>
      <c r="C433" s="107"/>
      <c r="D433" s="107"/>
      <c r="E433" s="107"/>
      <c r="F433" s="107"/>
      <c r="G433" s="107"/>
      <c r="H433" s="107"/>
      <c r="I433" s="107"/>
      <c r="J433" s="107"/>
      <c r="K433" s="107"/>
      <c r="L433" s="107"/>
      <c r="M433" s="107"/>
      <c r="N433" s="107"/>
      <c r="O433" s="107"/>
      <c r="P433" s="107"/>
      <c r="Q433" s="107"/>
      <c r="R433" s="107"/>
      <c r="S433" s="107"/>
      <c r="T433" s="107"/>
    </row>
    <row r="434" spans="1:20" ht="15.75" customHeight="1" x14ac:dyDescent="0.25">
      <c r="A434" s="107"/>
      <c r="B434" s="107"/>
      <c r="C434" s="107"/>
      <c r="D434" s="107"/>
      <c r="E434" s="107"/>
      <c r="F434" s="107"/>
      <c r="G434" s="107"/>
      <c r="H434" s="107"/>
      <c r="I434" s="107"/>
      <c r="J434" s="107"/>
      <c r="K434" s="107"/>
      <c r="L434" s="107"/>
      <c r="M434" s="107"/>
      <c r="N434" s="107"/>
      <c r="O434" s="107"/>
      <c r="P434" s="107"/>
      <c r="Q434" s="107"/>
      <c r="R434" s="107"/>
      <c r="S434" s="107"/>
      <c r="T434" s="107"/>
    </row>
    <row r="435" spans="1:20" ht="15.75" customHeight="1" x14ac:dyDescent="0.25">
      <c r="A435" s="107"/>
      <c r="B435" s="107"/>
      <c r="C435" s="107"/>
      <c r="D435" s="107"/>
      <c r="E435" s="107"/>
      <c r="F435" s="107"/>
      <c r="G435" s="107"/>
      <c r="H435" s="107"/>
      <c r="I435" s="107"/>
      <c r="J435" s="107"/>
      <c r="K435" s="107"/>
      <c r="L435" s="107"/>
      <c r="M435" s="107"/>
      <c r="N435" s="107"/>
      <c r="O435" s="107"/>
      <c r="P435" s="107"/>
      <c r="Q435" s="107"/>
      <c r="R435" s="107"/>
      <c r="S435" s="107"/>
      <c r="T435" s="107"/>
    </row>
    <row r="436" spans="1:20" ht="15.75" customHeight="1" x14ac:dyDescent="0.25">
      <c r="A436" s="107"/>
      <c r="B436" s="107"/>
      <c r="C436" s="107"/>
      <c r="D436" s="107"/>
      <c r="E436" s="107"/>
      <c r="F436" s="107"/>
      <c r="G436" s="107"/>
      <c r="H436" s="107"/>
      <c r="I436" s="107"/>
      <c r="J436" s="107"/>
      <c r="K436" s="107"/>
      <c r="L436" s="107"/>
      <c r="M436" s="107"/>
      <c r="N436" s="107"/>
      <c r="O436" s="107"/>
      <c r="P436" s="107"/>
      <c r="Q436" s="107"/>
      <c r="R436" s="107"/>
      <c r="S436" s="107"/>
      <c r="T436" s="107"/>
    </row>
    <row r="437" spans="1:20" ht="15.75" customHeight="1" x14ac:dyDescent="0.25">
      <c r="A437" s="107"/>
      <c r="B437" s="107"/>
      <c r="C437" s="107"/>
      <c r="D437" s="107"/>
      <c r="E437" s="107"/>
      <c r="F437" s="107"/>
      <c r="G437" s="107"/>
      <c r="H437" s="107"/>
      <c r="I437" s="107"/>
      <c r="J437" s="107"/>
      <c r="K437" s="107"/>
      <c r="L437" s="107"/>
      <c r="M437" s="107"/>
      <c r="N437" s="107"/>
      <c r="O437" s="107"/>
      <c r="P437" s="107"/>
      <c r="Q437" s="107"/>
      <c r="R437" s="107"/>
      <c r="S437" s="107"/>
      <c r="T437" s="107"/>
    </row>
    <row r="438" spans="1:20" ht="15.75" customHeight="1" x14ac:dyDescent="0.25">
      <c r="A438" s="107"/>
      <c r="B438" s="107"/>
      <c r="C438" s="107"/>
      <c r="D438" s="107"/>
      <c r="E438" s="107"/>
      <c r="F438" s="107"/>
      <c r="G438" s="107"/>
      <c r="H438" s="107"/>
      <c r="I438" s="107"/>
      <c r="J438" s="107"/>
      <c r="K438" s="107"/>
      <c r="L438" s="107"/>
      <c r="M438" s="107"/>
      <c r="N438" s="107"/>
      <c r="O438" s="107"/>
      <c r="P438" s="107"/>
      <c r="Q438" s="107"/>
      <c r="R438" s="107"/>
      <c r="S438" s="107"/>
      <c r="T438" s="107"/>
    </row>
    <row r="439" spans="1:20" ht="15.75" customHeight="1" x14ac:dyDescent="0.25">
      <c r="A439" s="107"/>
      <c r="B439" s="107"/>
      <c r="C439" s="107"/>
      <c r="D439" s="107"/>
      <c r="E439" s="107"/>
      <c r="F439" s="107"/>
      <c r="G439" s="107"/>
      <c r="H439" s="107"/>
      <c r="I439" s="107"/>
      <c r="J439" s="107"/>
      <c r="K439" s="107"/>
      <c r="L439" s="107"/>
      <c r="M439" s="107"/>
      <c r="N439" s="107"/>
      <c r="O439" s="107"/>
      <c r="P439" s="107"/>
      <c r="Q439" s="107"/>
      <c r="R439" s="107"/>
      <c r="S439" s="107"/>
      <c r="T439" s="107"/>
    </row>
    <row r="440" spans="1:20" ht="15.75" customHeight="1" x14ac:dyDescent="0.25">
      <c r="A440" s="107"/>
      <c r="B440" s="107"/>
      <c r="C440" s="107"/>
      <c r="D440" s="107"/>
      <c r="E440" s="107"/>
      <c r="F440" s="107"/>
      <c r="G440" s="107"/>
      <c r="H440" s="107"/>
      <c r="I440" s="107"/>
      <c r="J440" s="107"/>
      <c r="K440" s="107"/>
      <c r="L440" s="107"/>
      <c r="M440" s="107"/>
      <c r="N440" s="107"/>
      <c r="O440" s="107"/>
      <c r="P440" s="107"/>
      <c r="Q440" s="107"/>
      <c r="R440" s="107"/>
      <c r="S440" s="107"/>
      <c r="T440" s="107"/>
    </row>
    <row r="441" spans="1:20" ht="15.75" customHeight="1" x14ac:dyDescent="0.25">
      <c r="A441" s="107"/>
      <c r="B441" s="107"/>
      <c r="C441" s="107"/>
      <c r="D441" s="107"/>
      <c r="E441" s="107"/>
      <c r="F441" s="107"/>
      <c r="G441" s="107"/>
      <c r="H441" s="107"/>
      <c r="I441" s="107"/>
      <c r="J441" s="107"/>
      <c r="K441" s="107"/>
      <c r="L441" s="107"/>
      <c r="M441" s="107"/>
      <c r="N441" s="107"/>
      <c r="O441" s="107"/>
      <c r="P441" s="107"/>
      <c r="Q441" s="107"/>
      <c r="R441" s="107"/>
      <c r="S441" s="107"/>
      <c r="T441" s="107"/>
    </row>
    <row r="442" spans="1:20" ht="15.75" customHeight="1" x14ac:dyDescent="0.25">
      <c r="A442" s="107"/>
      <c r="B442" s="107"/>
      <c r="C442" s="107"/>
      <c r="D442" s="107"/>
      <c r="E442" s="107"/>
      <c r="F442" s="107"/>
      <c r="G442" s="107"/>
      <c r="H442" s="107"/>
      <c r="I442" s="107"/>
      <c r="J442" s="107"/>
      <c r="K442" s="107"/>
      <c r="L442" s="107"/>
      <c r="M442" s="107"/>
      <c r="N442" s="107"/>
      <c r="O442" s="107"/>
      <c r="P442" s="107"/>
      <c r="Q442" s="107"/>
      <c r="R442" s="107"/>
      <c r="S442" s="107"/>
      <c r="T442" s="107"/>
    </row>
    <row r="443" spans="1:20" ht="15.75" customHeight="1" x14ac:dyDescent="0.25">
      <c r="A443" s="107"/>
      <c r="B443" s="107"/>
      <c r="C443" s="107"/>
      <c r="D443" s="107"/>
      <c r="E443" s="107"/>
      <c r="F443" s="107"/>
      <c r="G443" s="107"/>
      <c r="H443" s="107"/>
      <c r="I443" s="107"/>
      <c r="J443" s="107"/>
      <c r="K443" s="107"/>
      <c r="L443" s="107"/>
      <c r="M443" s="107"/>
      <c r="N443" s="107"/>
      <c r="O443" s="107"/>
      <c r="P443" s="107"/>
      <c r="Q443" s="107"/>
      <c r="R443" s="107"/>
      <c r="S443" s="107"/>
      <c r="T443" s="107"/>
    </row>
    <row r="444" spans="1:20" ht="15.75" customHeight="1" x14ac:dyDescent="0.25">
      <c r="A444" s="107"/>
      <c r="B444" s="107"/>
      <c r="C444" s="107"/>
      <c r="D444" s="107"/>
      <c r="E444" s="107"/>
      <c r="F444" s="107"/>
      <c r="G444" s="107"/>
      <c r="H444" s="107"/>
      <c r="I444" s="107"/>
      <c r="J444" s="107"/>
      <c r="K444" s="107"/>
      <c r="L444" s="107"/>
      <c r="M444" s="107"/>
      <c r="N444" s="107"/>
      <c r="O444" s="107"/>
      <c r="P444" s="107"/>
      <c r="Q444" s="107"/>
      <c r="R444" s="107"/>
      <c r="S444" s="107"/>
      <c r="T444" s="107"/>
    </row>
    <row r="445" spans="1:20" ht="15.75" customHeight="1" x14ac:dyDescent="0.25">
      <c r="A445" s="107"/>
      <c r="B445" s="107"/>
      <c r="C445" s="107"/>
      <c r="D445" s="107"/>
      <c r="E445" s="107"/>
      <c r="F445" s="107"/>
      <c r="G445" s="107"/>
      <c r="H445" s="107"/>
      <c r="I445" s="107"/>
      <c r="J445" s="107"/>
      <c r="K445" s="107"/>
      <c r="L445" s="107"/>
      <c r="M445" s="107"/>
      <c r="N445" s="107"/>
      <c r="O445" s="107"/>
      <c r="P445" s="107"/>
      <c r="Q445" s="107"/>
      <c r="R445" s="107"/>
      <c r="S445" s="107"/>
      <c r="T445" s="107"/>
    </row>
    <row r="446" spans="1:20" ht="15.75" customHeight="1" x14ac:dyDescent="0.25">
      <c r="A446" s="107"/>
      <c r="B446" s="107"/>
      <c r="C446" s="107"/>
      <c r="D446" s="107"/>
      <c r="E446" s="107"/>
      <c r="F446" s="107"/>
      <c r="G446" s="107"/>
      <c r="H446" s="107"/>
      <c r="I446" s="107"/>
      <c r="J446" s="107"/>
      <c r="K446" s="107"/>
      <c r="L446" s="107"/>
      <c r="M446" s="107"/>
      <c r="N446" s="107"/>
      <c r="O446" s="107"/>
      <c r="P446" s="107"/>
      <c r="Q446" s="107"/>
      <c r="R446" s="107"/>
      <c r="S446" s="107"/>
      <c r="T446" s="107"/>
    </row>
    <row r="447" spans="1:20" ht="15.75" customHeight="1" x14ac:dyDescent="0.25">
      <c r="A447" s="107"/>
      <c r="B447" s="107"/>
      <c r="C447" s="107"/>
      <c r="D447" s="107"/>
      <c r="E447" s="107"/>
      <c r="F447" s="107"/>
      <c r="G447" s="107"/>
      <c r="H447" s="107"/>
      <c r="I447" s="107"/>
      <c r="J447" s="107"/>
      <c r="K447" s="107"/>
      <c r="L447" s="107"/>
      <c r="M447" s="107"/>
      <c r="N447" s="107"/>
      <c r="O447" s="107"/>
      <c r="P447" s="107"/>
      <c r="Q447" s="107"/>
      <c r="R447" s="107"/>
      <c r="S447" s="107"/>
      <c r="T447" s="107"/>
    </row>
    <row r="448" spans="1:20" ht="15.75" customHeight="1" x14ac:dyDescent="0.25">
      <c r="A448" s="107"/>
      <c r="B448" s="107"/>
      <c r="C448" s="107"/>
      <c r="D448" s="107"/>
      <c r="E448" s="107"/>
      <c r="F448" s="107"/>
      <c r="G448" s="107"/>
      <c r="H448" s="107"/>
      <c r="I448" s="107"/>
      <c r="J448" s="107"/>
      <c r="K448" s="107"/>
      <c r="L448" s="107"/>
      <c r="M448" s="107"/>
      <c r="N448" s="107"/>
      <c r="O448" s="107"/>
      <c r="P448" s="107"/>
      <c r="Q448" s="107"/>
      <c r="R448" s="107"/>
      <c r="S448" s="107"/>
      <c r="T448" s="107"/>
    </row>
    <row r="449" spans="1:20" ht="15.75" customHeight="1" x14ac:dyDescent="0.25">
      <c r="A449" s="107"/>
      <c r="B449" s="107"/>
      <c r="C449" s="107"/>
      <c r="D449" s="107"/>
      <c r="E449" s="107"/>
      <c r="F449" s="107"/>
      <c r="G449" s="107"/>
      <c r="H449" s="107"/>
      <c r="I449" s="107"/>
      <c r="J449" s="107"/>
      <c r="K449" s="107"/>
      <c r="L449" s="107"/>
      <c r="M449" s="107"/>
      <c r="N449" s="107"/>
      <c r="O449" s="107"/>
      <c r="P449" s="107"/>
      <c r="Q449" s="107"/>
      <c r="R449" s="107"/>
      <c r="S449" s="107"/>
      <c r="T449" s="107"/>
    </row>
    <row r="450" spans="1:20" ht="15.75" customHeight="1" x14ac:dyDescent="0.25">
      <c r="A450" s="107"/>
      <c r="B450" s="107"/>
      <c r="C450" s="107"/>
      <c r="D450" s="107"/>
      <c r="E450" s="107"/>
      <c r="F450" s="107"/>
      <c r="G450" s="107"/>
      <c r="H450" s="107"/>
      <c r="I450" s="107"/>
      <c r="J450" s="107"/>
      <c r="K450" s="107"/>
      <c r="L450" s="107"/>
      <c r="M450" s="107"/>
      <c r="N450" s="107"/>
      <c r="O450" s="107"/>
      <c r="P450" s="107"/>
      <c r="Q450" s="107"/>
      <c r="R450" s="107"/>
      <c r="S450" s="107"/>
      <c r="T450" s="107"/>
    </row>
    <row r="451" spans="1:20" ht="15.75" customHeight="1" x14ac:dyDescent="0.25">
      <c r="A451" s="107"/>
      <c r="B451" s="107"/>
      <c r="C451" s="107"/>
      <c r="D451" s="107"/>
      <c r="E451" s="107"/>
      <c r="F451" s="107"/>
      <c r="G451" s="107"/>
      <c r="H451" s="107"/>
      <c r="I451" s="107"/>
      <c r="J451" s="107"/>
      <c r="K451" s="107"/>
      <c r="L451" s="107"/>
      <c r="M451" s="107"/>
      <c r="N451" s="107"/>
      <c r="O451" s="107"/>
      <c r="P451" s="107"/>
      <c r="Q451" s="107"/>
      <c r="R451" s="107"/>
      <c r="S451" s="107"/>
      <c r="T451" s="107"/>
    </row>
    <row r="452" spans="1:20" ht="15.75" customHeight="1" x14ac:dyDescent="0.25">
      <c r="A452" s="107"/>
      <c r="B452" s="107"/>
      <c r="C452" s="107"/>
      <c r="D452" s="107"/>
      <c r="E452" s="107"/>
      <c r="F452" s="107"/>
      <c r="G452" s="107"/>
      <c r="H452" s="107"/>
      <c r="I452" s="107"/>
      <c r="J452" s="107"/>
      <c r="K452" s="107"/>
      <c r="L452" s="107"/>
      <c r="M452" s="107"/>
      <c r="N452" s="107"/>
      <c r="O452" s="107"/>
      <c r="P452" s="107"/>
      <c r="Q452" s="107"/>
      <c r="R452" s="107"/>
      <c r="S452" s="107"/>
      <c r="T452" s="107"/>
    </row>
    <row r="453" spans="1:20" ht="15.75" customHeight="1" x14ac:dyDescent="0.25">
      <c r="A453" s="107"/>
      <c r="B453" s="107"/>
      <c r="C453" s="107"/>
      <c r="D453" s="107"/>
      <c r="E453" s="107"/>
      <c r="F453" s="107"/>
      <c r="G453" s="107"/>
      <c r="H453" s="107"/>
      <c r="I453" s="107"/>
      <c r="J453" s="107"/>
      <c r="K453" s="107"/>
      <c r="L453" s="107"/>
      <c r="M453" s="107"/>
      <c r="N453" s="107"/>
      <c r="O453" s="107"/>
      <c r="P453" s="107"/>
      <c r="Q453" s="107"/>
      <c r="R453" s="107"/>
      <c r="S453" s="107"/>
      <c r="T453" s="107"/>
    </row>
    <row r="454" spans="1:20" ht="15.75" customHeight="1" x14ac:dyDescent="0.25">
      <c r="A454" s="107"/>
      <c r="B454" s="107"/>
      <c r="C454" s="107"/>
      <c r="D454" s="107"/>
      <c r="E454" s="107"/>
      <c r="F454" s="107"/>
      <c r="G454" s="107"/>
      <c r="H454" s="107"/>
      <c r="I454" s="107"/>
      <c r="J454" s="107"/>
      <c r="K454" s="107"/>
      <c r="L454" s="107"/>
      <c r="M454" s="107"/>
      <c r="N454" s="107"/>
      <c r="O454" s="107"/>
      <c r="P454" s="107"/>
      <c r="Q454" s="107"/>
      <c r="R454" s="107"/>
      <c r="S454" s="107"/>
      <c r="T454" s="107"/>
    </row>
    <row r="455" spans="1:20" ht="15.75" customHeight="1" x14ac:dyDescent="0.25">
      <c r="A455" s="107"/>
      <c r="B455" s="107"/>
      <c r="C455" s="107"/>
      <c r="D455" s="107"/>
      <c r="E455" s="107"/>
      <c r="F455" s="107"/>
      <c r="G455" s="107"/>
      <c r="H455" s="107"/>
      <c r="I455" s="107"/>
      <c r="J455" s="107"/>
      <c r="K455" s="107"/>
      <c r="L455" s="107"/>
      <c r="M455" s="107"/>
      <c r="N455" s="107"/>
      <c r="O455" s="107"/>
      <c r="P455" s="107"/>
      <c r="Q455" s="107"/>
      <c r="R455" s="107"/>
      <c r="S455" s="107"/>
      <c r="T455" s="107"/>
    </row>
    <row r="456" spans="1:20" ht="15.75" customHeight="1" x14ac:dyDescent="0.25">
      <c r="A456" s="107"/>
      <c r="B456" s="107"/>
      <c r="C456" s="107"/>
      <c r="D456" s="107"/>
      <c r="E456" s="107"/>
      <c r="F456" s="107"/>
      <c r="G456" s="107"/>
      <c r="H456" s="107"/>
      <c r="I456" s="107"/>
      <c r="J456" s="107"/>
      <c r="K456" s="107"/>
      <c r="L456" s="107"/>
      <c r="M456" s="107"/>
      <c r="N456" s="107"/>
      <c r="O456" s="107"/>
      <c r="P456" s="107"/>
      <c r="Q456" s="107"/>
      <c r="R456" s="107"/>
      <c r="S456" s="107"/>
      <c r="T456" s="107"/>
    </row>
    <row r="457" spans="1:20" ht="15.75" customHeight="1" x14ac:dyDescent="0.25">
      <c r="A457" s="107"/>
      <c r="B457" s="107"/>
      <c r="C457" s="107"/>
      <c r="D457" s="107"/>
      <c r="E457" s="107"/>
      <c r="F457" s="107"/>
      <c r="G457" s="107"/>
      <c r="H457" s="107"/>
      <c r="I457" s="107"/>
      <c r="J457" s="107"/>
      <c r="K457" s="107"/>
      <c r="L457" s="107"/>
      <c r="M457" s="107"/>
      <c r="N457" s="107"/>
      <c r="O457" s="107"/>
      <c r="P457" s="107"/>
      <c r="Q457" s="107"/>
      <c r="R457" s="107"/>
      <c r="S457" s="107"/>
      <c r="T457" s="107"/>
    </row>
    <row r="458" spans="1:20" ht="15.75" customHeight="1" x14ac:dyDescent="0.25">
      <c r="A458" s="107"/>
      <c r="B458" s="107"/>
      <c r="C458" s="107"/>
      <c r="D458" s="107"/>
      <c r="E458" s="107"/>
      <c r="F458" s="107"/>
      <c r="G458" s="107"/>
      <c r="H458" s="107"/>
      <c r="I458" s="107"/>
      <c r="J458" s="107"/>
      <c r="K458" s="107"/>
      <c r="L458" s="107"/>
      <c r="M458" s="107"/>
      <c r="N458" s="107"/>
      <c r="O458" s="107"/>
      <c r="P458" s="107"/>
      <c r="Q458" s="107"/>
      <c r="R458" s="107"/>
      <c r="S458" s="107"/>
      <c r="T458" s="107"/>
    </row>
    <row r="459" spans="1:20" ht="15.75" customHeight="1" x14ac:dyDescent="0.25">
      <c r="A459" s="107"/>
      <c r="B459" s="107"/>
      <c r="C459" s="107"/>
      <c r="D459" s="107"/>
      <c r="E459" s="107"/>
      <c r="F459" s="107"/>
      <c r="G459" s="107"/>
      <c r="H459" s="107"/>
      <c r="I459" s="107"/>
      <c r="J459" s="107"/>
      <c r="K459" s="107"/>
      <c r="L459" s="107"/>
      <c r="M459" s="107"/>
      <c r="N459" s="107"/>
      <c r="O459" s="107"/>
      <c r="P459" s="107"/>
      <c r="Q459" s="107"/>
      <c r="R459" s="107"/>
      <c r="S459" s="107"/>
      <c r="T459" s="107"/>
    </row>
    <row r="460" spans="1:20" ht="15.75" customHeight="1" x14ac:dyDescent="0.25">
      <c r="A460" s="107"/>
      <c r="B460" s="107"/>
      <c r="C460" s="107"/>
      <c r="D460" s="107"/>
      <c r="E460" s="107"/>
      <c r="F460" s="107"/>
      <c r="G460" s="107"/>
      <c r="H460" s="107"/>
      <c r="I460" s="107"/>
      <c r="J460" s="107"/>
      <c r="K460" s="107"/>
      <c r="L460" s="107"/>
      <c r="M460" s="107"/>
      <c r="N460" s="107"/>
      <c r="O460" s="107"/>
      <c r="P460" s="107"/>
      <c r="Q460" s="107"/>
      <c r="R460" s="107"/>
      <c r="S460" s="107"/>
      <c r="T460" s="107"/>
    </row>
    <row r="461" spans="1:20" ht="15.75" customHeight="1" x14ac:dyDescent="0.25">
      <c r="A461" s="107"/>
      <c r="B461" s="107"/>
      <c r="C461" s="107"/>
      <c r="D461" s="107"/>
      <c r="E461" s="107"/>
      <c r="F461" s="107"/>
      <c r="G461" s="107"/>
      <c r="H461" s="107"/>
      <c r="I461" s="107"/>
      <c r="J461" s="107"/>
      <c r="K461" s="107"/>
      <c r="L461" s="107"/>
      <c r="M461" s="107"/>
      <c r="N461" s="107"/>
      <c r="O461" s="107"/>
      <c r="P461" s="107"/>
      <c r="Q461" s="107"/>
      <c r="R461" s="107"/>
      <c r="S461" s="107"/>
      <c r="T461" s="107"/>
    </row>
    <row r="462" spans="1:20" ht="15.75" customHeight="1" x14ac:dyDescent="0.25">
      <c r="A462" s="107"/>
      <c r="B462" s="107"/>
      <c r="C462" s="107"/>
      <c r="D462" s="107"/>
      <c r="E462" s="107"/>
      <c r="F462" s="107"/>
      <c r="G462" s="107"/>
      <c r="H462" s="107"/>
      <c r="I462" s="107"/>
      <c r="J462" s="107"/>
      <c r="K462" s="107"/>
      <c r="L462" s="107"/>
      <c r="M462" s="107"/>
      <c r="N462" s="107"/>
      <c r="O462" s="107"/>
      <c r="P462" s="107"/>
      <c r="Q462" s="107"/>
      <c r="R462" s="107"/>
      <c r="S462" s="107"/>
      <c r="T462" s="107"/>
    </row>
    <row r="463" spans="1:20" ht="15.75" customHeight="1" x14ac:dyDescent="0.25">
      <c r="A463" s="107"/>
      <c r="B463" s="107"/>
      <c r="C463" s="107"/>
      <c r="D463" s="107"/>
      <c r="E463" s="107"/>
      <c r="F463" s="107"/>
      <c r="G463" s="107"/>
      <c r="H463" s="107"/>
      <c r="I463" s="107"/>
      <c r="J463" s="107"/>
      <c r="K463" s="107"/>
      <c r="L463" s="107"/>
      <c r="M463" s="107"/>
      <c r="N463" s="107"/>
      <c r="O463" s="107"/>
      <c r="P463" s="107"/>
      <c r="Q463" s="107"/>
      <c r="R463" s="107"/>
      <c r="S463" s="107"/>
      <c r="T463" s="107"/>
    </row>
    <row r="464" spans="1:20" ht="15.75" customHeight="1" x14ac:dyDescent="0.25">
      <c r="A464" s="107"/>
      <c r="B464" s="107"/>
      <c r="C464" s="107"/>
      <c r="D464" s="107"/>
      <c r="E464" s="107"/>
      <c r="F464" s="107"/>
      <c r="G464" s="107"/>
      <c r="H464" s="107"/>
      <c r="I464" s="107"/>
      <c r="J464" s="107"/>
      <c r="K464" s="107"/>
      <c r="L464" s="107"/>
      <c r="M464" s="107"/>
      <c r="N464" s="107"/>
      <c r="O464" s="107"/>
      <c r="P464" s="107"/>
      <c r="Q464" s="107"/>
      <c r="R464" s="107"/>
      <c r="S464" s="107"/>
      <c r="T464" s="107"/>
    </row>
    <row r="465" spans="1:20" ht="15.75" customHeight="1" x14ac:dyDescent="0.25">
      <c r="A465" s="107"/>
      <c r="B465" s="107"/>
      <c r="C465" s="107"/>
      <c r="D465" s="107"/>
      <c r="E465" s="107"/>
      <c r="F465" s="107"/>
      <c r="G465" s="107"/>
      <c r="H465" s="107"/>
      <c r="I465" s="107"/>
      <c r="J465" s="107"/>
      <c r="K465" s="107"/>
      <c r="L465" s="107"/>
      <c r="M465" s="107"/>
      <c r="N465" s="107"/>
      <c r="O465" s="107"/>
      <c r="P465" s="107"/>
      <c r="Q465" s="107"/>
      <c r="R465" s="107"/>
      <c r="S465" s="107"/>
      <c r="T465" s="107"/>
    </row>
    <row r="466" spans="1:20" ht="15.75" customHeight="1" x14ac:dyDescent="0.25">
      <c r="A466" s="107"/>
      <c r="B466" s="107"/>
      <c r="C466" s="107"/>
      <c r="D466" s="107"/>
      <c r="E466" s="107"/>
      <c r="F466" s="107"/>
      <c r="G466" s="107"/>
      <c r="H466" s="107"/>
      <c r="I466" s="107"/>
      <c r="J466" s="107"/>
      <c r="K466" s="107"/>
      <c r="L466" s="107"/>
      <c r="M466" s="107"/>
      <c r="N466" s="107"/>
      <c r="O466" s="107"/>
      <c r="P466" s="107"/>
      <c r="Q466" s="107"/>
      <c r="R466" s="107"/>
      <c r="S466" s="107"/>
      <c r="T466" s="107"/>
    </row>
    <row r="467" spans="1:20" ht="15.75" customHeight="1" x14ac:dyDescent="0.25">
      <c r="A467" s="107"/>
      <c r="B467" s="107"/>
      <c r="C467" s="107"/>
      <c r="D467" s="107"/>
      <c r="E467" s="107"/>
      <c r="F467" s="107"/>
      <c r="G467" s="107"/>
      <c r="H467" s="107"/>
      <c r="I467" s="107"/>
      <c r="J467" s="107"/>
      <c r="K467" s="107"/>
      <c r="L467" s="107"/>
      <c r="M467" s="107"/>
      <c r="N467" s="107"/>
      <c r="O467" s="107"/>
      <c r="P467" s="107"/>
      <c r="Q467" s="107"/>
      <c r="R467" s="107"/>
      <c r="S467" s="107"/>
      <c r="T467" s="107"/>
    </row>
    <row r="468" spans="1:20" ht="15.75" customHeight="1" x14ac:dyDescent="0.25">
      <c r="A468" s="107"/>
      <c r="B468" s="107"/>
      <c r="C468" s="107"/>
      <c r="D468" s="107"/>
      <c r="E468" s="107"/>
      <c r="F468" s="107"/>
      <c r="G468" s="107"/>
      <c r="H468" s="107"/>
      <c r="I468" s="107"/>
      <c r="J468" s="107"/>
      <c r="K468" s="107"/>
      <c r="L468" s="107"/>
      <c r="M468" s="107"/>
      <c r="N468" s="107"/>
      <c r="O468" s="107"/>
      <c r="P468" s="107"/>
      <c r="Q468" s="107"/>
      <c r="R468" s="107"/>
      <c r="S468" s="107"/>
      <c r="T468" s="107"/>
    </row>
    <row r="469" spans="1:20" ht="15.75" customHeight="1" x14ac:dyDescent="0.25">
      <c r="A469" s="107"/>
      <c r="B469" s="107"/>
      <c r="C469" s="107"/>
      <c r="D469" s="107"/>
      <c r="E469" s="107"/>
      <c r="F469" s="107"/>
      <c r="G469" s="107"/>
      <c r="H469" s="107"/>
      <c r="I469" s="107"/>
      <c r="J469" s="107"/>
      <c r="K469" s="107"/>
      <c r="L469" s="107"/>
      <c r="M469" s="107"/>
      <c r="N469" s="107"/>
      <c r="O469" s="107"/>
      <c r="P469" s="107"/>
      <c r="Q469" s="107"/>
      <c r="R469" s="107"/>
      <c r="S469" s="107"/>
      <c r="T469" s="107"/>
    </row>
    <row r="470" spans="1:20" ht="15.75" customHeight="1" x14ac:dyDescent="0.25">
      <c r="A470" s="107"/>
      <c r="B470" s="107"/>
      <c r="C470" s="107"/>
      <c r="D470" s="107"/>
      <c r="E470" s="107"/>
      <c r="F470" s="107"/>
      <c r="G470" s="107"/>
      <c r="H470" s="107"/>
      <c r="I470" s="107"/>
      <c r="J470" s="107"/>
      <c r="K470" s="107"/>
      <c r="L470" s="107"/>
      <c r="M470" s="107"/>
      <c r="N470" s="107"/>
      <c r="O470" s="107"/>
      <c r="P470" s="107"/>
      <c r="Q470" s="107"/>
      <c r="R470" s="107"/>
      <c r="S470" s="107"/>
      <c r="T470" s="107"/>
    </row>
    <row r="471" spans="1:20" ht="15.75" customHeight="1" x14ac:dyDescent="0.25">
      <c r="A471" s="107"/>
      <c r="B471" s="107"/>
      <c r="C471" s="107"/>
      <c r="D471" s="107"/>
      <c r="E471" s="107"/>
      <c r="F471" s="107"/>
      <c r="G471" s="107"/>
      <c r="H471" s="107"/>
      <c r="I471" s="107"/>
      <c r="J471" s="107"/>
      <c r="K471" s="107"/>
      <c r="L471" s="107"/>
      <c r="M471" s="107"/>
      <c r="N471" s="107"/>
      <c r="O471" s="107"/>
      <c r="P471" s="107"/>
      <c r="Q471" s="107"/>
      <c r="R471" s="107"/>
      <c r="S471" s="107"/>
      <c r="T471" s="107"/>
    </row>
    <row r="472" spans="1:20" ht="15.75" customHeight="1" x14ac:dyDescent="0.25">
      <c r="A472" s="107"/>
      <c r="B472" s="107"/>
      <c r="C472" s="107"/>
      <c r="D472" s="107"/>
      <c r="E472" s="107"/>
      <c r="F472" s="107"/>
      <c r="G472" s="107"/>
      <c r="H472" s="107"/>
      <c r="I472" s="107"/>
      <c r="J472" s="107"/>
      <c r="K472" s="107"/>
      <c r="L472" s="107"/>
      <c r="M472" s="107"/>
      <c r="N472" s="107"/>
      <c r="O472" s="107"/>
      <c r="P472" s="107"/>
      <c r="Q472" s="107"/>
      <c r="R472" s="107"/>
      <c r="S472" s="107"/>
      <c r="T472" s="107"/>
    </row>
    <row r="473" spans="1:20" ht="15.75" customHeight="1" x14ac:dyDescent="0.25">
      <c r="A473" s="107"/>
      <c r="B473" s="107"/>
      <c r="C473" s="107"/>
      <c r="D473" s="107"/>
      <c r="E473" s="107"/>
      <c r="F473" s="107"/>
      <c r="G473" s="107"/>
      <c r="H473" s="107"/>
      <c r="I473" s="107"/>
      <c r="J473" s="107"/>
      <c r="K473" s="107"/>
      <c r="L473" s="107"/>
      <c r="M473" s="107"/>
      <c r="N473" s="107"/>
      <c r="O473" s="107"/>
      <c r="P473" s="107"/>
      <c r="Q473" s="107"/>
      <c r="R473" s="107"/>
      <c r="S473" s="107"/>
      <c r="T473" s="107"/>
    </row>
    <row r="474" spans="1:20" ht="15.75" customHeight="1" x14ac:dyDescent="0.25">
      <c r="A474" s="107"/>
      <c r="B474" s="107"/>
      <c r="C474" s="107"/>
      <c r="D474" s="107"/>
      <c r="E474" s="107"/>
      <c r="F474" s="107"/>
      <c r="G474" s="107"/>
      <c r="H474" s="107"/>
      <c r="I474" s="107"/>
      <c r="J474" s="107"/>
      <c r="K474" s="107"/>
      <c r="L474" s="107"/>
      <c r="M474" s="107"/>
      <c r="N474" s="107"/>
      <c r="O474" s="107"/>
      <c r="P474" s="107"/>
      <c r="Q474" s="107"/>
      <c r="R474" s="107"/>
      <c r="S474" s="107"/>
      <c r="T474" s="107"/>
    </row>
    <row r="475" spans="1:20" ht="15.75" customHeight="1" x14ac:dyDescent="0.25">
      <c r="A475" s="107"/>
      <c r="B475" s="107"/>
      <c r="C475" s="107"/>
      <c r="D475" s="107"/>
      <c r="E475" s="107"/>
      <c r="F475" s="107"/>
      <c r="G475" s="107"/>
      <c r="H475" s="107"/>
      <c r="I475" s="107"/>
      <c r="J475" s="107"/>
      <c r="K475" s="107"/>
      <c r="L475" s="107"/>
      <c r="M475" s="107"/>
      <c r="N475" s="107"/>
      <c r="O475" s="107"/>
      <c r="P475" s="107"/>
      <c r="Q475" s="107"/>
      <c r="R475" s="107"/>
      <c r="S475" s="107"/>
      <c r="T475" s="107"/>
    </row>
    <row r="476" spans="1:20" ht="15.75" customHeight="1" x14ac:dyDescent="0.25">
      <c r="A476" s="107"/>
      <c r="B476" s="107"/>
      <c r="C476" s="107"/>
      <c r="D476" s="107"/>
      <c r="E476" s="107"/>
      <c r="F476" s="107"/>
      <c r="G476" s="107"/>
      <c r="H476" s="107"/>
      <c r="I476" s="107"/>
      <c r="J476" s="107"/>
      <c r="K476" s="107"/>
      <c r="L476" s="107"/>
      <c r="M476" s="107"/>
      <c r="N476" s="107"/>
      <c r="O476" s="107"/>
      <c r="P476" s="107"/>
      <c r="Q476" s="107"/>
      <c r="R476" s="107"/>
      <c r="S476" s="107"/>
      <c r="T476" s="107"/>
    </row>
    <row r="477" spans="1:20" ht="15.75" customHeight="1" x14ac:dyDescent="0.25">
      <c r="A477" s="107"/>
      <c r="B477" s="107"/>
      <c r="C477" s="107"/>
      <c r="D477" s="107"/>
      <c r="E477" s="107"/>
      <c r="F477" s="107"/>
      <c r="G477" s="107"/>
      <c r="H477" s="107"/>
      <c r="I477" s="107"/>
      <c r="J477" s="107"/>
      <c r="K477" s="107"/>
      <c r="L477" s="107"/>
      <c r="M477" s="107"/>
      <c r="N477" s="107"/>
      <c r="O477" s="107"/>
      <c r="P477" s="107"/>
      <c r="Q477" s="107"/>
      <c r="R477" s="107"/>
      <c r="S477" s="107"/>
      <c r="T477" s="107"/>
    </row>
    <row r="478" spans="1:20" ht="15.75" customHeight="1" x14ac:dyDescent="0.25">
      <c r="A478" s="107"/>
      <c r="B478" s="107"/>
      <c r="C478" s="107"/>
      <c r="D478" s="107"/>
      <c r="E478" s="107"/>
      <c r="F478" s="107"/>
      <c r="G478" s="107"/>
      <c r="H478" s="107"/>
      <c r="I478" s="107"/>
      <c r="J478" s="107"/>
      <c r="K478" s="107"/>
      <c r="L478" s="107"/>
      <c r="M478" s="107"/>
      <c r="N478" s="107"/>
      <c r="O478" s="107"/>
      <c r="P478" s="107"/>
      <c r="Q478" s="107"/>
      <c r="R478" s="107"/>
      <c r="S478" s="107"/>
      <c r="T478" s="107"/>
    </row>
    <row r="479" spans="1:20" ht="15.75" customHeight="1" x14ac:dyDescent="0.25">
      <c r="A479" s="107"/>
      <c r="B479" s="107"/>
      <c r="C479" s="107"/>
      <c r="D479" s="107"/>
      <c r="E479" s="107"/>
      <c r="F479" s="107"/>
      <c r="G479" s="107"/>
      <c r="H479" s="107"/>
      <c r="I479" s="107"/>
      <c r="J479" s="107"/>
      <c r="K479" s="107"/>
      <c r="L479" s="107"/>
      <c r="M479" s="107"/>
      <c r="N479" s="107"/>
      <c r="O479" s="107"/>
      <c r="P479" s="107"/>
      <c r="Q479" s="107"/>
      <c r="R479" s="107"/>
      <c r="S479" s="107"/>
      <c r="T479" s="107"/>
    </row>
    <row r="480" spans="1:20" ht="15.75" customHeight="1" x14ac:dyDescent="0.25">
      <c r="A480" s="107"/>
      <c r="B480" s="107"/>
      <c r="C480" s="107"/>
      <c r="D480" s="107"/>
      <c r="E480" s="107"/>
      <c r="F480" s="107"/>
      <c r="G480" s="107"/>
      <c r="H480" s="107"/>
      <c r="I480" s="107"/>
      <c r="J480" s="107"/>
      <c r="K480" s="107"/>
      <c r="L480" s="107"/>
      <c r="M480" s="107"/>
      <c r="N480" s="107"/>
      <c r="O480" s="107"/>
      <c r="P480" s="107"/>
      <c r="Q480" s="107"/>
      <c r="R480" s="107"/>
      <c r="S480" s="107"/>
      <c r="T480" s="107"/>
    </row>
    <row r="481" spans="1:20" ht="15.75" customHeight="1" x14ac:dyDescent="0.25">
      <c r="A481" s="107"/>
      <c r="B481" s="107"/>
      <c r="C481" s="107"/>
      <c r="D481" s="107"/>
      <c r="E481" s="107"/>
      <c r="F481" s="107"/>
      <c r="G481" s="107"/>
      <c r="H481" s="107"/>
      <c r="I481" s="107"/>
      <c r="J481" s="107"/>
      <c r="K481" s="107"/>
      <c r="L481" s="107"/>
      <c r="M481" s="107"/>
      <c r="N481" s="107"/>
      <c r="O481" s="107"/>
      <c r="P481" s="107"/>
      <c r="Q481" s="107"/>
      <c r="R481" s="107"/>
      <c r="S481" s="107"/>
      <c r="T481" s="107"/>
    </row>
    <row r="482" spans="1:20" ht="15.75" customHeight="1" x14ac:dyDescent="0.25">
      <c r="A482" s="107"/>
      <c r="B482" s="107"/>
      <c r="C482" s="107"/>
      <c r="D482" s="107"/>
      <c r="E482" s="107"/>
      <c r="F482" s="107"/>
      <c r="G482" s="107"/>
      <c r="H482" s="107"/>
      <c r="I482" s="107"/>
      <c r="J482" s="107"/>
      <c r="K482" s="107"/>
      <c r="L482" s="107"/>
      <c r="M482" s="107"/>
      <c r="N482" s="107"/>
      <c r="O482" s="107"/>
      <c r="P482" s="107"/>
      <c r="Q482" s="107"/>
      <c r="R482" s="107"/>
      <c r="S482" s="107"/>
      <c r="T482" s="107"/>
    </row>
    <row r="483" spans="1:20" ht="15.75" customHeight="1" x14ac:dyDescent="0.25">
      <c r="A483" s="107"/>
      <c r="B483" s="107"/>
      <c r="C483" s="107"/>
      <c r="D483" s="107"/>
      <c r="E483" s="107"/>
      <c r="F483" s="107"/>
      <c r="G483" s="107"/>
      <c r="H483" s="107"/>
      <c r="I483" s="107"/>
      <c r="J483" s="107"/>
      <c r="K483" s="107"/>
      <c r="L483" s="107"/>
      <c r="M483" s="107"/>
      <c r="N483" s="107"/>
      <c r="O483" s="107"/>
      <c r="P483" s="107"/>
      <c r="Q483" s="107"/>
      <c r="R483" s="107"/>
      <c r="S483" s="107"/>
      <c r="T483" s="107"/>
    </row>
    <row r="484" spans="1:20" ht="15.75" customHeight="1" x14ac:dyDescent="0.25">
      <c r="A484" s="107"/>
      <c r="B484" s="107"/>
      <c r="C484" s="107"/>
      <c r="D484" s="107"/>
      <c r="E484" s="107"/>
      <c r="F484" s="107"/>
      <c r="G484" s="107"/>
      <c r="H484" s="107"/>
      <c r="I484" s="107"/>
      <c r="J484" s="107"/>
      <c r="K484" s="107"/>
      <c r="L484" s="107"/>
      <c r="M484" s="107"/>
      <c r="N484" s="107"/>
      <c r="O484" s="107"/>
      <c r="P484" s="107"/>
      <c r="Q484" s="107"/>
      <c r="R484" s="107"/>
      <c r="S484" s="107"/>
      <c r="T484" s="107"/>
    </row>
    <row r="485" spans="1:20" ht="15.75" customHeight="1" x14ac:dyDescent="0.25">
      <c r="A485" s="107"/>
      <c r="B485" s="107"/>
      <c r="C485" s="107"/>
      <c r="D485" s="107"/>
      <c r="E485" s="107"/>
      <c r="F485" s="107"/>
      <c r="G485" s="107"/>
      <c r="H485" s="107"/>
      <c r="I485" s="107"/>
      <c r="J485" s="107"/>
      <c r="K485" s="107"/>
      <c r="L485" s="107"/>
      <c r="M485" s="107"/>
      <c r="N485" s="107"/>
      <c r="O485" s="107"/>
      <c r="P485" s="107"/>
      <c r="Q485" s="107"/>
      <c r="R485" s="107"/>
      <c r="S485" s="107"/>
      <c r="T485" s="107"/>
    </row>
    <row r="486" spans="1:20" ht="15.75" customHeight="1" x14ac:dyDescent="0.25">
      <c r="A486" s="107"/>
      <c r="B486" s="107"/>
      <c r="C486" s="107"/>
      <c r="D486" s="107"/>
      <c r="E486" s="107"/>
      <c r="F486" s="107"/>
      <c r="G486" s="107"/>
      <c r="H486" s="107"/>
      <c r="I486" s="107"/>
      <c r="J486" s="107"/>
      <c r="K486" s="107"/>
      <c r="L486" s="107"/>
      <c r="M486" s="107"/>
      <c r="N486" s="107"/>
      <c r="O486" s="107"/>
      <c r="P486" s="107"/>
      <c r="Q486" s="107"/>
      <c r="R486" s="107"/>
      <c r="S486" s="107"/>
      <c r="T486" s="107"/>
    </row>
    <row r="487" spans="1:20" ht="15.75" customHeight="1" x14ac:dyDescent="0.25">
      <c r="A487" s="107"/>
      <c r="B487" s="107"/>
      <c r="C487" s="107"/>
      <c r="D487" s="107"/>
      <c r="E487" s="107"/>
      <c r="F487" s="107"/>
      <c r="G487" s="107"/>
      <c r="H487" s="107"/>
      <c r="I487" s="107"/>
      <c r="J487" s="107"/>
      <c r="K487" s="107"/>
      <c r="L487" s="107"/>
      <c r="M487" s="107"/>
      <c r="N487" s="107"/>
      <c r="O487" s="107"/>
      <c r="P487" s="107"/>
      <c r="Q487" s="107"/>
      <c r="R487" s="107"/>
      <c r="S487" s="107"/>
      <c r="T487" s="107"/>
    </row>
    <row r="488" spans="1:20" ht="15.75" customHeight="1" x14ac:dyDescent="0.25">
      <c r="A488" s="107"/>
      <c r="B488" s="107"/>
      <c r="C488" s="107"/>
      <c r="D488" s="107"/>
      <c r="E488" s="107"/>
      <c r="F488" s="107"/>
      <c r="G488" s="107"/>
      <c r="H488" s="107"/>
      <c r="I488" s="107"/>
      <c r="J488" s="107"/>
      <c r="K488" s="107"/>
      <c r="L488" s="107"/>
      <c r="M488" s="107"/>
      <c r="N488" s="107"/>
      <c r="O488" s="107"/>
      <c r="P488" s="107"/>
      <c r="Q488" s="107"/>
      <c r="R488" s="107"/>
      <c r="S488" s="107"/>
      <c r="T488" s="107"/>
    </row>
    <row r="489" spans="1:20" ht="15.75" customHeight="1" x14ac:dyDescent="0.25">
      <c r="A489" s="107"/>
      <c r="B489" s="107"/>
      <c r="C489" s="107"/>
      <c r="D489" s="107"/>
      <c r="E489" s="107"/>
      <c r="F489" s="107"/>
      <c r="G489" s="107"/>
      <c r="H489" s="107"/>
      <c r="I489" s="107"/>
      <c r="J489" s="107"/>
      <c r="K489" s="107"/>
      <c r="L489" s="107"/>
      <c r="M489" s="107"/>
      <c r="N489" s="107"/>
      <c r="O489" s="107"/>
      <c r="P489" s="107"/>
      <c r="Q489" s="107"/>
      <c r="R489" s="107"/>
      <c r="S489" s="107"/>
      <c r="T489" s="107"/>
    </row>
    <row r="490" spans="1:20" ht="15.75" customHeight="1" x14ac:dyDescent="0.25">
      <c r="A490" s="107"/>
      <c r="B490" s="107"/>
      <c r="C490" s="107"/>
      <c r="D490" s="107"/>
      <c r="E490" s="107"/>
      <c r="F490" s="107"/>
      <c r="G490" s="107"/>
      <c r="H490" s="107"/>
      <c r="I490" s="107"/>
      <c r="J490" s="107"/>
      <c r="K490" s="107"/>
      <c r="L490" s="107"/>
      <c r="M490" s="107"/>
      <c r="N490" s="107"/>
      <c r="O490" s="107"/>
      <c r="P490" s="107"/>
      <c r="Q490" s="107"/>
      <c r="R490" s="107"/>
      <c r="S490" s="107"/>
      <c r="T490" s="107"/>
    </row>
    <row r="491" spans="1:20" ht="15.75" customHeight="1" x14ac:dyDescent="0.25">
      <c r="A491" s="107"/>
      <c r="B491" s="107"/>
      <c r="C491" s="107"/>
      <c r="D491" s="107"/>
      <c r="E491" s="107"/>
      <c r="F491" s="107"/>
      <c r="G491" s="107"/>
      <c r="H491" s="107"/>
      <c r="I491" s="107"/>
      <c r="J491" s="107"/>
      <c r="K491" s="107"/>
      <c r="L491" s="107"/>
      <c r="M491" s="107"/>
      <c r="N491" s="107"/>
      <c r="O491" s="107"/>
      <c r="P491" s="107"/>
      <c r="Q491" s="107"/>
      <c r="R491" s="107"/>
      <c r="S491" s="107"/>
      <c r="T491" s="107"/>
    </row>
    <row r="492" spans="1:20" ht="15.75" customHeight="1" x14ac:dyDescent="0.25">
      <c r="A492" s="107"/>
      <c r="B492" s="107"/>
      <c r="C492" s="107"/>
      <c r="D492" s="107"/>
      <c r="E492" s="107"/>
      <c r="F492" s="107"/>
      <c r="G492" s="107"/>
      <c r="H492" s="107"/>
      <c r="I492" s="107"/>
      <c r="J492" s="107"/>
      <c r="K492" s="107"/>
      <c r="L492" s="107"/>
      <c r="M492" s="107"/>
      <c r="N492" s="107"/>
      <c r="O492" s="107"/>
      <c r="P492" s="107"/>
      <c r="Q492" s="107"/>
      <c r="R492" s="107"/>
      <c r="S492" s="107"/>
      <c r="T492" s="107"/>
    </row>
    <row r="493" spans="1:20" ht="15.75" customHeight="1" x14ac:dyDescent="0.25">
      <c r="A493" s="107"/>
      <c r="B493" s="107"/>
      <c r="C493" s="107"/>
      <c r="D493" s="107"/>
      <c r="E493" s="107"/>
      <c r="F493" s="107"/>
      <c r="G493" s="107"/>
      <c r="H493" s="107"/>
      <c r="I493" s="107"/>
      <c r="J493" s="107"/>
      <c r="K493" s="107"/>
      <c r="L493" s="107"/>
      <c r="M493" s="107"/>
      <c r="N493" s="107"/>
      <c r="O493" s="107"/>
      <c r="P493" s="107"/>
      <c r="Q493" s="107"/>
      <c r="R493" s="107"/>
      <c r="S493" s="107"/>
      <c r="T493" s="107"/>
    </row>
    <row r="494" spans="1:20" ht="15.75" customHeight="1" x14ac:dyDescent="0.25">
      <c r="A494" s="107"/>
      <c r="B494" s="107"/>
      <c r="C494" s="107"/>
      <c r="D494" s="107"/>
      <c r="E494" s="107"/>
      <c r="F494" s="107"/>
      <c r="G494" s="107"/>
      <c r="H494" s="107"/>
      <c r="I494" s="107"/>
      <c r="J494" s="107"/>
      <c r="K494" s="107"/>
      <c r="L494" s="107"/>
      <c r="M494" s="107"/>
      <c r="N494" s="107"/>
      <c r="O494" s="107"/>
      <c r="P494" s="107"/>
      <c r="Q494" s="107"/>
      <c r="R494" s="107"/>
      <c r="S494" s="107"/>
      <c r="T494" s="107"/>
    </row>
    <row r="495" spans="1:20" ht="15.75" customHeight="1" x14ac:dyDescent="0.25">
      <c r="A495" s="107"/>
      <c r="B495" s="107"/>
      <c r="C495" s="107"/>
      <c r="D495" s="107"/>
      <c r="E495" s="107"/>
      <c r="F495" s="107"/>
      <c r="G495" s="107"/>
      <c r="H495" s="107"/>
      <c r="I495" s="107"/>
      <c r="J495" s="107"/>
      <c r="K495" s="107"/>
      <c r="L495" s="107"/>
      <c r="M495" s="107"/>
      <c r="N495" s="107"/>
      <c r="O495" s="107"/>
      <c r="P495" s="107"/>
      <c r="Q495" s="107"/>
      <c r="R495" s="107"/>
      <c r="S495" s="107"/>
      <c r="T495" s="107"/>
    </row>
    <row r="496" spans="1:20" ht="15.75" customHeight="1" x14ac:dyDescent="0.25">
      <c r="A496" s="107"/>
      <c r="B496" s="107"/>
      <c r="C496" s="107"/>
      <c r="D496" s="107"/>
      <c r="E496" s="107"/>
      <c r="F496" s="107"/>
      <c r="G496" s="107"/>
      <c r="H496" s="107"/>
      <c r="I496" s="107"/>
      <c r="J496" s="107"/>
      <c r="K496" s="107"/>
      <c r="L496" s="107"/>
      <c r="M496" s="107"/>
      <c r="N496" s="107"/>
      <c r="O496" s="107"/>
      <c r="P496" s="107"/>
      <c r="Q496" s="107"/>
      <c r="R496" s="107"/>
      <c r="S496" s="107"/>
      <c r="T496" s="107"/>
    </row>
    <row r="497" spans="1:20" ht="15.75" customHeight="1" x14ac:dyDescent="0.25">
      <c r="A497" s="107"/>
      <c r="B497" s="107"/>
      <c r="C497" s="107"/>
      <c r="D497" s="107"/>
      <c r="E497" s="107"/>
      <c r="F497" s="107"/>
      <c r="G497" s="107"/>
      <c r="H497" s="107"/>
      <c r="I497" s="107"/>
      <c r="J497" s="107"/>
      <c r="K497" s="107"/>
      <c r="L497" s="107"/>
      <c r="M497" s="107"/>
      <c r="N497" s="107"/>
      <c r="O497" s="107"/>
      <c r="P497" s="107"/>
      <c r="Q497" s="107"/>
      <c r="R497" s="107"/>
      <c r="S497" s="107"/>
      <c r="T497" s="107"/>
    </row>
    <row r="498" spans="1:20" ht="15.75" customHeight="1" x14ac:dyDescent="0.25">
      <c r="A498" s="107"/>
      <c r="B498" s="107"/>
      <c r="C498" s="107"/>
      <c r="D498" s="107"/>
      <c r="E498" s="107"/>
      <c r="F498" s="107"/>
      <c r="G498" s="107"/>
      <c r="H498" s="107"/>
      <c r="I498" s="107"/>
      <c r="J498" s="107"/>
      <c r="K498" s="107"/>
      <c r="L498" s="107"/>
      <c r="M498" s="107"/>
      <c r="N498" s="107"/>
      <c r="O498" s="107"/>
      <c r="P498" s="107"/>
      <c r="Q498" s="107"/>
      <c r="R498" s="107"/>
      <c r="S498" s="107"/>
      <c r="T498" s="107"/>
    </row>
    <row r="499" spans="1:20" ht="15.75" customHeight="1" x14ac:dyDescent="0.25">
      <c r="A499" s="107"/>
      <c r="B499" s="107"/>
      <c r="C499" s="107"/>
      <c r="D499" s="107"/>
      <c r="E499" s="107"/>
      <c r="F499" s="107"/>
      <c r="G499" s="107"/>
      <c r="H499" s="107"/>
      <c r="I499" s="107"/>
      <c r="J499" s="107"/>
      <c r="K499" s="107"/>
      <c r="L499" s="107"/>
      <c r="M499" s="107"/>
      <c r="N499" s="107"/>
      <c r="O499" s="107"/>
      <c r="P499" s="107"/>
      <c r="Q499" s="107"/>
      <c r="R499" s="107"/>
      <c r="S499" s="107"/>
      <c r="T499" s="107"/>
    </row>
    <row r="500" spans="1:20" ht="15.75" customHeight="1" x14ac:dyDescent="0.25">
      <c r="A500" s="107"/>
      <c r="B500" s="107"/>
      <c r="C500" s="107"/>
      <c r="D500" s="107"/>
      <c r="E500" s="107"/>
      <c r="F500" s="107"/>
      <c r="G500" s="107"/>
      <c r="H500" s="107"/>
      <c r="I500" s="107"/>
      <c r="J500" s="107"/>
      <c r="K500" s="107"/>
      <c r="L500" s="107"/>
      <c r="M500" s="107"/>
      <c r="N500" s="107"/>
      <c r="O500" s="107"/>
      <c r="P500" s="107"/>
      <c r="Q500" s="107"/>
      <c r="R500" s="107"/>
      <c r="S500" s="107"/>
      <c r="T500" s="107"/>
    </row>
    <row r="501" spans="1:20" ht="15.75" customHeight="1" x14ac:dyDescent="0.25">
      <c r="A501" s="107"/>
      <c r="B501" s="107"/>
      <c r="C501" s="107"/>
      <c r="D501" s="107"/>
      <c r="E501" s="107"/>
      <c r="F501" s="107"/>
      <c r="G501" s="107"/>
      <c r="H501" s="107"/>
      <c r="I501" s="107"/>
      <c r="J501" s="107"/>
      <c r="K501" s="107"/>
      <c r="L501" s="107"/>
      <c r="M501" s="107"/>
      <c r="N501" s="107"/>
      <c r="O501" s="107"/>
      <c r="P501" s="107"/>
      <c r="Q501" s="107"/>
      <c r="R501" s="107"/>
      <c r="S501" s="107"/>
      <c r="T501" s="107"/>
    </row>
    <row r="502" spans="1:20" ht="15.75" customHeight="1" x14ac:dyDescent="0.25">
      <c r="A502" s="107"/>
      <c r="B502" s="107"/>
      <c r="C502" s="107"/>
      <c r="D502" s="107"/>
      <c r="E502" s="107"/>
      <c r="F502" s="107"/>
      <c r="G502" s="107"/>
      <c r="H502" s="107"/>
      <c r="I502" s="107"/>
      <c r="J502" s="107"/>
      <c r="K502" s="107"/>
      <c r="L502" s="107"/>
      <c r="M502" s="107"/>
      <c r="N502" s="107"/>
      <c r="O502" s="107"/>
      <c r="P502" s="107"/>
      <c r="Q502" s="107"/>
      <c r="R502" s="107"/>
      <c r="S502" s="107"/>
      <c r="T502" s="107"/>
    </row>
    <row r="503" spans="1:20" ht="15.75" customHeight="1" x14ac:dyDescent="0.25">
      <c r="A503" s="107"/>
      <c r="B503" s="107"/>
      <c r="C503" s="107"/>
      <c r="D503" s="107"/>
      <c r="E503" s="107"/>
      <c r="F503" s="107"/>
      <c r="G503" s="107"/>
      <c r="H503" s="107"/>
      <c r="I503" s="107"/>
      <c r="J503" s="107"/>
      <c r="K503" s="107"/>
      <c r="L503" s="107"/>
      <c r="M503" s="107"/>
      <c r="N503" s="107"/>
      <c r="O503" s="107"/>
      <c r="P503" s="107"/>
      <c r="Q503" s="107"/>
      <c r="R503" s="107"/>
      <c r="S503" s="107"/>
      <c r="T503" s="107"/>
    </row>
    <row r="504" spans="1:20" ht="15.75" customHeight="1" x14ac:dyDescent="0.25">
      <c r="A504" s="107"/>
      <c r="B504" s="107"/>
      <c r="C504" s="107"/>
      <c r="D504" s="107"/>
      <c r="E504" s="107"/>
      <c r="F504" s="107"/>
      <c r="G504" s="107"/>
      <c r="H504" s="107"/>
      <c r="I504" s="107"/>
      <c r="J504" s="107"/>
      <c r="K504" s="107"/>
      <c r="L504" s="107"/>
      <c r="M504" s="107"/>
      <c r="N504" s="107"/>
      <c r="O504" s="107"/>
      <c r="P504" s="107"/>
      <c r="Q504" s="107"/>
      <c r="R504" s="107"/>
      <c r="S504" s="107"/>
      <c r="T504" s="107"/>
    </row>
    <row r="505" spans="1:20" ht="15.75" customHeight="1" x14ac:dyDescent="0.25">
      <c r="A505" s="107"/>
      <c r="B505" s="107"/>
      <c r="C505" s="107"/>
      <c r="D505" s="107"/>
      <c r="E505" s="107"/>
      <c r="F505" s="107"/>
      <c r="G505" s="107"/>
      <c r="H505" s="107"/>
      <c r="I505" s="107"/>
      <c r="J505" s="107"/>
      <c r="K505" s="107"/>
      <c r="L505" s="107"/>
      <c r="M505" s="107"/>
      <c r="N505" s="107"/>
      <c r="O505" s="107"/>
      <c r="P505" s="107"/>
      <c r="Q505" s="107"/>
      <c r="R505" s="107"/>
      <c r="S505" s="107"/>
      <c r="T505" s="107"/>
    </row>
    <row r="506" spans="1:20" ht="15.75" customHeight="1" x14ac:dyDescent="0.25">
      <c r="A506" s="107"/>
      <c r="B506" s="107"/>
      <c r="C506" s="107"/>
      <c r="D506" s="107"/>
      <c r="E506" s="107"/>
      <c r="F506" s="107"/>
      <c r="G506" s="107"/>
      <c r="H506" s="107"/>
      <c r="I506" s="107"/>
      <c r="J506" s="107"/>
      <c r="K506" s="107"/>
      <c r="L506" s="107"/>
      <c r="M506" s="107"/>
      <c r="N506" s="107"/>
      <c r="O506" s="107"/>
      <c r="P506" s="107"/>
      <c r="Q506" s="107"/>
      <c r="R506" s="107"/>
      <c r="S506" s="107"/>
      <c r="T506" s="107"/>
    </row>
    <row r="507" spans="1:20" ht="15.75" customHeight="1" x14ac:dyDescent="0.25">
      <c r="A507" s="107"/>
      <c r="B507" s="107"/>
      <c r="C507" s="107"/>
      <c r="D507" s="107"/>
      <c r="E507" s="107"/>
      <c r="F507" s="107"/>
      <c r="G507" s="107"/>
      <c r="H507" s="107"/>
      <c r="I507" s="107"/>
      <c r="J507" s="107"/>
      <c r="K507" s="107"/>
      <c r="L507" s="107"/>
      <c r="M507" s="107"/>
      <c r="N507" s="107"/>
      <c r="O507" s="107"/>
      <c r="P507" s="107"/>
      <c r="Q507" s="107"/>
      <c r="R507" s="107"/>
      <c r="S507" s="107"/>
      <c r="T507" s="107"/>
    </row>
    <row r="508" spans="1:20" ht="15.75" customHeight="1" x14ac:dyDescent="0.25">
      <c r="A508" s="107"/>
      <c r="B508" s="107"/>
      <c r="C508" s="107"/>
      <c r="D508" s="107"/>
      <c r="E508" s="107"/>
      <c r="F508" s="107"/>
      <c r="G508" s="107"/>
      <c r="H508" s="107"/>
      <c r="I508" s="107"/>
      <c r="J508" s="107"/>
      <c r="K508" s="107"/>
      <c r="L508" s="107"/>
      <c r="M508" s="107"/>
      <c r="N508" s="107"/>
      <c r="O508" s="107"/>
      <c r="P508" s="107"/>
      <c r="Q508" s="107"/>
      <c r="R508" s="107"/>
      <c r="S508" s="107"/>
      <c r="T508" s="107"/>
    </row>
    <row r="509" spans="1:20" ht="15.75" customHeight="1" x14ac:dyDescent="0.25">
      <c r="A509" s="107"/>
      <c r="B509" s="107"/>
      <c r="C509" s="107"/>
      <c r="D509" s="107"/>
      <c r="E509" s="107"/>
      <c r="F509" s="107"/>
      <c r="G509" s="107"/>
      <c r="H509" s="107"/>
      <c r="I509" s="107"/>
      <c r="J509" s="107"/>
      <c r="K509" s="107"/>
      <c r="L509" s="107"/>
      <c r="M509" s="107"/>
      <c r="N509" s="107"/>
      <c r="O509" s="107"/>
      <c r="P509" s="107"/>
      <c r="Q509" s="107"/>
      <c r="R509" s="107"/>
      <c r="S509" s="107"/>
      <c r="T509" s="107"/>
    </row>
    <row r="510" spans="1:20" ht="15.75" customHeight="1" x14ac:dyDescent="0.25">
      <c r="A510" s="107"/>
      <c r="B510" s="107"/>
      <c r="C510" s="107"/>
      <c r="D510" s="107"/>
      <c r="E510" s="107"/>
      <c r="F510" s="107"/>
      <c r="G510" s="107"/>
      <c r="H510" s="107"/>
      <c r="I510" s="107"/>
      <c r="J510" s="107"/>
      <c r="K510" s="107"/>
      <c r="L510" s="107"/>
      <c r="M510" s="107"/>
      <c r="N510" s="107"/>
      <c r="O510" s="107"/>
      <c r="P510" s="107"/>
      <c r="Q510" s="107"/>
      <c r="R510" s="107"/>
      <c r="S510" s="107"/>
      <c r="T510" s="107"/>
    </row>
    <row r="511" spans="1:20" ht="15.75" customHeight="1" x14ac:dyDescent="0.25">
      <c r="A511" s="107"/>
      <c r="B511" s="107"/>
      <c r="C511" s="107"/>
      <c r="D511" s="107"/>
      <c r="E511" s="107"/>
      <c r="F511" s="107"/>
      <c r="G511" s="107"/>
      <c r="H511" s="107"/>
      <c r="I511" s="107"/>
      <c r="J511" s="107"/>
      <c r="K511" s="107"/>
      <c r="L511" s="107"/>
      <c r="M511" s="107"/>
      <c r="N511" s="107"/>
      <c r="O511" s="107"/>
      <c r="P511" s="107"/>
      <c r="Q511" s="107"/>
      <c r="R511" s="107"/>
      <c r="S511" s="107"/>
      <c r="T511" s="107"/>
    </row>
    <row r="512" spans="1:20" ht="15.75" customHeight="1" x14ac:dyDescent="0.25">
      <c r="A512" s="107"/>
      <c r="B512" s="107"/>
      <c r="C512" s="107"/>
      <c r="D512" s="107"/>
      <c r="E512" s="107"/>
      <c r="F512" s="107"/>
      <c r="G512" s="107"/>
      <c r="H512" s="107"/>
      <c r="I512" s="107"/>
      <c r="J512" s="107"/>
      <c r="K512" s="107"/>
      <c r="L512" s="107"/>
      <c r="M512" s="107"/>
      <c r="N512" s="107"/>
      <c r="O512" s="107"/>
      <c r="P512" s="107"/>
      <c r="Q512" s="107"/>
      <c r="R512" s="107"/>
      <c r="S512" s="107"/>
      <c r="T512" s="107"/>
    </row>
    <row r="513" spans="1:20" ht="15.75" customHeight="1" x14ac:dyDescent="0.25">
      <c r="A513" s="107"/>
      <c r="B513" s="107"/>
      <c r="C513" s="107"/>
      <c r="D513" s="107"/>
      <c r="E513" s="107"/>
      <c r="F513" s="107"/>
      <c r="G513" s="107"/>
      <c r="H513" s="107"/>
      <c r="I513" s="107"/>
      <c r="J513" s="107"/>
      <c r="K513" s="107"/>
      <c r="L513" s="107"/>
      <c r="M513" s="107"/>
      <c r="N513" s="107"/>
      <c r="O513" s="107"/>
      <c r="P513" s="107"/>
      <c r="Q513" s="107"/>
      <c r="R513" s="107"/>
      <c r="S513" s="107"/>
      <c r="T513" s="107"/>
    </row>
    <row r="514" spans="1:20" ht="15.75" customHeight="1" x14ac:dyDescent="0.25">
      <c r="A514" s="107"/>
      <c r="B514" s="107"/>
      <c r="C514" s="107"/>
      <c r="D514" s="107"/>
      <c r="E514" s="107"/>
      <c r="F514" s="107"/>
      <c r="G514" s="107"/>
      <c r="H514" s="107"/>
      <c r="I514" s="107"/>
      <c r="J514" s="107"/>
      <c r="K514" s="107"/>
      <c r="L514" s="107"/>
      <c r="M514" s="107"/>
      <c r="N514" s="107"/>
      <c r="O514" s="107"/>
      <c r="P514" s="107"/>
      <c r="Q514" s="107"/>
      <c r="R514" s="107"/>
      <c r="S514" s="107"/>
      <c r="T514" s="107"/>
    </row>
    <row r="515" spans="1:20" ht="15.75" customHeight="1" x14ac:dyDescent="0.25">
      <c r="A515" s="107"/>
      <c r="B515" s="107"/>
      <c r="C515" s="107"/>
      <c r="D515" s="107"/>
      <c r="E515" s="107"/>
      <c r="F515" s="107"/>
      <c r="G515" s="107"/>
      <c r="H515" s="107"/>
      <c r="I515" s="107"/>
      <c r="J515" s="107"/>
      <c r="K515" s="107"/>
      <c r="L515" s="107"/>
      <c r="M515" s="107"/>
      <c r="N515" s="107"/>
      <c r="O515" s="107"/>
      <c r="P515" s="107"/>
      <c r="Q515" s="107"/>
      <c r="R515" s="107"/>
      <c r="S515" s="107"/>
      <c r="T515" s="107"/>
    </row>
    <row r="516" spans="1:20" ht="15.75" customHeight="1" x14ac:dyDescent="0.25">
      <c r="A516" s="107"/>
      <c r="B516" s="107"/>
      <c r="C516" s="107"/>
      <c r="D516" s="107"/>
      <c r="E516" s="107"/>
      <c r="F516" s="107"/>
      <c r="G516" s="107"/>
      <c r="H516" s="107"/>
      <c r="I516" s="107"/>
      <c r="J516" s="107"/>
      <c r="K516" s="107"/>
      <c r="L516" s="107"/>
      <c r="M516" s="107"/>
      <c r="N516" s="107"/>
      <c r="O516" s="107"/>
      <c r="P516" s="107"/>
      <c r="Q516" s="107"/>
      <c r="R516" s="107"/>
      <c r="S516" s="107"/>
      <c r="T516" s="107"/>
    </row>
    <row r="517" spans="1:20" ht="15.75" customHeight="1" x14ac:dyDescent="0.25">
      <c r="A517" s="107"/>
      <c r="B517" s="107"/>
      <c r="C517" s="107"/>
      <c r="D517" s="107"/>
      <c r="E517" s="107"/>
      <c r="F517" s="107"/>
      <c r="G517" s="107"/>
      <c r="H517" s="107"/>
      <c r="I517" s="107"/>
      <c r="J517" s="107"/>
      <c r="K517" s="107"/>
      <c r="L517" s="107"/>
      <c r="M517" s="107"/>
      <c r="N517" s="107"/>
      <c r="O517" s="107"/>
      <c r="P517" s="107"/>
      <c r="Q517" s="107"/>
      <c r="R517" s="107"/>
      <c r="S517" s="107"/>
      <c r="T517" s="107"/>
    </row>
    <row r="518" spans="1:20" ht="15.75" customHeight="1" x14ac:dyDescent="0.25">
      <c r="A518" s="107"/>
      <c r="B518" s="107"/>
      <c r="C518" s="107"/>
      <c r="D518" s="107"/>
      <c r="E518" s="107"/>
      <c r="F518" s="107"/>
      <c r="G518" s="107"/>
      <c r="H518" s="107"/>
      <c r="I518" s="107"/>
      <c r="J518" s="107"/>
      <c r="K518" s="107"/>
      <c r="L518" s="107"/>
      <c r="M518" s="107"/>
      <c r="N518" s="107"/>
      <c r="O518" s="107"/>
      <c r="P518" s="107"/>
      <c r="Q518" s="107"/>
      <c r="R518" s="107"/>
      <c r="S518" s="107"/>
      <c r="T518" s="107"/>
    </row>
    <row r="519" spans="1:20" ht="15.75" customHeight="1" x14ac:dyDescent="0.25">
      <c r="A519" s="107"/>
      <c r="B519" s="107"/>
      <c r="C519" s="107"/>
      <c r="D519" s="107"/>
      <c r="E519" s="107"/>
      <c r="F519" s="107"/>
      <c r="G519" s="107"/>
      <c r="H519" s="107"/>
      <c r="I519" s="107"/>
      <c r="J519" s="107"/>
      <c r="K519" s="107"/>
      <c r="L519" s="107"/>
      <c r="M519" s="107"/>
      <c r="N519" s="107"/>
      <c r="O519" s="107"/>
      <c r="P519" s="107"/>
      <c r="Q519" s="107"/>
      <c r="R519" s="107"/>
      <c r="S519" s="107"/>
      <c r="T519" s="107"/>
    </row>
    <row r="520" spans="1:20" ht="15.75" customHeight="1" x14ac:dyDescent="0.25">
      <c r="A520" s="107"/>
      <c r="B520" s="107"/>
      <c r="C520" s="107"/>
      <c r="D520" s="107"/>
      <c r="E520" s="107"/>
      <c r="F520" s="107"/>
      <c r="G520" s="107"/>
      <c r="H520" s="107"/>
      <c r="I520" s="107"/>
      <c r="J520" s="107"/>
      <c r="K520" s="107"/>
      <c r="L520" s="107"/>
      <c r="M520" s="107"/>
      <c r="N520" s="107"/>
      <c r="O520" s="107"/>
      <c r="P520" s="107"/>
      <c r="Q520" s="107"/>
      <c r="R520" s="107"/>
      <c r="S520" s="107"/>
      <c r="T520" s="107"/>
    </row>
    <row r="521" spans="1:20" ht="15.75" customHeight="1" x14ac:dyDescent="0.25">
      <c r="A521" s="107"/>
      <c r="B521" s="107"/>
      <c r="C521" s="107"/>
      <c r="D521" s="107"/>
      <c r="E521" s="107"/>
      <c r="F521" s="107"/>
      <c r="G521" s="107"/>
      <c r="H521" s="107"/>
      <c r="I521" s="107"/>
      <c r="J521" s="107"/>
      <c r="K521" s="107"/>
      <c r="L521" s="107"/>
      <c r="M521" s="107"/>
      <c r="N521" s="107"/>
      <c r="O521" s="107"/>
      <c r="P521" s="107"/>
      <c r="Q521" s="107"/>
      <c r="R521" s="107"/>
      <c r="S521" s="107"/>
      <c r="T521" s="107"/>
    </row>
    <row r="522" spans="1:20" ht="15.75" customHeight="1" x14ac:dyDescent="0.25">
      <c r="A522" s="107"/>
      <c r="B522" s="107"/>
      <c r="C522" s="107"/>
      <c r="D522" s="107"/>
      <c r="E522" s="107"/>
      <c r="F522" s="107"/>
      <c r="G522" s="107"/>
      <c r="H522" s="107"/>
      <c r="I522" s="107"/>
      <c r="J522" s="107"/>
      <c r="K522" s="107"/>
      <c r="L522" s="107"/>
      <c r="M522" s="107"/>
      <c r="N522" s="107"/>
      <c r="O522" s="107"/>
      <c r="P522" s="107"/>
      <c r="Q522" s="107"/>
      <c r="R522" s="107"/>
      <c r="S522" s="107"/>
      <c r="T522" s="107"/>
    </row>
    <row r="523" spans="1:20" ht="15.75" customHeight="1" x14ac:dyDescent="0.25">
      <c r="A523" s="107"/>
      <c r="B523" s="107"/>
      <c r="C523" s="107"/>
      <c r="D523" s="107"/>
      <c r="E523" s="107"/>
      <c r="F523" s="107"/>
      <c r="G523" s="107"/>
      <c r="H523" s="107"/>
      <c r="I523" s="107"/>
      <c r="J523" s="107"/>
      <c r="K523" s="107"/>
      <c r="L523" s="107"/>
      <c r="M523" s="107"/>
      <c r="N523" s="107"/>
      <c r="O523" s="107"/>
      <c r="P523" s="107"/>
      <c r="Q523" s="107"/>
      <c r="R523" s="107"/>
      <c r="S523" s="107"/>
      <c r="T523" s="107"/>
    </row>
    <row r="524" spans="1:20" ht="15.75" customHeight="1" x14ac:dyDescent="0.25">
      <c r="A524" s="107"/>
      <c r="B524" s="107"/>
      <c r="C524" s="107"/>
      <c r="D524" s="107"/>
      <c r="E524" s="107"/>
      <c r="F524" s="107"/>
      <c r="G524" s="107"/>
      <c r="H524" s="107"/>
      <c r="I524" s="107"/>
      <c r="J524" s="107"/>
      <c r="K524" s="107"/>
      <c r="L524" s="107"/>
      <c r="M524" s="107"/>
      <c r="N524" s="107"/>
      <c r="O524" s="107"/>
      <c r="P524" s="107"/>
      <c r="Q524" s="107"/>
      <c r="R524" s="107"/>
      <c r="S524" s="107"/>
      <c r="T524" s="107"/>
    </row>
    <row r="525" spans="1:20" ht="15.75" customHeight="1" x14ac:dyDescent="0.25">
      <c r="A525" s="107"/>
      <c r="B525" s="107"/>
      <c r="C525" s="107"/>
      <c r="D525" s="107"/>
      <c r="E525" s="107"/>
      <c r="F525" s="107"/>
      <c r="G525" s="107"/>
      <c r="H525" s="107"/>
      <c r="I525" s="107"/>
      <c r="J525" s="107"/>
      <c r="K525" s="107"/>
      <c r="L525" s="107"/>
      <c r="M525" s="107"/>
      <c r="N525" s="107"/>
      <c r="O525" s="107"/>
      <c r="P525" s="107"/>
      <c r="Q525" s="107"/>
      <c r="R525" s="107"/>
      <c r="S525" s="107"/>
      <c r="T525" s="107"/>
    </row>
    <row r="526" spans="1:20" ht="15.75" customHeight="1" x14ac:dyDescent="0.25">
      <c r="A526" s="107"/>
      <c r="B526" s="107"/>
      <c r="C526" s="107"/>
      <c r="D526" s="107"/>
      <c r="E526" s="107"/>
      <c r="F526" s="107"/>
      <c r="G526" s="107"/>
      <c r="H526" s="107"/>
      <c r="I526" s="107"/>
      <c r="J526" s="107"/>
      <c r="K526" s="107"/>
      <c r="L526" s="107"/>
      <c r="M526" s="107"/>
      <c r="N526" s="107"/>
      <c r="O526" s="107"/>
      <c r="P526" s="107"/>
      <c r="Q526" s="107"/>
      <c r="R526" s="107"/>
      <c r="S526" s="107"/>
      <c r="T526" s="107"/>
    </row>
    <row r="527" spans="1:20" ht="15.75" customHeight="1" x14ac:dyDescent="0.25">
      <c r="A527" s="107"/>
      <c r="B527" s="107"/>
      <c r="C527" s="107"/>
      <c r="D527" s="107"/>
      <c r="E527" s="107"/>
      <c r="F527" s="107"/>
      <c r="G527" s="107"/>
      <c r="H527" s="107"/>
      <c r="I527" s="107"/>
      <c r="J527" s="107"/>
      <c r="K527" s="107"/>
      <c r="L527" s="107"/>
      <c r="M527" s="107"/>
      <c r="N527" s="107"/>
      <c r="O527" s="107"/>
      <c r="P527" s="107"/>
      <c r="Q527" s="107"/>
      <c r="R527" s="107"/>
      <c r="S527" s="107"/>
      <c r="T527" s="107"/>
    </row>
    <row r="528" spans="1:20" ht="15.75" customHeight="1" x14ac:dyDescent="0.25">
      <c r="A528" s="107"/>
      <c r="B528" s="107"/>
      <c r="C528" s="107"/>
      <c r="D528" s="107"/>
      <c r="E528" s="107"/>
      <c r="F528" s="107"/>
      <c r="G528" s="107"/>
      <c r="H528" s="107"/>
      <c r="I528" s="107"/>
      <c r="J528" s="107"/>
      <c r="K528" s="107"/>
      <c r="L528" s="107"/>
      <c r="M528" s="107"/>
      <c r="N528" s="107"/>
      <c r="O528" s="107"/>
      <c r="P528" s="107"/>
      <c r="Q528" s="107"/>
      <c r="R528" s="107"/>
      <c r="S528" s="107"/>
      <c r="T528" s="107"/>
    </row>
    <row r="529" spans="1:20" ht="15.75" customHeight="1" x14ac:dyDescent="0.25">
      <c r="A529" s="107"/>
      <c r="B529" s="107"/>
      <c r="C529" s="107"/>
      <c r="D529" s="107"/>
      <c r="E529" s="107"/>
      <c r="F529" s="107"/>
      <c r="G529" s="107"/>
      <c r="H529" s="107"/>
      <c r="I529" s="107"/>
      <c r="J529" s="107"/>
      <c r="K529" s="107"/>
      <c r="L529" s="107"/>
      <c r="M529" s="107"/>
      <c r="N529" s="107"/>
      <c r="O529" s="107"/>
      <c r="P529" s="107"/>
      <c r="Q529" s="107"/>
      <c r="R529" s="107"/>
      <c r="S529" s="107"/>
      <c r="T529" s="107"/>
    </row>
    <row r="530" spans="1:20" ht="15.75" customHeight="1" x14ac:dyDescent="0.25">
      <c r="A530" s="107"/>
      <c r="B530" s="107"/>
      <c r="C530" s="107"/>
      <c r="D530" s="107"/>
      <c r="E530" s="107"/>
      <c r="F530" s="107"/>
      <c r="G530" s="107"/>
      <c r="H530" s="107"/>
      <c r="I530" s="107"/>
      <c r="J530" s="107"/>
      <c r="K530" s="107"/>
      <c r="L530" s="107"/>
      <c r="M530" s="107"/>
      <c r="N530" s="107"/>
      <c r="O530" s="107"/>
      <c r="P530" s="107"/>
      <c r="Q530" s="107"/>
      <c r="R530" s="107"/>
      <c r="S530" s="107"/>
      <c r="T530" s="107"/>
    </row>
    <row r="531" spans="1:20" ht="15.75" customHeight="1" x14ac:dyDescent="0.25">
      <c r="A531" s="107"/>
      <c r="B531" s="107"/>
      <c r="C531" s="107"/>
      <c r="D531" s="107"/>
      <c r="E531" s="107"/>
      <c r="F531" s="107"/>
      <c r="G531" s="107"/>
      <c r="H531" s="107"/>
      <c r="I531" s="107"/>
      <c r="J531" s="107"/>
      <c r="K531" s="107"/>
      <c r="L531" s="107"/>
      <c r="M531" s="107"/>
      <c r="N531" s="107"/>
      <c r="O531" s="107"/>
      <c r="P531" s="107"/>
      <c r="Q531" s="107"/>
      <c r="R531" s="107"/>
      <c r="S531" s="107"/>
      <c r="T531" s="107"/>
    </row>
    <row r="532" spans="1:20" ht="15.75" customHeight="1" x14ac:dyDescent="0.25">
      <c r="A532" s="107"/>
      <c r="B532" s="107"/>
      <c r="C532" s="107"/>
      <c r="D532" s="107"/>
      <c r="E532" s="107"/>
      <c r="F532" s="107"/>
      <c r="G532" s="107"/>
      <c r="H532" s="107"/>
      <c r="I532" s="107"/>
      <c r="J532" s="107"/>
      <c r="K532" s="107"/>
      <c r="L532" s="107"/>
      <c r="M532" s="107"/>
      <c r="N532" s="107"/>
      <c r="O532" s="107"/>
      <c r="P532" s="107"/>
      <c r="Q532" s="107"/>
      <c r="R532" s="107"/>
      <c r="S532" s="107"/>
      <c r="T532" s="107"/>
    </row>
    <row r="533" spans="1:20" ht="15.75" customHeight="1" x14ac:dyDescent="0.25">
      <c r="A533" s="107"/>
      <c r="B533" s="107"/>
      <c r="C533" s="107"/>
      <c r="D533" s="107"/>
      <c r="E533" s="107"/>
      <c r="F533" s="107"/>
      <c r="G533" s="107"/>
      <c r="H533" s="107"/>
      <c r="I533" s="107"/>
      <c r="J533" s="107"/>
      <c r="K533" s="107"/>
      <c r="L533" s="107"/>
      <c r="M533" s="107"/>
      <c r="N533" s="107"/>
      <c r="O533" s="107"/>
      <c r="P533" s="107"/>
      <c r="Q533" s="107"/>
      <c r="R533" s="107"/>
      <c r="S533" s="107"/>
      <c r="T533" s="107"/>
    </row>
    <row r="534" spans="1:20" ht="15.75" customHeight="1" x14ac:dyDescent="0.25">
      <c r="A534" s="107"/>
      <c r="B534" s="107"/>
      <c r="C534" s="107"/>
      <c r="D534" s="107"/>
      <c r="E534" s="107"/>
      <c r="F534" s="107"/>
      <c r="G534" s="107"/>
      <c r="H534" s="107"/>
      <c r="I534" s="107"/>
      <c r="J534" s="107"/>
      <c r="K534" s="107"/>
      <c r="L534" s="107"/>
      <c r="M534" s="107"/>
      <c r="N534" s="107"/>
      <c r="O534" s="107"/>
      <c r="P534" s="107"/>
      <c r="Q534" s="107"/>
      <c r="R534" s="107"/>
      <c r="S534" s="107"/>
      <c r="T534" s="107"/>
    </row>
    <row r="535" spans="1:20" ht="15.75" customHeight="1" x14ac:dyDescent="0.25">
      <c r="A535" s="107"/>
      <c r="B535" s="107"/>
      <c r="C535" s="107"/>
      <c r="D535" s="107"/>
      <c r="E535" s="107"/>
      <c r="F535" s="107"/>
      <c r="G535" s="107"/>
      <c r="H535" s="107"/>
      <c r="I535" s="107"/>
      <c r="J535" s="107"/>
      <c r="K535" s="107"/>
      <c r="L535" s="107"/>
      <c r="M535" s="107"/>
      <c r="N535" s="107"/>
      <c r="O535" s="107"/>
      <c r="P535" s="107"/>
      <c r="Q535" s="107"/>
      <c r="R535" s="107"/>
      <c r="S535" s="107"/>
      <c r="T535" s="107"/>
    </row>
    <row r="536" spans="1:20" ht="15.75" customHeight="1" x14ac:dyDescent="0.25">
      <c r="A536" s="107"/>
      <c r="B536" s="107"/>
      <c r="C536" s="107"/>
      <c r="D536" s="107"/>
      <c r="E536" s="107"/>
      <c r="F536" s="107"/>
      <c r="G536" s="107"/>
      <c r="H536" s="107"/>
      <c r="I536" s="107"/>
      <c r="J536" s="107"/>
      <c r="K536" s="107"/>
      <c r="L536" s="107"/>
      <c r="M536" s="107"/>
      <c r="N536" s="107"/>
      <c r="O536" s="107"/>
      <c r="P536" s="107"/>
      <c r="Q536" s="107"/>
      <c r="R536" s="107"/>
      <c r="S536" s="107"/>
      <c r="T536" s="107"/>
    </row>
    <row r="537" spans="1:20" ht="15.75" customHeight="1" x14ac:dyDescent="0.25">
      <c r="A537" s="107"/>
      <c r="B537" s="107"/>
      <c r="C537" s="107"/>
      <c r="D537" s="107"/>
      <c r="E537" s="107"/>
      <c r="F537" s="107"/>
      <c r="G537" s="107"/>
      <c r="H537" s="107"/>
      <c r="I537" s="107"/>
      <c r="J537" s="107"/>
      <c r="K537" s="107"/>
      <c r="L537" s="107"/>
      <c r="M537" s="107"/>
      <c r="N537" s="107"/>
      <c r="O537" s="107"/>
      <c r="P537" s="107"/>
      <c r="Q537" s="107"/>
      <c r="R537" s="107"/>
      <c r="S537" s="107"/>
      <c r="T537" s="107"/>
    </row>
    <row r="538" spans="1:20" ht="15.75" customHeight="1" x14ac:dyDescent="0.25">
      <c r="A538" s="107"/>
      <c r="B538" s="107"/>
      <c r="C538" s="107"/>
      <c r="D538" s="107"/>
      <c r="E538" s="107"/>
      <c r="F538" s="107"/>
      <c r="G538" s="107"/>
      <c r="H538" s="107"/>
      <c r="I538" s="107"/>
      <c r="J538" s="107"/>
      <c r="K538" s="107"/>
      <c r="L538" s="107"/>
      <c r="M538" s="107"/>
      <c r="N538" s="107"/>
      <c r="O538" s="107"/>
      <c r="P538" s="107"/>
      <c r="Q538" s="107"/>
      <c r="R538" s="107"/>
      <c r="S538" s="107"/>
      <c r="T538" s="107"/>
    </row>
    <row r="539" spans="1:20" ht="15.75" customHeight="1" x14ac:dyDescent="0.25">
      <c r="A539" s="107"/>
      <c r="B539" s="107"/>
      <c r="C539" s="107"/>
      <c r="D539" s="107"/>
      <c r="E539" s="107"/>
      <c r="F539" s="107"/>
      <c r="G539" s="107"/>
      <c r="H539" s="107"/>
      <c r="I539" s="107"/>
      <c r="J539" s="107"/>
      <c r="K539" s="107"/>
      <c r="L539" s="107"/>
      <c r="M539" s="107"/>
      <c r="N539" s="107"/>
      <c r="O539" s="107"/>
      <c r="P539" s="107"/>
      <c r="Q539" s="107"/>
      <c r="R539" s="107"/>
      <c r="S539" s="107"/>
      <c r="T539" s="107"/>
    </row>
    <row r="540" spans="1:20" ht="15.75" customHeight="1" x14ac:dyDescent="0.25">
      <c r="A540" s="107"/>
      <c r="B540" s="107"/>
      <c r="C540" s="107"/>
      <c r="D540" s="107"/>
      <c r="E540" s="107"/>
      <c r="F540" s="107"/>
      <c r="G540" s="107"/>
      <c r="H540" s="107"/>
      <c r="I540" s="107"/>
      <c r="J540" s="107"/>
      <c r="K540" s="107"/>
      <c r="L540" s="107"/>
      <c r="M540" s="107"/>
      <c r="N540" s="107"/>
      <c r="O540" s="107"/>
      <c r="P540" s="107"/>
      <c r="Q540" s="107"/>
      <c r="R540" s="107"/>
      <c r="S540" s="107"/>
      <c r="T540" s="107"/>
    </row>
    <row r="541" spans="1:20" ht="15.75" customHeight="1" x14ac:dyDescent="0.25">
      <c r="A541" s="107"/>
      <c r="B541" s="107"/>
      <c r="C541" s="107"/>
      <c r="D541" s="107"/>
      <c r="E541" s="107"/>
      <c r="F541" s="107"/>
      <c r="G541" s="107"/>
      <c r="H541" s="107"/>
      <c r="I541" s="107"/>
      <c r="J541" s="107"/>
      <c r="K541" s="107"/>
      <c r="L541" s="107"/>
      <c r="M541" s="107"/>
      <c r="N541" s="107"/>
      <c r="O541" s="107"/>
      <c r="P541" s="107"/>
      <c r="Q541" s="107"/>
      <c r="R541" s="107"/>
      <c r="S541" s="107"/>
      <c r="T541" s="107"/>
    </row>
    <row r="542" spans="1:20" ht="15.75" customHeight="1" x14ac:dyDescent="0.25">
      <c r="A542" s="107"/>
      <c r="B542" s="107"/>
      <c r="C542" s="107"/>
      <c r="D542" s="107"/>
      <c r="E542" s="107"/>
      <c r="F542" s="107"/>
      <c r="G542" s="107"/>
      <c r="H542" s="107"/>
      <c r="I542" s="107"/>
      <c r="J542" s="107"/>
      <c r="K542" s="107"/>
      <c r="L542" s="107"/>
      <c r="M542" s="107"/>
      <c r="N542" s="107"/>
      <c r="O542" s="107"/>
      <c r="P542" s="107"/>
      <c r="Q542" s="107"/>
      <c r="R542" s="107"/>
      <c r="S542" s="107"/>
      <c r="T542" s="107"/>
    </row>
    <row r="543" spans="1:20" ht="15.75" customHeight="1" x14ac:dyDescent="0.25">
      <c r="A543" s="107"/>
      <c r="B543" s="107"/>
      <c r="C543" s="107"/>
      <c r="D543" s="107"/>
      <c r="E543" s="107"/>
      <c r="F543" s="107"/>
      <c r="G543" s="107"/>
      <c r="H543" s="107"/>
      <c r="I543" s="107"/>
      <c r="J543" s="107"/>
      <c r="K543" s="107"/>
      <c r="L543" s="107"/>
      <c r="M543" s="107"/>
      <c r="N543" s="107"/>
      <c r="O543" s="107"/>
      <c r="P543" s="107"/>
      <c r="Q543" s="107"/>
      <c r="R543" s="107"/>
      <c r="S543" s="107"/>
      <c r="T543" s="107"/>
    </row>
    <row r="544" spans="1:20" ht="15.75" customHeight="1" x14ac:dyDescent="0.25">
      <c r="A544" s="107"/>
      <c r="B544" s="107"/>
      <c r="C544" s="107"/>
      <c r="D544" s="107"/>
      <c r="E544" s="107"/>
      <c r="F544" s="107"/>
      <c r="G544" s="107"/>
      <c r="H544" s="107"/>
      <c r="I544" s="107"/>
      <c r="J544" s="107"/>
      <c r="K544" s="107"/>
      <c r="L544" s="107"/>
      <c r="M544" s="107"/>
      <c r="N544" s="107"/>
      <c r="O544" s="107"/>
      <c r="P544" s="107"/>
      <c r="Q544" s="107"/>
      <c r="R544" s="107"/>
      <c r="S544" s="107"/>
      <c r="T544" s="107"/>
    </row>
    <row r="545" spans="1:20" ht="15.75" customHeight="1" x14ac:dyDescent="0.25">
      <c r="A545" s="107"/>
      <c r="B545" s="107"/>
      <c r="C545" s="107"/>
      <c r="D545" s="107"/>
      <c r="E545" s="107"/>
      <c r="F545" s="107"/>
      <c r="G545" s="107"/>
      <c r="H545" s="107"/>
      <c r="I545" s="107"/>
      <c r="J545" s="107"/>
      <c r="K545" s="107"/>
      <c r="L545" s="107"/>
      <c r="M545" s="107"/>
      <c r="N545" s="107"/>
      <c r="O545" s="107"/>
      <c r="P545" s="107"/>
      <c r="Q545" s="107"/>
      <c r="R545" s="107"/>
      <c r="S545" s="107"/>
      <c r="T545" s="107"/>
    </row>
    <row r="546" spans="1:20" ht="15.75" customHeight="1" x14ac:dyDescent="0.25">
      <c r="A546" s="107"/>
      <c r="B546" s="107"/>
      <c r="C546" s="107"/>
      <c r="D546" s="107"/>
      <c r="E546" s="107"/>
      <c r="F546" s="107"/>
      <c r="G546" s="107"/>
      <c r="H546" s="107"/>
      <c r="I546" s="107"/>
      <c r="J546" s="107"/>
      <c r="K546" s="107"/>
      <c r="L546" s="107"/>
      <c r="M546" s="107"/>
      <c r="N546" s="107"/>
      <c r="O546" s="107"/>
      <c r="P546" s="107"/>
      <c r="Q546" s="107"/>
      <c r="R546" s="107"/>
      <c r="S546" s="107"/>
      <c r="T546" s="107"/>
    </row>
    <row r="547" spans="1:20" ht="15.75" customHeight="1" x14ac:dyDescent="0.25">
      <c r="A547" s="107"/>
      <c r="B547" s="107"/>
      <c r="C547" s="107"/>
      <c r="D547" s="107"/>
      <c r="E547" s="107"/>
      <c r="F547" s="107"/>
      <c r="G547" s="107"/>
      <c r="H547" s="107"/>
      <c r="I547" s="107"/>
      <c r="J547" s="107"/>
      <c r="K547" s="107"/>
      <c r="L547" s="107"/>
      <c r="M547" s="107"/>
      <c r="N547" s="107"/>
      <c r="O547" s="107"/>
      <c r="P547" s="107"/>
      <c r="Q547" s="107"/>
      <c r="R547" s="107"/>
      <c r="S547" s="107"/>
      <c r="T547" s="107"/>
    </row>
    <row r="548" spans="1:20" ht="15.75" customHeight="1" x14ac:dyDescent="0.25">
      <c r="A548" s="107"/>
      <c r="B548" s="107"/>
      <c r="C548" s="107"/>
      <c r="D548" s="107"/>
      <c r="E548" s="107"/>
      <c r="F548" s="107"/>
      <c r="G548" s="107"/>
      <c r="H548" s="107"/>
      <c r="I548" s="107"/>
      <c r="J548" s="107"/>
      <c r="K548" s="107"/>
      <c r="L548" s="107"/>
      <c r="M548" s="107"/>
      <c r="N548" s="107"/>
      <c r="O548" s="107"/>
      <c r="P548" s="107"/>
      <c r="Q548" s="107"/>
      <c r="R548" s="107"/>
      <c r="S548" s="107"/>
      <c r="T548" s="107"/>
    </row>
    <row r="549" spans="1:20" ht="15.75" customHeight="1" x14ac:dyDescent="0.25">
      <c r="A549" s="107"/>
      <c r="B549" s="107"/>
      <c r="C549" s="107"/>
      <c r="D549" s="107"/>
      <c r="E549" s="107"/>
      <c r="F549" s="107"/>
      <c r="G549" s="107"/>
      <c r="H549" s="107"/>
      <c r="I549" s="107"/>
      <c r="J549" s="107"/>
      <c r="K549" s="107"/>
      <c r="L549" s="107"/>
      <c r="M549" s="107"/>
      <c r="N549" s="107"/>
      <c r="O549" s="107"/>
      <c r="P549" s="107"/>
      <c r="Q549" s="107"/>
      <c r="R549" s="107"/>
      <c r="S549" s="107"/>
      <c r="T549" s="107"/>
    </row>
    <row r="550" spans="1:20" ht="15.75" customHeight="1" x14ac:dyDescent="0.25">
      <c r="A550" s="107"/>
      <c r="B550" s="107"/>
      <c r="C550" s="107"/>
      <c r="D550" s="107"/>
      <c r="E550" s="107"/>
      <c r="F550" s="107"/>
      <c r="G550" s="107"/>
      <c r="H550" s="107"/>
      <c r="I550" s="107"/>
      <c r="J550" s="107"/>
      <c r="K550" s="107"/>
      <c r="L550" s="107"/>
      <c r="M550" s="107"/>
      <c r="N550" s="107"/>
      <c r="O550" s="107"/>
      <c r="P550" s="107"/>
      <c r="Q550" s="107"/>
      <c r="R550" s="107"/>
      <c r="S550" s="107"/>
      <c r="T550" s="107"/>
    </row>
    <row r="551" spans="1:20" ht="15.75" customHeight="1" x14ac:dyDescent="0.25">
      <c r="A551" s="107"/>
      <c r="B551" s="107"/>
      <c r="C551" s="107"/>
      <c r="D551" s="107"/>
      <c r="E551" s="107"/>
      <c r="F551" s="107"/>
      <c r="G551" s="107"/>
      <c r="H551" s="107"/>
      <c r="I551" s="107"/>
      <c r="J551" s="107"/>
      <c r="K551" s="107"/>
      <c r="L551" s="107"/>
      <c r="M551" s="107"/>
      <c r="N551" s="107"/>
      <c r="O551" s="107"/>
      <c r="P551" s="107"/>
      <c r="Q551" s="107"/>
      <c r="R551" s="107"/>
      <c r="S551" s="107"/>
      <c r="T551" s="107"/>
    </row>
    <row r="552" spans="1:20" ht="15.75" customHeight="1" x14ac:dyDescent="0.25">
      <c r="A552" s="107"/>
      <c r="B552" s="107"/>
      <c r="C552" s="107"/>
      <c r="D552" s="107"/>
      <c r="E552" s="107"/>
      <c r="F552" s="107"/>
      <c r="G552" s="107"/>
      <c r="H552" s="107"/>
      <c r="I552" s="107"/>
      <c r="J552" s="107"/>
      <c r="K552" s="107"/>
      <c r="L552" s="107"/>
      <c r="M552" s="107"/>
      <c r="N552" s="107"/>
      <c r="O552" s="107"/>
      <c r="P552" s="107"/>
      <c r="Q552" s="107"/>
      <c r="R552" s="107"/>
      <c r="S552" s="107"/>
      <c r="T552" s="107"/>
    </row>
    <row r="553" spans="1:20" ht="15.75" customHeight="1" x14ac:dyDescent="0.25">
      <c r="A553" s="107"/>
      <c r="B553" s="107"/>
      <c r="C553" s="107"/>
      <c r="D553" s="107"/>
      <c r="E553" s="107"/>
      <c r="F553" s="107"/>
      <c r="G553" s="107"/>
      <c r="H553" s="107"/>
      <c r="I553" s="107"/>
      <c r="J553" s="107"/>
      <c r="K553" s="107"/>
      <c r="L553" s="107"/>
      <c r="M553" s="107"/>
      <c r="N553" s="107"/>
      <c r="O553" s="107"/>
      <c r="P553" s="107"/>
      <c r="Q553" s="107"/>
      <c r="R553" s="107"/>
      <c r="S553" s="107"/>
      <c r="T553" s="107"/>
    </row>
    <row r="554" spans="1:20" ht="15.75" customHeight="1" x14ac:dyDescent="0.25">
      <c r="A554" s="107"/>
      <c r="B554" s="107"/>
      <c r="C554" s="107"/>
      <c r="D554" s="107"/>
      <c r="E554" s="107"/>
      <c r="F554" s="107"/>
      <c r="G554" s="107"/>
      <c r="H554" s="107"/>
      <c r="I554" s="107"/>
      <c r="J554" s="107"/>
      <c r="K554" s="107"/>
      <c r="L554" s="107"/>
      <c r="M554" s="107"/>
      <c r="N554" s="107"/>
      <c r="O554" s="107"/>
      <c r="P554" s="107"/>
      <c r="Q554" s="107"/>
      <c r="R554" s="107"/>
      <c r="S554" s="107"/>
      <c r="T554" s="107"/>
    </row>
    <row r="555" spans="1:20" ht="15.75" customHeight="1" x14ac:dyDescent="0.25">
      <c r="A555" s="107"/>
      <c r="B555" s="107"/>
      <c r="C555" s="107"/>
      <c r="D555" s="107"/>
      <c r="E555" s="107"/>
      <c r="F555" s="107"/>
      <c r="G555" s="107"/>
      <c r="H555" s="107"/>
      <c r="I555" s="107"/>
      <c r="J555" s="107"/>
      <c r="K555" s="107"/>
      <c r="L555" s="107"/>
      <c r="M555" s="107"/>
      <c r="N555" s="107"/>
      <c r="O555" s="107"/>
      <c r="P555" s="107"/>
      <c r="Q555" s="107"/>
      <c r="R555" s="107"/>
      <c r="S555" s="107"/>
      <c r="T555" s="107"/>
    </row>
    <row r="556" spans="1:20" ht="15.75" customHeight="1" x14ac:dyDescent="0.25">
      <c r="A556" s="107"/>
      <c r="B556" s="107"/>
      <c r="C556" s="107"/>
      <c r="D556" s="107"/>
      <c r="E556" s="107"/>
      <c r="F556" s="107"/>
      <c r="G556" s="107"/>
      <c r="H556" s="107"/>
      <c r="I556" s="107"/>
      <c r="J556" s="107"/>
      <c r="K556" s="107"/>
      <c r="L556" s="107"/>
      <c r="M556" s="107"/>
      <c r="N556" s="107"/>
      <c r="O556" s="107"/>
      <c r="P556" s="107"/>
      <c r="Q556" s="107"/>
      <c r="R556" s="107"/>
      <c r="S556" s="107"/>
      <c r="T556" s="107"/>
    </row>
    <row r="557" spans="1:20" ht="15.75" customHeight="1" x14ac:dyDescent="0.25">
      <c r="A557" s="107"/>
      <c r="B557" s="107"/>
      <c r="C557" s="107"/>
      <c r="D557" s="107"/>
      <c r="E557" s="107"/>
      <c r="F557" s="107"/>
      <c r="G557" s="107"/>
      <c r="H557" s="107"/>
      <c r="I557" s="107"/>
      <c r="J557" s="107"/>
      <c r="K557" s="107"/>
      <c r="L557" s="107"/>
      <c r="M557" s="107"/>
      <c r="N557" s="107"/>
      <c r="O557" s="107"/>
      <c r="P557" s="107"/>
      <c r="Q557" s="107"/>
      <c r="R557" s="107"/>
      <c r="S557" s="107"/>
      <c r="T557" s="107"/>
    </row>
    <row r="558" spans="1:20" ht="15.75" customHeight="1" x14ac:dyDescent="0.25">
      <c r="A558" s="107"/>
      <c r="B558" s="107"/>
      <c r="C558" s="107"/>
      <c r="D558" s="107"/>
      <c r="E558" s="107"/>
      <c r="F558" s="107"/>
      <c r="G558" s="107"/>
      <c r="H558" s="107"/>
      <c r="I558" s="107"/>
      <c r="J558" s="107"/>
      <c r="K558" s="107"/>
      <c r="L558" s="107"/>
      <c r="M558" s="107"/>
      <c r="N558" s="107"/>
      <c r="O558" s="107"/>
      <c r="P558" s="107"/>
      <c r="Q558" s="107"/>
      <c r="R558" s="107"/>
      <c r="S558" s="107"/>
      <c r="T558" s="107"/>
    </row>
    <row r="559" spans="1:20" ht="15.75" customHeight="1" x14ac:dyDescent="0.25">
      <c r="A559" s="107"/>
      <c r="B559" s="107"/>
      <c r="C559" s="107"/>
      <c r="D559" s="107"/>
      <c r="E559" s="107"/>
      <c r="F559" s="107"/>
      <c r="G559" s="107"/>
      <c r="H559" s="107"/>
      <c r="I559" s="107"/>
      <c r="J559" s="107"/>
      <c r="K559" s="107"/>
      <c r="L559" s="107"/>
      <c r="M559" s="107"/>
      <c r="N559" s="107"/>
      <c r="O559" s="107"/>
      <c r="P559" s="107"/>
      <c r="Q559" s="107"/>
      <c r="R559" s="107"/>
      <c r="S559" s="107"/>
      <c r="T559" s="107"/>
    </row>
    <row r="560" spans="1:20" ht="15.75" customHeight="1" x14ac:dyDescent="0.25">
      <c r="A560" s="107"/>
      <c r="B560" s="107"/>
      <c r="C560" s="107"/>
      <c r="D560" s="107"/>
      <c r="E560" s="107"/>
      <c r="F560" s="107"/>
      <c r="G560" s="107"/>
      <c r="H560" s="107"/>
      <c r="I560" s="107"/>
      <c r="J560" s="107"/>
      <c r="K560" s="107"/>
      <c r="L560" s="107"/>
      <c r="M560" s="107"/>
      <c r="N560" s="107"/>
      <c r="O560" s="107"/>
      <c r="P560" s="107"/>
      <c r="Q560" s="107"/>
      <c r="R560" s="107"/>
      <c r="S560" s="107"/>
      <c r="T560" s="107"/>
    </row>
    <row r="561" spans="1:20" ht="15.75" customHeight="1" x14ac:dyDescent="0.25">
      <c r="A561" s="107"/>
      <c r="B561" s="107"/>
      <c r="C561" s="107"/>
      <c r="D561" s="107"/>
      <c r="E561" s="107"/>
      <c r="F561" s="107"/>
      <c r="G561" s="107"/>
      <c r="H561" s="107"/>
      <c r="I561" s="107"/>
      <c r="J561" s="107"/>
      <c r="K561" s="107"/>
      <c r="L561" s="107"/>
      <c r="M561" s="107"/>
      <c r="N561" s="107"/>
      <c r="O561" s="107"/>
      <c r="P561" s="107"/>
      <c r="Q561" s="107"/>
      <c r="R561" s="107"/>
      <c r="S561" s="107"/>
      <c r="T561" s="107"/>
    </row>
    <row r="562" spans="1:20" ht="15.75" customHeight="1" x14ac:dyDescent="0.25">
      <c r="A562" s="107"/>
      <c r="B562" s="107"/>
      <c r="C562" s="107"/>
      <c r="D562" s="107"/>
      <c r="E562" s="107"/>
      <c r="F562" s="107"/>
      <c r="G562" s="107"/>
      <c r="H562" s="107"/>
      <c r="I562" s="107"/>
      <c r="J562" s="107"/>
      <c r="K562" s="107"/>
      <c r="L562" s="107"/>
      <c r="M562" s="107"/>
      <c r="N562" s="107"/>
      <c r="O562" s="107"/>
      <c r="P562" s="107"/>
      <c r="Q562" s="107"/>
      <c r="R562" s="107"/>
      <c r="S562" s="107"/>
      <c r="T562" s="107"/>
    </row>
    <row r="563" spans="1:20" ht="15.75" customHeight="1" x14ac:dyDescent="0.25">
      <c r="A563" s="107"/>
      <c r="B563" s="107"/>
      <c r="C563" s="107"/>
      <c r="D563" s="107"/>
      <c r="E563" s="107"/>
      <c r="F563" s="107"/>
      <c r="G563" s="107"/>
      <c r="H563" s="107"/>
      <c r="I563" s="107"/>
      <c r="J563" s="107"/>
      <c r="K563" s="107"/>
      <c r="L563" s="107"/>
      <c r="M563" s="107"/>
      <c r="N563" s="107"/>
      <c r="O563" s="107"/>
      <c r="P563" s="107"/>
      <c r="Q563" s="107"/>
      <c r="R563" s="107"/>
      <c r="S563" s="107"/>
      <c r="T563" s="107"/>
    </row>
    <row r="564" spans="1:20" ht="15.75" customHeight="1" x14ac:dyDescent="0.25">
      <c r="A564" s="107"/>
      <c r="B564" s="107"/>
      <c r="C564" s="107"/>
      <c r="D564" s="107"/>
      <c r="E564" s="107"/>
      <c r="F564" s="107"/>
      <c r="G564" s="107"/>
      <c r="H564" s="107"/>
      <c r="I564" s="107"/>
      <c r="J564" s="107"/>
      <c r="K564" s="107"/>
      <c r="L564" s="107"/>
      <c r="M564" s="107"/>
      <c r="N564" s="107"/>
      <c r="O564" s="107"/>
      <c r="P564" s="107"/>
      <c r="Q564" s="107"/>
      <c r="R564" s="107"/>
      <c r="S564" s="107"/>
      <c r="T564" s="107"/>
    </row>
    <row r="565" spans="1:20" ht="15.75" customHeight="1" x14ac:dyDescent="0.25">
      <c r="A565" s="107"/>
      <c r="B565" s="107"/>
      <c r="C565" s="107"/>
      <c r="D565" s="107"/>
      <c r="E565" s="107"/>
      <c r="F565" s="107"/>
      <c r="G565" s="107"/>
      <c r="H565" s="107"/>
      <c r="I565" s="107"/>
      <c r="J565" s="107"/>
      <c r="K565" s="107"/>
      <c r="L565" s="107"/>
      <c r="M565" s="107"/>
      <c r="N565" s="107"/>
      <c r="O565" s="107"/>
      <c r="P565" s="107"/>
      <c r="Q565" s="107"/>
      <c r="R565" s="107"/>
      <c r="S565" s="107"/>
      <c r="T565" s="107"/>
    </row>
    <row r="566" spans="1:20" ht="15.75" customHeight="1" x14ac:dyDescent="0.25">
      <c r="A566" s="107"/>
      <c r="B566" s="107"/>
      <c r="C566" s="107"/>
      <c r="D566" s="107"/>
      <c r="E566" s="107"/>
      <c r="F566" s="107"/>
      <c r="G566" s="107"/>
      <c r="H566" s="107"/>
      <c r="I566" s="107"/>
      <c r="J566" s="107"/>
      <c r="K566" s="107"/>
      <c r="L566" s="107"/>
      <c r="M566" s="107"/>
      <c r="N566" s="107"/>
      <c r="O566" s="107"/>
      <c r="P566" s="107"/>
      <c r="Q566" s="107"/>
      <c r="R566" s="107"/>
      <c r="S566" s="107"/>
      <c r="T566" s="107"/>
    </row>
    <row r="567" spans="1:20" ht="15.75" customHeight="1" x14ac:dyDescent="0.25">
      <c r="A567" s="107"/>
      <c r="B567" s="107"/>
      <c r="C567" s="107"/>
      <c r="D567" s="107"/>
      <c r="E567" s="107"/>
      <c r="F567" s="107"/>
      <c r="G567" s="107"/>
      <c r="H567" s="107"/>
      <c r="I567" s="107"/>
      <c r="J567" s="107"/>
      <c r="K567" s="107"/>
      <c r="L567" s="107"/>
      <c r="M567" s="107"/>
      <c r="N567" s="107"/>
      <c r="O567" s="107"/>
      <c r="P567" s="107"/>
      <c r="Q567" s="107"/>
      <c r="R567" s="107"/>
      <c r="S567" s="107"/>
      <c r="T567" s="107"/>
    </row>
    <row r="568" spans="1:20" ht="15.75" customHeight="1" x14ac:dyDescent="0.25">
      <c r="A568" s="107"/>
      <c r="B568" s="107"/>
      <c r="C568" s="107"/>
      <c r="D568" s="107"/>
      <c r="E568" s="107"/>
      <c r="F568" s="107"/>
      <c r="G568" s="107"/>
      <c r="H568" s="107"/>
      <c r="I568" s="107"/>
      <c r="J568" s="107"/>
      <c r="K568" s="107"/>
      <c r="L568" s="107"/>
      <c r="M568" s="107"/>
      <c r="N568" s="107"/>
      <c r="O568" s="107"/>
      <c r="P568" s="107"/>
      <c r="Q568" s="107"/>
      <c r="R568" s="107"/>
      <c r="S568" s="107"/>
      <c r="T568" s="107"/>
    </row>
    <row r="569" spans="1:20" ht="15.75" customHeight="1" x14ac:dyDescent="0.25">
      <c r="A569" s="107"/>
      <c r="B569" s="107"/>
      <c r="C569" s="107"/>
      <c r="D569" s="107"/>
      <c r="E569" s="107"/>
      <c r="F569" s="107"/>
      <c r="G569" s="107"/>
      <c r="H569" s="107"/>
      <c r="I569" s="107"/>
      <c r="J569" s="107"/>
      <c r="K569" s="107"/>
      <c r="L569" s="107"/>
      <c r="M569" s="107"/>
      <c r="N569" s="107"/>
      <c r="O569" s="107"/>
      <c r="P569" s="107"/>
      <c r="Q569" s="107"/>
      <c r="R569" s="107"/>
      <c r="S569" s="107"/>
      <c r="T569" s="107"/>
    </row>
    <row r="570" spans="1:20" ht="15.75" customHeight="1" x14ac:dyDescent="0.25">
      <c r="A570" s="107"/>
      <c r="B570" s="107"/>
      <c r="C570" s="107"/>
      <c r="D570" s="107"/>
      <c r="E570" s="107"/>
      <c r="F570" s="107"/>
      <c r="G570" s="107"/>
      <c r="H570" s="107"/>
      <c r="I570" s="107"/>
      <c r="J570" s="107"/>
      <c r="K570" s="107"/>
      <c r="L570" s="107"/>
      <c r="M570" s="107"/>
      <c r="N570" s="107"/>
      <c r="O570" s="107"/>
      <c r="P570" s="107"/>
      <c r="Q570" s="107"/>
      <c r="R570" s="107"/>
      <c r="S570" s="107"/>
      <c r="T570" s="107"/>
    </row>
    <row r="571" spans="1:20" ht="15.75" customHeight="1" x14ac:dyDescent="0.25">
      <c r="A571" s="107"/>
      <c r="B571" s="107"/>
      <c r="C571" s="107"/>
      <c r="D571" s="107"/>
      <c r="E571" s="107"/>
      <c r="F571" s="107"/>
      <c r="G571" s="107"/>
      <c r="H571" s="107"/>
      <c r="I571" s="107"/>
      <c r="J571" s="107"/>
      <c r="K571" s="107"/>
      <c r="L571" s="107"/>
      <c r="M571" s="107"/>
      <c r="N571" s="107"/>
      <c r="O571" s="107"/>
      <c r="P571" s="107"/>
      <c r="Q571" s="107"/>
      <c r="R571" s="107"/>
      <c r="S571" s="107"/>
      <c r="T571" s="107"/>
    </row>
    <row r="572" spans="1:20" ht="15.75" customHeight="1" x14ac:dyDescent="0.25">
      <c r="A572" s="107"/>
      <c r="B572" s="107"/>
      <c r="C572" s="107"/>
      <c r="D572" s="107"/>
      <c r="E572" s="107"/>
      <c r="F572" s="107"/>
      <c r="G572" s="107"/>
      <c r="H572" s="107"/>
      <c r="I572" s="107"/>
      <c r="J572" s="107"/>
      <c r="K572" s="107"/>
      <c r="L572" s="107"/>
      <c r="M572" s="107"/>
      <c r="N572" s="107"/>
      <c r="O572" s="107"/>
      <c r="P572" s="107"/>
      <c r="Q572" s="107"/>
      <c r="R572" s="107"/>
      <c r="S572" s="107"/>
      <c r="T572" s="107"/>
    </row>
    <row r="573" spans="1:20" ht="15.75" customHeight="1" x14ac:dyDescent="0.25">
      <c r="A573" s="107"/>
      <c r="B573" s="107"/>
      <c r="C573" s="107"/>
      <c r="D573" s="107"/>
      <c r="E573" s="107"/>
      <c r="F573" s="107"/>
      <c r="G573" s="107"/>
      <c r="H573" s="107"/>
      <c r="I573" s="107"/>
      <c r="J573" s="107"/>
      <c r="K573" s="107"/>
      <c r="L573" s="107"/>
      <c r="M573" s="107"/>
      <c r="N573" s="107"/>
      <c r="O573" s="107"/>
      <c r="P573" s="107"/>
      <c r="Q573" s="107"/>
      <c r="R573" s="107"/>
      <c r="S573" s="107"/>
      <c r="T573" s="107"/>
    </row>
    <row r="574" spans="1:20" ht="15.75" customHeight="1" x14ac:dyDescent="0.25">
      <c r="A574" s="107"/>
      <c r="B574" s="107"/>
      <c r="C574" s="107"/>
      <c r="D574" s="107"/>
      <c r="E574" s="107"/>
      <c r="F574" s="107"/>
      <c r="G574" s="107"/>
      <c r="H574" s="107"/>
      <c r="I574" s="107"/>
      <c r="J574" s="107"/>
      <c r="K574" s="107"/>
      <c r="L574" s="107"/>
      <c r="M574" s="107"/>
      <c r="N574" s="107"/>
      <c r="O574" s="107"/>
      <c r="P574" s="107"/>
      <c r="Q574" s="107"/>
      <c r="R574" s="107"/>
      <c r="S574" s="107"/>
      <c r="T574" s="107"/>
    </row>
    <row r="575" spans="1:20" ht="15.75" customHeight="1" x14ac:dyDescent="0.25">
      <c r="A575" s="107"/>
      <c r="B575" s="107"/>
      <c r="C575" s="107"/>
      <c r="D575" s="107"/>
      <c r="E575" s="107"/>
      <c r="F575" s="107"/>
      <c r="G575" s="107"/>
      <c r="H575" s="107"/>
      <c r="I575" s="107"/>
      <c r="J575" s="107"/>
      <c r="K575" s="107"/>
      <c r="L575" s="107"/>
      <c r="M575" s="107"/>
      <c r="N575" s="107"/>
      <c r="O575" s="107"/>
      <c r="P575" s="107"/>
      <c r="Q575" s="107"/>
      <c r="R575" s="107"/>
      <c r="S575" s="107"/>
      <c r="T575" s="107"/>
    </row>
    <row r="576" spans="1:20" ht="15.75" customHeight="1" x14ac:dyDescent="0.25">
      <c r="A576" s="107"/>
      <c r="B576" s="107"/>
      <c r="C576" s="107"/>
      <c r="D576" s="107"/>
      <c r="E576" s="107"/>
      <c r="F576" s="107"/>
      <c r="G576" s="107"/>
      <c r="H576" s="107"/>
      <c r="I576" s="107"/>
      <c r="J576" s="107"/>
      <c r="K576" s="107"/>
      <c r="L576" s="107"/>
      <c r="M576" s="107"/>
      <c r="N576" s="107"/>
      <c r="O576" s="107"/>
      <c r="P576" s="107"/>
      <c r="Q576" s="107"/>
      <c r="R576" s="107"/>
      <c r="S576" s="107"/>
      <c r="T576" s="107"/>
    </row>
    <row r="577" spans="1:20" ht="15.75" customHeight="1" x14ac:dyDescent="0.25">
      <c r="A577" s="107"/>
      <c r="B577" s="107"/>
      <c r="C577" s="107"/>
      <c r="D577" s="107"/>
      <c r="E577" s="107"/>
      <c r="F577" s="107"/>
      <c r="G577" s="107"/>
      <c r="H577" s="107"/>
      <c r="I577" s="107"/>
      <c r="J577" s="107"/>
      <c r="K577" s="107"/>
      <c r="L577" s="107"/>
      <c r="M577" s="107"/>
      <c r="N577" s="107"/>
      <c r="O577" s="107"/>
      <c r="P577" s="107"/>
      <c r="Q577" s="107"/>
      <c r="R577" s="107"/>
      <c r="S577" s="107"/>
      <c r="T577" s="107"/>
    </row>
    <row r="578" spans="1:20" ht="15.75" customHeight="1" x14ac:dyDescent="0.25">
      <c r="A578" s="107"/>
      <c r="B578" s="107"/>
      <c r="C578" s="107"/>
      <c r="D578" s="107"/>
      <c r="E578" s="107"/>
      <c r="F578" s="107"/>
      <c r="G578" s="107"/>
      <c r="H578" s="107"/>
      <c r="I578" s="107"/>
      <c r="J578" s="107"/>
      <c r="K578" s="107"/>
      <c r="L578" s="107"/>
      <c r="M578" s="107"/>
      <c r="N578" s="107"/>
      <c r="O578" s="107"/>
      <c r="P578" s="107"/>
      <c r="Q578" s="107"/>
      <c r="R578" s="107"/>
      <c r="S578" s="107"/>
      <c r="T578" s="107"/>
    </row>
    <row r="579" spans="1:20" ht="15.75" customHeight="1" x14ac:dyDescent="0.25">
      <c r="A579" s="107"/>
      <c r="B579" s="107"/>
      <c r="C579" s="107"/>
      <c r="D579" s="107"/>
      <c r="E579" s="107"/>
      <c r="F579" s="107"/>
      <c r="G579" s="107"/>
      <c r="H579" s="107"/>
      <c r="I579" s="107"/>
      <c r="J579" s="107"/>
      <c r="K579" s="107"/>
      <c r="L579" s="107"/>
      <c r="M579" s="107"/>
      <c r="N579" s="107"/>
      <c r="O579" s="107"/>
      <c r="P579" s="107"/>
      <c r="Q579" s="107"/>
      <c r="R579" s="107"/>
      <c r="S579" s="107"/>
      <c r="T579" s="107"/>
    </row>
    <row r="580" spans="1:20" ht="15.75" customHeight="1" x14ac:dyDescent="0.25">
      <c r="A580" s="107"/>
      <c r="B580" s="107"/>
      <c r="C580" s="107"/>
      <c r="D580" s="107"/>
      <c r="E580" s="107"/>
      <c r="F580" s="107"/>
      <c r="G580" s="107"/>
      <c r="H580" s="107"/>
      <c r="I580" s="107"/>
      <c r="J580" s="107"/>
      <c r="K580" s="107"/>
      <c r="L580" s="107"/>
      <c r="M580" s="107"/>
      <c r="N580" s="107"/>
      <c r="O580" s="107"/>
      <c r="P580" s="107"/>
      <c r="Q580" s="107"/>
      <c r="R580" s="107"/>
      <c r="S580" s="107"/>
      <c r="T580" s="107"/>
    </row>
    <row r="581" spans="1:20" ht="15.75" customHeight="1" x14ac:dyDescent="0.25">
      <c r="A581" s="107"/>
      <c r="B581" s="107"/>
      <c r="C581" s="107"/>
      <c r="D581" s="107"/>
      <c r="E581" s="107"/>
      <c r="F581" s="107"/>
      <c r="G581" s="107"/>
      <c r="H581" s="107"/>
      <c r="I581" s="107"/>
      <c r="J581" s="107"/>
      <c r="K581" s="107"/>
      <c r="L581" s="107"/>
      <c r="M581" s="107"/>
      <c r="N581" s="107"/>
      <c r="O581" s="107"/>
      <c r="P581" s="107"/>
      <c r="Q581" s="107"/>
      <c r="R581" s="107"/>
      <c r="S581" s="107"/>
      <c r="T581" s="107"/>
    </row>
    <row r="582" spans="1:20" ht="15.75" customHeight="1" x14ac:dyDescent="0.25">
      <c r="A582" s="107"/>
      <c r="B582" s="107"/>
      <c r="C582" s="107"/>
      <c r="D582" s="107"/>
      <c r="E582" s="107"/>
      <c r="F582" s="107"/>
      <c r="G582" s="107"/>
      <c r="H582" s="107"/>
      <c r="I582" s="107"/>
      <c r="J582" s="107"/>
      <c r="K582" s="107"/>
      <c r="L582" s="107"/>
      <c r="M582" s="107"/>
      <c r="N582" s="107"/>
      <c r="O582" s="107"/>
      <c r="P582" s="107"/>
      <c r="Q582" s="107"/>
      <c r="R582" s="107"/>
      <c r="S582" s="107"/>
      <c r="T582" s="107"/>
    </row>
    <row r="583" spans="1:20" ht="15.75" customHeight="1" x14ac:dyDescent="0.25">
      <c r="A583" s="107"/>
      <c r="B583" s="107"/>
      <c r="C583" s="107"/>
      <c r="D583" s="107"/>
      <c r="E583" s="107"/>
      <c r="F583" s="107"/>
      <c r="G583" s="107"/>
      <c r="H583" s="107"/>
      <c r="I583" s="107"/>
      <c r="J583" s="107"/>
      <c r="K583" s="107"/>
      <c r="L583" s="107"/>
      <c r="M583" s="107"/>
      <c r="N583" s="107"/>
      <c r="O583" s="107"/>
      <c r="P583" s="107"/>
      <c r="Q583" s="107"/>
      <c r="R583" s="107"/>
      <c r="S583" s="107"/>
      <c r="T583" s="107"/>
    </row>
    <row r="584" spans="1:20" ht="15.75" customHeight="1" x14ac:dyDescent="0.25">
      <c r="A584" s="107"/>
      <c r="B584" s="107"/>
      <c r="C584" s="107"/>
      <c r="D584" s="107"/>
      <c r="E584" s="107"/>
      <c r="F584" s="107"/>
      <c r="G584" s="107"/>
      <c r="H584" s="107"/>
      <c r="I584" s="107"/>
      <c r="J584" s="107"/>
      <c r="K584" s="107"/>
      <c r="L584" s="107"/>
      <c r="M584" s="107"/>
      <c r="N584" s="107"/>
      <c r="O584" s="107"/>
      <c r="P584" s="107"/>
      <c r="Q584" s="107"/>
      <c r="R584" s="107"/>
      <c r="S584" s="107"/>
      <c r="T584" s="107"/>
    </row>
    <row r="585" spans="1:20" ht="15.75" customHeight="1" x14ac:dyDescent="0.25">
      <c r="A585" s="107"/>
      <c r="B585" s="107"/>
      <c r="C585" s="107"/>
      <c r="D585" s="107"/>
      <c r="E585" s="107"/>
      <c r="F585" s="107"/>
      <c r="G585" s="107"/>
      <c r="H585" s="107"/>
      <c r="I585" s="107"/>
      <c r="J585" s="107"/>
      <c r="K585" s="107"/>
      <c r="L585" s="107"/>
      <c r="M585" s="107"/>
      <c r="N585" s="107"/>
      <c r="O585" s="107"/>
      <c r="P585" s="107"/>
      <c r="Q585" s="107"/>
      <c r="R585" s="107"/>
      <c r="S585" s="107"/>
      <c r="T585" s="107"/>
    </row>
    <row r="586" spans="1:20" ht="15.75" customHeight="1" x14ac:dyDescent="0.25">
      <c r="A586" s="107"/>
      <c r="B586" s="107"/>
      <c r="C586" s="107"/>
      <c r="D586" s="107"/>
      <c r="E586" s="107"/>
      <c r="F586" s="107"/>
      <c r="G586" s="107"/>
      <c r="H586" s="107"/>
      <c r="I586" s="107"/>
      <c r="J586" s="107"/>
      <c r="K586" s="107"/>
      <c r="L586" s="107"/>
      <c r="M586" s="107"/>
      <c r="N586" s="107"/>
      <c r="O586" s="107"/>
      <c r="P586" s="107"/>
      <c r="Q586" s="107"/>
      <c r="R586" s="107"/>
      <c r="S586" s="107"/>
      <c r="T586" s="107"/>
    </row>
    <row r="587" spans="1:20" ht="15.75" customHeight="1" x14ac:dyDescent="0.25">
      <c r="A587" s="107"/>
      <c r="B587" s="107"/>
      <c r="C587" s="107"/>
      <c r="D587" s="107"/>
      <c r="E587" s="107"/>
      <c r="F587" s="107"/>
      <c r="G587" s="107"/>
      <c r="H587" s="107"/>
      <c r="I587" s="107"/>
      <c r="J587" s="107"/>
      <c r="K587" s="107"/>
      <c r="L587" s="107"/>
      <c r="M587" s="107"/>
      <c r="N587" s="107"/>
      <c r="O587" s="107"/>
      <c r="P587" s="107"/>
      <c r="Q587" s="107"/>
      <c r="R587" s="107"/>
      <c r="S587" s="107"/>
      <c r="T587" s="107"/>
    </row>
    <row r="588" spans="1:20" ht="15.75" customHeight="1" x14ac:dyDescent="0.25">
      <c r="A588" s="107"/>
      <c r="B588" s="107"/>
      <c r="C588" s="107"/>
      <c r="D588" s="107"/>
      <c r="E588" s="107"/>
      <c r="F588" s="107"/>
      <c r="G588" s="107"/>
      <c r="H588" s="107"/>
      <c r="I588" s="107"/>
      <c r="J588" s="107"/>
      <c r="K588" s="107"/>
      <c r="L588" s="107"/>
      <c r="M588" s="107"/>
      <c r="N588" s="107"/>
      <c r="O588" s="107"/>
      <c r="P588" s="107"/>
      <c r="Q588" s="107"/>
      <c r="R588" s="107"/>
      <c r="S588" s="107"/>
      <c r="T588" s="107"/>
    </row>
    <row r="589" spans="1:20" ht="15.75" customHeight="1" x14ac:dyDescent="0.25">
      <c r="A589" s="107"/>
      <c r="B589" s="107"/>
      <c r="C589" s="107"/>
      <c r="D589" s="107"/>
      <c r="E589" s="107"/>
      <c r="F589" s="107"/>
      <c r="G589" s="107"/>
      <c r="H589" s="107"/>
      <c r="I589" s="107"/>
      <c r="J589" s="107"/>
      <c r="K589" s="107"/>
      <c r="L589" s="107"/>
      <c r="M589" s="107"/>
      <c r="N589" s="107"/>
      <c r="O589" s="107"/>
      <c r="P589" s="107"/>
      <c r="Q589" s="107"/>
      <c r="R589" s="107"/>
      <c r="S589" s="107"/>
      <c r="T589" s="107"/>
    </row>
    <row r="590" spans="1:20" ht="15.75" customHeight="1" x14ac:dyDescent="0.25">
      <c r="A590" s="107"/>
      <c r="B590" s="107"/>
      <c r="C590" s="107"/>
      <c r="D590" s="107"/>
      <c r="E590" s="107"/>
      <c r="F590" s="107"/>
      <c r="G590" s="107"/>
      <c r="H590" s="107"/>
      <c r="I590" s="107"/>
      <c r="J590" s="107"/>
      <c r="K590" s="107"/>
      <c r="L590" s="107"/>
      <c r="M590" s="107"/>
      <c r="N590" s="107"/>
      <c r="O590" s="107"/>
      <c r="P590" s="107"/>
      <c r="Q590" s="107"/>
      <c r="R590" s="107"/>
      <c r="S590" s="107"/>
      <c r="T590" s="107"/>
    </row>
    <row r="591" spans="1:20" ht="15.75" customHeight="1" x14ac:dyDescent="0.25">
      <c r="A591" s="107"/>
      <c r="B591" s="107"/>
      <c r="C591" s="107"/>
      <c r="D591" s="107"/>
      <c r="E591" s="107"/>
      <c r="F591" s="107"/>
      <c r="G591" s="107"/>
      <c r="H591" s="107"/>
      <c r="I591" s="107"/>
      <c r="J591" s="107"/>
      <c r="K591" s="107"/>
      <c r="L591" s="107"/>
      <c r="M591" s="107"/>
      <c r="N591" s="107"/>
      <c r="O591" s="107"/>
      <c r="P591" s="107"/>
      <c r="Q591" s="107"/>
      <c r="R591" s="107"/>
      <c r="S591" s="107"/>
      <c r="T591" s="107"/>
    </row>
    <row r="592" spans="1:20" ht="15.75" customHeight="1" x14ac:dyDescent="0.25">
      <c r="A592" s="107"/>
      <c r="B592" s="107"/>
      <c r="C592" s="107"/>
      <c r="D592" s="107"/>
      <c r="E592" s="107"/>
      <c r="F592" s="107"/>
      <c r="G592" s="107"/>
      <c r="H592" s="107"/>
      <c r="I592" s="107"/>
      <c r="J592" s="107"/>
      <c r="K592" s="107"/>
      <c r="L592" s="107"/>
      <c r="M592" s="107"/>
      <c r="N592" s="107"/>
      <c r="O592" s="107"/>
      <c r="P592" s="107"/>
      <c r="Q592" s="107"/>
      <c r="R592" s="107"/>
      <c r="S592" s="107"/>
      <c r="T592" s="107"/>
    </row>
    <row r="593" spans="1:20" ht="15.75" customHeight="1" x14ac:dyDescent="0.25">
      <c r="A593" s="107"/>
      <c r="B593" s="107"/>
      <c r="C593" s="107"/>
      <c r="D593" s="107"/>
      <c r="E593" s="107"/>
      <c r="F593" s="107"/>
      <c r="G593" s="107"/>
      <c r="H593" s="107"/>
      <c r="I593" s="107"/>
      <c r="J593" s="107"/>
      <c r="K593" s="107"/>
      <c r="L593" s="107"/>
      <c r="M593" s="107"/>
      <c r="N593" s="107"/>
      <c r="O593" s="107"/>
      <c r="P593" s="107"/>
      <c r="Q593" s="107"/>
      <c r="R593" s="107"/>
      <c r="S593" s="107"/>
      <c r="T593" s="107"/>
    </row>
    <row r="594" spans="1:20" ht="15.75" customHeight="1" x14ac:dyDescent="0.25">
      <c r="A594" s="107"/>
      <c r="B594" s="107"/>
      <c r="C594" s="107"/>
      <c r="D594" s="107"/>
      <c r="E594" s="107"/>
      <c r="F594" s="107"/>
      <c r="G594" s="107"/>
      <c r="H594" s="107"/>
      <c r="I594" s="107"/>
      <c r="J594" s="107"/>
      <c r="K594" s="107"/>
      <c r="L594" s="107"/>
      <c r="M594" s="107"/>
      <c r="N594" s="107"/>
      <c r="O594" s="107"/>
      <c r="P594" s="107"/>
      <c r="Q594" s="107"/>
      <c r="R594" s="107"/>
      <c r="S594" s="107"/>
      <c r="T594" s="107"/>
    </row>
    <row r="595" spans="1:20" ht="15.75" customHeight="1" x14ac:dyDescent="0.25">
      <c r="A595" s="107"/>
      <c r="B595" s="107"/>
      <c r="C595" s="107"/>
      <c r="D595" s="107"/>
      <c r="E595" s="107"/>
      <c r="F595" s="107"/>
      <c r="G595" s="107"/>
      <c r="H595" s="107"/>
      <c r="I595" s="107"/>
      <c r="J595" s="107"/>
      <c r="K595" s="107"/>
      <c r="L595" s="107"/>
      <c r="M595" s="107"/>
      <c r="N595" s="107"/>
      <c r="O595" s="107"/>
      <c r="P595" s="107"/>
      <c r="Q595" s="107"/>
      <c r="R595" s="107"/>
      <c r="S595" s="107"/>
      <c r="T595" s="107"/>
    </row>
    <row r="596" spans="1:20" ht="15.75" customHeight="1" x14ac:dyDescent="0.25">
      <c r="A596" s="107"/>
      <c r="B596" s="107"/>
      <c r="C596" s="107"/>
      <c r="D596" s="107"/>
      <c r="E596" s="107"/>
      <c r="F596" s="107"/>
      <c r="G596" s="107"/>
      <c r="H596" s="107"/>
      <c r="I596" s="107"/>
      <c r="J596" s="107"/>
      <c r="K596" s="107"/>
      <c r="L596" s="107"/>
      <c r="M596" s="107"/>
      <c r="N596" s="107"/>
      <c r="O596" s="107"/>
      <c r="P596" s="107"/>
      <c r="Q596" s="107"/>
      <c r="R596" s="107"/>
      <c r="S596" s="107"/>
      <c r="T596" s="107"/>
    </row>
    <row r="597" spans="1:20" ht="15.75" customHeight="1" x14ac:dyDescent="0.25">
      <c r="A597" s="107"/>
      <c r="B597" s="107"/>
      <c r="C597" s="107"/>
      <c r="D597" s="107"/>
      <c r="E597" s="107"/>
      <c r="F597" s="107"/>
      <c r="G597" s="107"/>
      <c r="H597" s="107"/>
      <c r="I597" s="107"/>
      <c r="J597" s="107"/>
      <c r="K597" s="107"/>
      <c r="L597" s="107"/>
      <c r="M597" s="107"/>
      <c r="N597" s="107"/>
      <c r="O597" s="107"/>
      <c r="P597" s="107"/>
      <c r="Q597" s="107"/>
      <c r="R597" s="107"/>
      <c r="S597" s="107"/>
      <c r="T597" s="107"/>
    </row>
    <row r="598" spans="1:20" ht="15.75" customHeight="1" x14ac:dyDescent="0.25">
      <c r="A598" s="107"/>
      <c r="B598" s="107"/>
      <c r="C598" s="107"/>
      <c r="D598" s="107"/>
      <c r="E598" s="107"/>
      <c r="F598" s="107"/>
      <c r="G598" s="107"/>
      <c r="H598" s="107"/>
      <c r="I598" s="107"/>
      <c r="J598" s="107"/>
      <c r="K598" s="107"/>
      <c r="L598" s="107"/>
      <c r="M598" s="107"/>
      <c r="N598" s="107"/>
      <c r="O598" s="107"/>
      <c r="P598" s="107"/>
      <c r="Q598" s="107"/>
      <c r="R598" s="107"/>
      <c r="S598" s="107"/>
      <c r="T598" s="107"/>
    </row>
    <row r="599" spans="1:20" ht="15.75" customHeight="1" x14ac:dyDescent="0.25">
      <c r="A599" s="107"/>
      <c r="B599" s="107"/>
      <c r="C599" s="107"/>
      <c r="D599" s="107"/>
      <c r="E599" s="107"/>
      <c r="F599" s="107"/>
      <c r="G599" s="107"/>
      <c r="H599" s="107"/>
      <c r="I599" s="107"/>
      <c r="J599" s="107"/>
      <c r="K599" s="107"/>
      <c r="L599" s="107"/>
      <c r="M599" s="107"/>
      <c r="N599" s="107"/>
      <c r="O599" s="107"/>
      <c r="P599" s="107"/>
      <c r="Q599" s="107"/>
      <c r="R599" s="107"/>
      <c r="S599" s="107"/>
      <c r="T599" s="107"/>
    </row>
    <row r="600" spans="1:20" ht="15.75" customHeight="1" x14ac:dyDescent="0.25">
      <c r="A600" s="107"/>
      <c r="B600" s="107"/>
      <c r="C600" s="107"/>
      <c r="D600" s="107"/>
      <c r="E600" s="107"/>
      <c r="F600" s="107"/>
      <c r="G600" s="107"/>
      <c r="H600" s="107"/>
      <c r="I600" s="107"/>
      <c r="J600" s="107"/>
      <c r="K600" s="107"/>
      <c r="L600" s="107"/>
      <c r="M600" s="107"/>
      <c r="N600" s="107"/>
      <c r="O600" s="107"/>
      <c r="P600" s="107"/>
      <c r="Q600" s="107"/>
      <c r="R600" s="107"/>
      <c r="S600" s="107"/>
      <c r="T600" s="107"/>
    </row>
    <row r="601" spans="1:20" ht="15.75" customHeight="1" x14ac:dyDescent="0.25">
      <c r="A601" s="107"/>
      <c r="B601" s="107"/>
      <c r="C601" s="107"/>
      <c r="D601" s="107"/>
      <c r="E601" s="107"/>
      <c r="F601" s="107"/>
      <c r="G601" s="107"/>
      <c r="H601" s="107"/>
      <c r="I601" s="107"/>
      <c r="J601" s="107"/>
      <c r="K601" s="107"/>
      <c r="L601" s="107"/>
      <c r="M601" s="107"/>
      <c r="N601" s="107"/>
      <c r="O601" s="107"/>
      <c r="P601" s="107"/>
      <c r="Q601" s="107"/>
      <c r="R601" s="107"/>
      <c r="S601" s="107"/>
      <c r="T601" s="107"/>
    </row>
    <row r="602" spans="1:20" ht="15.75" customHeight="1" x14ac:dyDescent="0.25">
      <c r="A602" s="107"/>
      <c r="B602" s="107"/>
      <c r="C602" s="107"/>
      <c r="D602" s="107"/>
      <c r="E602" s="107"/>
      <c r="F602" s="107"/>
      <c r="G602" s="107"/>
      <c r="H602" s="107"/>
      <c r="I602" s="107"/>
      <c r="J602" s="107"/>
      <c r="K602" s="107"/>
      <c r="L602" s="107"/>
      <c r="M602" s="107"/>
      <c r="N602" s="107"/>
      <c r="O602" s="107"/>
      <c r="P602" s="107"/>
      <c r="Q602" s="107"/>
      <c r="R602" s="107"/>
      <c r="S602" s="107"/>
      <c r="T602" s="107"/>
    </row>
    <row r="603" spans="1:20" ht="15.75" customHeight="1" x14ac:dyDescent="0.25">
      <c r="A603" s="107"/>
      <c r="B603" s="107"/>
      <c r="C603" s="107"/>
      <c r="D603" s="107"/>
      <c r="E603" s="107"/>
      <c r="F603" s="107"/>
      <c r="G603" s="107"/>
      <c r="H603" s="107"/>
      <c r="I603" s="107"/>
      <c r="J603" s="107"/>
      <c r="K603" s="107"/>
      <c r="L603" s="107"/>
      <c r="M603" s="107"/>
      <c r="N603" s="107"/>
      <c r="O603" s="107"/>
      <c r="P603" s="107"/>
      <c r="Q603" s="107"/>
      <c r="R603" s="107"/>
      <c r="S603" s="107"/>
      <c r="T603" s="107"/>
    </row>
    <row r="604" spans="1:20" ht="15.75" customHeight="1" x14ac:dyDescent="0.25">
      <c r="A604" s="107"/>
      <c r="B604" s="107"/>
      <c r="C604" s="107"/>
      <c r="D604" s="107"/>
      <c r="E604" s="107"/>
      <c r="F604" s="107"/>
      <c r="G604" s="107"/>
      <c r="H604" s="107"/>
      <c r="I604" s="107"/>
      <c r="J604" s="107"/>
      <c r="K604" s="107"/>
      <c r="L604" s="107"/>
      <c r="M604" s="107"/>
      <c r="N604" s="107"/>
      <c r="O604" s="107"/>
      <c r="P604" s="107"/>
      <c r="Q604" s="107"/>
      <c r="R604" s="107"/>
      <c r="S604" s="107"/>
      <c r="T604" s="107"/>
    </row>
    <row r="605" spans="1:20" ht="15.75" customHeight="1" x14ac:dyDescent="0.25">
      <c r="A605" s="107"/>
      <c r="B605" s="107"/>
      <c r="C605" s="107"/>
      <c r="D605" s="107"/>
      <c r="E605" s="107"/>
      <c r="F605" s="107"/>
      <c r="G605" s="107"/>
      <c r="H605" s="107"/>
      <c r="I605" s="107"/>
      <c r="J605" s="107"/>
      <c r="K605" s="107"/>
      <c r="L605" s="107"/>
      <c r="M605" s="107"/>
      <c r="N605" s="107"/>
      <c r="O605" s="107"/>
      <c r="P605" s="107"/>
      <c r="Q605" s="107"/>
      <c r="R605" s="107"/>
      <c r="S605" s="107"/>
      <c r="T605" s="107"/>
    </row>
    <row r="606" spans="1:20" ht="15.75" customHeight="1" x14ac:dyDescent="0.25">
      <c r="A606" s="107"/>
      <c r="B606" s="107"/>
      <c r="C606" s="107"/>
      <c r="D606" s="107"/>
      <c r="E606" s="107"/>
      <c r="F606" s="107"/>
      <c r="G606" s="107"/>
      <c r="H606" s="107"/>
      <c r="I606" s="107"/>
      <c r="J606" s="107"/>
      <c r="K606" s="107"/>
      <c r="L606" s="107"/>
      <c r="M606" s="107"/>
      <c r="N606" s="107"/>
      <c r="O606" s="107"/>
      <c r="P606" s="107"/>
      <c r="Q606" s="107"/>
      <c r="R606" s="107"/>
      <c r="S606" s="107"/>
      <c r="T606" s="107"/>
    </row>
    <row r="607" spans="1:20" ht="15.75" customHeight="1" x14ac:dyDescent="0.25">
      <c r="A607" s="107"/>
      <c r="B607" s="107"/>
      <c r="C607" s="107"/>
      <c r="D607" s="107"/>
      <c r="E607" s="107"/>
      <c r="F607" s="107"/>
      <c r="G607" s="107"/>
      <c r="H607" s="107"/>
      <c r="I607" s="107"/>
      <c r="J607" s="107"/>
      <c r="K607" s="107"/>
      <c r="L607" s="107"/>
      <c r="M607" s="107"/>
      <c r="N607" s="107"/>
      <c r="O607" s="107"/>
      <c r="P607" s="107"/>
      <c r="Q607" s="107"/>
      <c r="R607" s="107"/>
      <c r="S607" s="107"/>
      <c r="T607" s="107"/>
    </row>
    <row r="608" spans="1:20" ht="15.75" customHeight="1" x14ac:dyDescent="0.25">
      <c r="A608" s="107"/>
      <c r="B608" s="107"/>
      <c r="C608" s="107"/>
      <c r="D608" s="107"/>
      <c r="E608" s="107"/>
      <c r="F608" s="107"/>
      <c r="G608" s="107"/>
      <c r="H608" s="107"/>
      <c r="I608" s="107"/>
      <c r="J608" s="107"/>
      <c r="K608" s="107"/>
      <c r="L608" s="107"/>
      <c r="M608" s="107"/>
      <c r="N608" s="107"/>
      <c r="O608" s="107"/>
      <c r="P608" s="107"/>
      <c r="Q608" s="107"/>
      <c r="R608" s="107"/>
      <c r="S608" s="107"/>
      <c r="T608" s="107"/>
    </row>
    <row r="609" spans="1:20" ht="15.75" customHeight="1" x14ac:dyDescent="0.25">
      <c r="A609" s="107"/>
      <c r="B609" s="107"/>
      <c r="C609" s="107"/>
      <c r="D609" s="107"/>
      <c r="E609" s="107"/>
      <c r="F609" s="107"/>
      <c r="G609" s="107"/>
      <c r="H609" s="107"/>
      <c r="I609" s="107"/>
      <c r="J609" s="107"/>
      <c r="K609" s="107"/>
      <c r="L609" s="107"/>
      <c r="M609" s="107"/>
      <c r="N609" s="107"/>
      <c r="O609" s="107"/>
      <c r="P609" s="107"/>
      <c r="Q609" s="107"/>
      <c r="R609" s="107"/>
      <c r="S609" s="107"/>
      <c r="T609" s="107"/>
    </row>
    <row r="610" spans="1:20" ht="15.75" customHeight="1" x14ac:dyDescent="0.25">
      <c r="A610" s="107"/>
      <c r="B610" s="107"/>
      <c r="C610" s="107"/>
      <c r="D610" s="107"/>
      <c r="E610" s="107"/>
      <c r="F610" s="107"/>
      <c r="G610" s="107"/>
      <c r="H610" s="107"/>
      <c r="I610" s="107"/>
      <c r="J610" s="107"/>
      <c r="K610" s="107"/>
      <c r="L610" s="107"/>
      <c r="M610" s="107"/>
      <c r="N610" s="107"/>
      <c r="O610" s="107"/>
      <c r="P610" s="107"/>
      <c r="Q610" s="107"/>
      <c r="R610" s="107"/>
      <c r="S610" s="107"/>
      <c r="T610" s="107"/>
    </row>
    <row r="611" spans="1:20" ht="15.75" customHeight="1" x14ac:dyDescent="0.25">
      <c r="A611" s="107"/>
      <c r="B611" s="107"/>
      <c r="C611" s="107"/>
      <c r="D611" s="107"/>
      <c r="E611" s="107"/>
      <c r="F611" s="107"/>
      <c r="G611" s="107"/>
      <c r="H611" s="107"/>
      <c r="I611" s="107"/>
      <c r="J611" s="107"/>
      <c r="K611" s="107"/>
      <c r="L611" s="107"/>
      <c r="M611" s="107"/>
      <c r="N611" s="107"/>
      <c r="O611" s="107"/>
      <c r="P611" s="107"/>
      <c r="Q611" s="107"/>
      <c r="R611" s="107"/>
      <c r="S611" s="107"/>
      <c r="T611" s="107"/>
    </row>
    <row r="612" spans="1:20" ht="15.75" customHeight="1" x14ac:dyDescent="0.25">
      <c r="A612" s="107"/>
      <c r="B612" s="107"/>
      <c r="C612" s="107"/>
      <c r="D612" s="107"/>
      <c r="E612" s="107"/>
      <c r="F612" s="107"/>
      <c r="G612" s="107"/>
      <c r="H612" s="107"/>
      <c r="I612" s="107"/>
      <c r="J612" s="107"/>
      <c r="K612" s="107"/>
      <c r="L612" s="107"/>
      <c r="M612" s="107"/>
      <c r="N612" s="107"/>
      <c r="O612" s="107"/>
      <c r="P612" s="107"/>
      <c r="Q612" s="107"/>
      <c r="R612" s="107"/>
      <c r="S612" s="107"/>
      <c r="T612" s="107"/>
    </row>
    <row r="613" spans="1:20" ht="15.75" customHeight="1" x14ac:dyDescent="0.25">
      <c r="A613" s="107"/>
      <c r="B613" s="107"/>
      <c r="C613" s="107"/>
      <c r="D613" s="107"/>
      <c r="E613" s="107"/>
      <c r="F613" s="107"/>
      <c r="G613" s="107"/>
      <c r="H613" s="107"/>
      <c r="I613" s="107"/>
      <c r="J613" s="107"/>
      <c r="K613" s="107"/>
      <c r="L613" s="107"/>
      <c r="M613" s="107"/>
      <c r="N613" s="107"/>
      <c r="O613" s="107"/>
      <c r="P613" s="107"/>
      <c r="Q613" s="107"/>
      <c r="R613" s="107"/>
      <c r="S613" s="107"/>
      <c r="T613" s="107"/>
    </row>
    <row r="614" spans="1:20" ht="15.75" customHeight="1" x14ac:dyDescent="0.25">
      <c r="A614" s="107"/>
      <c r="B614" s="107"/>
      <c r="C614" s="107"/>
      <c r="D614" s="107"/>
      <c r="E614" s="107"/>
      <c r="F614" s="107"/>
      <c r="G614" s="107"/>
      <c r="H614" s="107"/>
      <c r="I614" s="107"/>
      <c r="J614" s="107"/>
      <c r="K614" s="107"/>
      <c r="L614" s="107"/>
      <c r="M614" s="107"/>
      <c r="N614" s="107"/>
      <c r="O614" s="107"/>
      <c r="P614" s="107"/>
      <c r="Q614" s="107"/>
      <c r="R614" s="107"/>
      <c r="S614" s="107"/>
      <c r="T614" s="107"/>
    </row>
    <row r="615" spans="1:20" ht="15.75" customHeight="1" x14ac:dyDescent="0.25">
      <c r="A615" s="107"/>
      <c r="B615" s="107"/>
      <c r="C615" s="107"/>
      <c r="D615" s="107"/>
      <c r="E615" s="107"/>
      <c r="F615" s="107"/>
      <c r="G615" s="107"/>
      <c r="H615" s="107"/>
      <c r="I615" s="107"/>
      <c r="J615" s="107"/>
      <c r="K615" s="107"/>
      <c r="L615" s="107"/>
      <c r="M615" s="107"/>
      <c r="N615" s="107"/>
      <c r="O615" s="107"/>
      <c r="P615" s="107"/>
      <c r="Q615" s="107"/>
      <c r="R615" s="107"/>
      <c r="S615" s="107"/>
      <c r="T615" s="107"/>
    </row>
    <row r="616" spans="1:20" ht="15.75" customHeight="1" x14ac:dyDescent="0.25">
      <c r="A616" s="107"/>
      <c r="B616" s="107"/>
      <c r="C616" s="107"/>
      <c r="D616" s="107"/>
      <c r="E616" s="107"/>
      <c r="F616" s="107"/>
      <c r="G616" s="107"/>
      <c r="H616" s="107"/>
      <c r="I616" s="107"/>
      <c r="J616" s="107"/>
      <c r="K616" s="107"/>
      <c r="L616" s="107"/>
      <c r="M616" s="107"/>
      <c r="N616" s="107"/>
      <c r="O616" s="107"/>
      <c r="P616" s="107"/>
      <c r="Q616" s="107"/>
      <c r="R616" s="107"/>
      <c r="S616" s="107"/>
      <c r="T616" s="107"/>
    </row>
    <row r="617" spans="1:20" ht="15.75" customHeight="1" x14ac:dyDescent="0.25">
      <c r="A617" s="107"/>
      <c r="B617" s="107"/>
      <c r="C617" s="107"/>
      <c r="D617" s="107"/>
      <c r="E617" s="107"/>
      <c r="F617" s="107"/>
      <c r="G617" s="107"/>
      <c r="H617" s="107"/>
      <c r="I617" s="107"/>
      <c r="J617" s="107"/>
      <c r="K617" s="107"/>
      <c r="L617" s="107"/>
      <c r="M617" s="107"/>
      <c r="N617" s="107"/>
      <c r="O617" s="107"/>
      <c r="P617" s="107"/>
      <c r="Q617" s="107"/>
      <c r="R617" s="107"/>
      <c r="S617" s="107"/>
      <c r="T617" s="107"/>
    </row>
    <row r="618" spans="1:20" ht="15.75" customHeight="1" x14ac:dyDescent="0.25">
      <c r="A618" s="107"/>
      <c r="B618" s="107"/>
      <c r="C618" s="107"/>
      <c r="D618" s="107"/>
      <c r="E618" s="107"/>
      <c r="F618" s="107"/>
      <c r="G618" s="107"/>
      <c r="H618" s="107"/>
      <c r="I618" s="107"/>
      <c r="J618" s="107"/>
      <c r="K618" s="107"/>
      <c r="L618" s="107"/>
      <c r="M618" s="107"/>
      <c r="N618" s="107"/>
      <c r="O618" s="107"/>
      <c r="P618" s="107"/>
      <c r="Q618" s="107"/>
      <c r="R618" s="107"/>
      <c r="S618" s="107"/>
      <c r="T618" s="107"/>
    </row>
    <row r="619" spans="1:20" ht="15.75" customHeight="1" x14ac:dyDescent="0.25">
      <c r="A619" s="107"/>
      <c r="B619" s="107"/>
      <c r="C619" s="107"/>
      <c r="D619" s="107"/>
      <c r="E619" s="107"/>
      <c r="F619" s="107"/>
      <c r="G619" s="107"/>
      <c r="H619" s="107"/>
      <c r="I619" s="107"/>
      <c r="J619" s="107"/>
      <c r="K619" s="107"/>
      <c r="L619" s="107"/>
      <c r="M619" s="107"/>
      <c r="N619" s="107"/>
      <c r="O619" s="107"/>
      <c r="P619" s="107"/>
      <c r="Q619" s="107"/>
      <c r="R619" s="107"/>
      <c r="S619" s="107"/>
      <c r="T619" s="107"/>
    </row>
    <row r="620" spans="1:20" ht="15.75" customHeight="1" x14ac:dyDescent="0.25">
      <c r="A620" s="107"/>
      <c r="B620" s="107"/>
      <c r="C620" s="107"/>
      <c r="D620" s="107"/>
      <c r="E620" s="107"/>
      <c r="F620" s="107"/>
      <c r="G620" s="107"/>
      <c r="H620" s="107"/>
      <c r="I620" s="107"/>
      <c r="J620" s="107"/>
      <c r="K620" s="107"/>
      <c r="L620" s="107"/>
      <c r="M620" s="107"/>
      <c r="N620" s="107"/>
      <c r="O620" s="107"/>
      <c r="P620" s="107"/>
      <c r="Q620" s="107"/>
      <c r="R620" s="107"/>
      <c r="S620" s="107"/>
      <c r="T620" s="107"/>
    </row>
    <row r="621" spans="1:20" ht="15.75" customHeight="1" x14ac:dyDescent="0.25">
      <c r="A621" s="107"/>
      <c r="B621" s="107"/>
      <c r="C621" s="107"/>
      <c r="D621" s="107"/>
      <c r="E621" s="107"/>
      <c r="F621" s="107"/>
      <c r="G621" s="107"/>
      <c r="H621" s="107"/>
      <c r="I621" s="107"/>
      <c r="J621" s="107"/>
      <c r="K621" s="107"/>
      <c r="L621" s="107"/>
      <c r="M621" s="107"/>
      <c r="N621" s="107"/>
      <c r="O621" s="107"/>
      <c r="P621" s="107"/>
      <c r="Q621" s="107"/>
      <c r="R621" s="107"/>
      <c r="S621" s="107"/>
      <c r="T621" s="107"/>
    </row>
    <row r="622" spans="1:20" ht="15.75" customHeight="1" x14ac:dyDescent="0.25">
      <c r="A622" s="107"/>
      <c r="B622" s="107"/>
      <c r="C622" s="107"/>
      <c r="D622" s="107"/>
      <c r="E622" s="107"/>
      <c r="F622" s="107"/>
      <c r="G622" s="107"/>
      <c r="H622" s="107"/>
      <c r="I622" s="107"/>
      <c r="J622" s="107"/>
      <c r="K622" s="107"/>
      <c r="L622" s="107"/>
      <c r="M622" s="107"/>
      <c r="N622" s="107"/>
      <c r="O622" s="107"/>
      <c r="P622" s="107"/>
      <c r="Q622" s="107"/>
      <c r="R622" s="107"/>
      <c r="S622" s="107"/>
      <c r="T622" s="107"/>
    </row>
    <row r="623" spans="1:20" ht="15.75" customHeight="1" x14ac:dyDescent="0.25">
      <c r="A623" s="107"/>
      <c r="B623" s="107"/>
      <c r="C623" s="107"/>
      <c r="D623" s="107"/>
      <c r="E623" s="107"/>
      <c r="F623" s="107"/>
      <c r="G623" s="107"/>
      <c r="H623" s="107"/>
      <c r="I623" s="107"/>
      <c r="J623" s="107"/>
      <c r="K623" s="107"/>
      <c r="L623" s="107"/>
      <c r="M623" s="107"/>
      <c r="N623" s="107"/>
      <c r="O623" s="107"/>
      <c r="P623" s="107"/>
      <c r="Q623" s="107"/>
      <c r="R623" s="107"/>
      <c r="S623" s="107"/>
      <c r="T623" s="107"/>
    </row>
    <row r="624" spans="1:20" ht="15.75" customHeight="1" x14ac:dyDescent="0.25">
      <c r="A624" s="107"/>
      <c r="B624" s="107"/>
      <c r="C624" s="107"/>
      <c r="D624" s="107"/>
      <c r="E624" s="107"/>
      <c r="F624" s="107"/>
      <c r="G624" s="107"/>
      <c r="H624" s="107"/>
      <c r="I624" s="107"/>
      <c r="J624" s="107"/>
      <c r="K624" s="107"/>
      <c r="L624" s="107"/>
      <c r="M624" s="107"/>
      <c r="N624" s="107"/>
      <c r="O624" s="107"/>
      <c r="P624" s="107"/>
      <c r="Q624" s="107"/>
      <c r="R624" s="107"/>
      <c r="S624" s="107"/>
      <c r="T624" s="107"/>
    </row>
    <row r="625" spans="1:20" ht="15.75" customHeight="1" x14ac:dyDescent="0.25">
      <c r="A625" s="107"/>
      <c r="B625" s="107"/>
      <c r="C625" s="107"/>
      <c r="D625" s="107"/>
      <c r="E625" s="107"/>
      <c r="F625" s="107"/>
      <c r="G625" s="107"/>
      <c r="H625" s="107"/>
      <c r="I625" s="107"/>
      <c r="J625" s="107"/>
      <c r="K625" s="107"/>
      <c r="L625" s="107"/>
      <c r="M625" s="107"/>
      <c r="N625" s="107"/>
      <c r="O625" s="107"/>
      <c r="P625" s="107"/>
      <c r="Q625" s="107"/>
      <c r="R625" s="107"/>
      <c r="S625" s="107"/>
      <c r="T625" s="107"/>
    </row>
    <row r="626" spans="1:20" ht="15.75" customHeight="1" x14ac:dyDescent="0.25">
      <c r="A626" s="107"/>
      <c r="B626" s="107"/>
      <c r="C626" s="107"/>
      <c r="D626" s="107"/>
      <c r="E626" s="107"/>
      <c r="F626" s="107"/>
      <c r="G626" s="107"/>
      <c r="H626" s="107"/>
      <c r="I626" s="107"/>
      <c r="J626" s="107"/>
      <c r="K626" s="107"/>
      <c r="L626" s="107"/>
      <c r="M626" s="107"/>
      <c r="N626" s="107"/>
      <c r="O626" s="107"/>
      <c r="P626" s="107"/>
      <c r="Q626" s="107"/>
      <c r="R626" s="107"/>
      <c r="S626" s="107"/>
      <c r="T626" s="107"/>
    </row>
    <row r="627" spans="1:20" ht="15.75" customHeight="1" x14ac:dyDescent="0.25">
      <c r="A627" s="107"/>
      <c r="B627" s="107"/>
      <c r="C627" s="107"/>
      <c r="D627" s="107"/>
      <c r="E627" s="107"/>
      <c r="F627" s="107"/>
      <c r="G627" s="107"/>
      <c r="H627" s="107"/>
      <c r="I627" s="107"/>
      <c r="J627" s="107"/>
      <c r="K627" s="107"/>
      <c r="L627" s="107"/>
      <c r="M627" s="107"/>
      <c r="N627" s="107"/>
      <c r="O627" s="107"/>
      <c r="P627" s="107"/>
      <c r="Q627" s="107"/>
      <c r="R627" s="107"/>
      <c r="S627" s="107"/>
      <c r="T627" s="107"/>
    </row>
    <row r="628" spans="1:20" ht="15.75" customHeight="1" x14ac:dyDescent="0.25">
      <c r="A628" s="107"/>
      <c r="B628" s="107"/>
      <c r="C628" s="107"/>
      <c r="D628" s="107"/>
      <c r="E628" s="107"/>
      <c r="F628" s="107"/>
      <c r="G628" s="107"/>
      <c r="H628" s="107"/>
      <c r="I628" s="107"/>
      <c r="J628" s="107"/>
      <c r="K628" s="107"/>
      <c r="L628" s="107"/>
      <c r="M628" s="107"/>
      <c r="N628" s="107"/>
      <c r="O628" s="107"/>
      <c r="P628" s="107"/>
      <c r="Q628" s="107"/>
      <c r="R628" s="107"/>
      <c r="S628" s="107"/>
      <c r="T628" s="107"/>
    </row>
    <row r="629" spans="1:20" ht="15.75" customHeight="1" x14ac:dyDescent="0.25">
      <c r="A629" s="107"/>
      <c r="B629" s="107"/>
      <c r="C629" s="107"/>
      <c r="D629" s="107"/>
      <c r="E629" s="107"/>
      <c r="F629" s="107"/>
      <c r="G629" s="107"/>
      <c r="H629" s="107"/>
      <c r="I629" s="107"/>
      <c r="J629" s="107"/>
      <c r="K629" s="107"/>
      <c r="L629" s="107"/>
      <c r="M629" s="107"/>
      <c r="N629" s="107"/>
      <c r="O629" s="107"/>
      <c r="P629" s="107"/>
      <c r="Q629" s="107"/>
      <c r="R629" s="107"/>
      <c r="S629" s="107"/>
      <c r="T629" s="107"/>
    </row>
    <row r="630" spans="1:20" ht="15.75" customHeight="1" x14ac:dyDescent="0.25">
      <c r="A630" s="107"/>
      <c r="B630" s="107"/>
      <c r="C630" s="107"/>
      <c r="D630" s="107"/>
      <c r="E630" s="107"/>
      <c r="F630" s="107"/>
      <c r="G630" s="107"/>
      <c r="H630" s="107"/>
      <c r="I630" s="107"/>
      <c r="J630" s="107"/>
      <c r="K630" s="107"/>
      <c r="L630" s="107"/>
      <c r="M630" s="107"/>
      <c r="N630" s="107"/>
      <c r="O630" s="107"/>
      <c r="P630" s="107"/>
      <c r="Q630" s="107"/>
      <c r="R630" s="107"/>
      <c r="S630" s="107"/>
      <c r="T630" s="107"/>
    </row>
    <row r="631" spans="1:20" ht="15.75" customHeight="1" x14ac:dyDescent="0.25">
      <c r="A631" s="107"/>
      <c r="B631" s="107"/>
      <c r="C631" s="107"/>
      <c r="D631" s="107"/>
      <c r="E631" s="107"/>
      <c r="F631" s="107"/>
      <c r="G631" s="107"/>
      <c r="H631" s="107"/>
      <c r="I631" s="107"/>
      <c r="J631" s="107"/>
      <c r="K631" s="107"/>
      <c r="L631" s="107"/>
      <c r="M631" s="107"/>
      <c r="N631" s="107"/>
      <c r="O631" s="107"/>
      <c r="P631" s="107"/>
      <c r="Q631" s="107"/>
      <c r="R631" s="107"/>
      <c r="S631" s="107"/>
      <c r="T631" s="107"/>
    </row>
    <row r="632" spans="1:20" ht="15.75" customHeight="1" x14ac:dyDescent="0.25">
      <c r="A632" s="107"/>
      <c r="B632" s="107"/>
      <c r="C632" s="107"/>
      <c r="D632" s="107"/>
      <c r="E632" s="107"/>
      <c r="F632" s="107"/>
      <c r="G632" s="107"/>
      <c r="H632" s="107"/>
      <c r="I632" s="107"/>
      <c r="J632" s="107"/>
      <c r="K632" s="107"/>
      <c r="L632" s="107"/>
      <c r="M632" s="107"/>
      <c r="N632" s="107"/>
      <c r="O632" s="107"/>
      <c r="P632" s="107"/>
      <c r="Q632" s="107"/>
      <c r="R632" s="107"/>
      <c r="S632" s="107"/>
      <c r="T632" s="107"/>
    </row>
    <row r="633" spans="1:20" ht="15.75" customHeight="1" x14ac:dyDescent="0.25">
      <c r="A633" s="107"/>
      <c r="B633" s="107"/>
      <c r="C633" s="107"/>
      <c r="D633" s="107"/>
      <c r="E633" s="107"/>
      <c r="F633" s="107"/>
      <c r="G633" s="107"/>
      <c r="H633" s="107"/>
      <c r="I633" s="107"/>
      <c r="J633" s="107"/>
      <c r="K633" s="107"/>
      <c r="L633" s="107"/>
      <c r="M633" s="107"/>
      <c r="N633" s="107"/>
      <c r="O633" s="107"/>
      <c r="P633" s="107"/>
      <c r="Q633" s="107"/>
      <c r="R633" s="107"/>
      <c r="S633" s="107"/>
      <c r="T633" s="107"/>
    </row>
    <row r="634" spans="1:20" ht="15.75" customHeight="1" x14ac:dyDescent="0.25">
      <c r="A634" s="107"/>
      <c r="B634" s="107"/>
      <c r="C634" s="107"/>
      <c r="D634" s="107"/>
      <c r="E634" s="107"/>
      <c r="F634" s="107"/>
      <c r="G634" s="107"/>
      <c r="H634" s="107"/>
      <c r="I634" s="107"/>
      <c r="J634" s="107"/>
      <c r="K634" s="107"/>
      <c r="L634" s="107"/>
      <c r="M634" s="107"/>
      <c r="N634" s="107"/>
      <c r="O634" s="107"/>
      <c r="P634" s="107"/>
      <c r="Q634" s="107"/>
      <c r="R634" s="107"/>
      <c r="S634" s="107"/>
      <c r="T634" s="107"/>
    </row>
    <row r="635" spans="1:20" ht="15.75" customHeight="1" x14ac:dyDescent="0.25">
      <c r="A635" s="107"/>
      <c r="B635" s="107"/>
      <c r="C635" s="107"/>
      <c r="D635" s="107"/>
      <c r="E635" s="107"/>
      <c r="F635" s="107"/>
      <c r="G635" s="107"/>
      <c r="H635" s="107"/>
      <c r="I635" s="107"/>
      <c r="J635" s="107"/>
      <c r="K635" s="107"/>
      <c r="L635" s="107"/>
      <c r="M635" s="107"/>
      <c r="N635" s="107"/>
      <c r="O635" s="107"/>
      <c r="P635" s="107"/>
      <c r="Q635" s="107"/>
      <c r="R635" s="107"/>
      <c r="S635" s="107"/>
      <c r="T635" s="107"/>
    </row>
    <row r="636" spans="1:20" ht="15.75" customHeight="1" x14ac:dyDescent="0.25">
      <c r="A636" s="107"/>
      <c r="B636" s="107"/>
      <c r="C636" s="107"/>
      <c r="D636" s="107"/>
      <c r="E636" s="107"/>
      <c r="F636" s="107"/>
      <c r="G636" s="107"/>
      <c r="H636" s="107"/>
      <c r="I636" s="107"/>
      <c r="J636" s="107"/>
      <c r="K636" s="107"/>
      <c r="L636" s="107"/>
      <c r="M636" s="107"/>
      <c r="N636" s="107"/>
      <c r="O636" s="107"/>
      <c r="P636" s="107"/>
      <c r="Q636" s="107"/>
      <c r="R636" s="107"/>
      <c r="S636" s="107"/>
      <c r="T636" s="107"/>
    </row>
    <row r="637" spans="1:20" ht="15.75" customHeight="1" x14ac:dyDescent="0.25">
      <c r="A637" s="107"/>
      <c r="B637" s="107"/>
      <c r="C637" s="107"/>
      <c r="D637" s="107"/>
      <c r="E637" s="107"/>
      <c r="F637" s="107"/>
      <c r="G637" s="107"/>
      <c r="H637" s="107"/>
      <c r="I637" s="107"/>
      <c r="J637" s="107"/>
      <c r="K637" s="107"/>
      <c r="L637" s="107"/>
      <c r="M637" s="107"/>
      <c r="N637" s="107"/>
      <c r="O637" s="107"/>
      <c r="P637" s="107"/>
      <c r="Q637" s="107"/>
      <c r="R637" s="107"/>
      <c r="S637" s="107"/>
      <c r="T637" s="107"/>
    </row>
    <row r="638" spans="1:20" ht="15.75" customHeight="1" x14ac:dyDescent="0.25">
      <c r="A638" s="107"/>
      <c r="B638" s="107"/>
      <c r="C638" s="107"/>
      <c r="D638" s="107"/>
      <c r="E638" s="107"/>
      <c r="F638" s="107"/>
      <c r="G638" s="107"/>
      <c r="H638" s="107"/>
      <c r="I638" s="107"/>
      <c r="J638" s="107"/>
      <c r="K638" s="107"/>
      <c r="L638" s="107"/>
      <c r="M638" s="107"/>
      <c r="N638" s="107"/>
      <c r="O638" s="107"/>
      <c r="P638" s="107"/>
      <c r="Q638" s="107"/>
      <c r="R638" s="107"/>
      <c r="S638" s="107"/>
      <c r="T638" s="107"/>
    </row>
    <row r="639" spans="1:20" ht="15.75" customHeight="1" x14ac:dyDescent="0.25">
      <c r="A639" s="107"/>
      <c r="B639" s="107"/>
      <c r="C639" s="107"/>
      <c r="D639" s="107"/>
      <c r="E639" s="107"/>
      <c r="F639" s="107"/>
      <c r="G639" s="107"/>
      <c r="H639" s="107"/>
      <c r="I639" s="107"/>
      <c r="J639" s="107"/>
      <c r="K639" s="107"/>
      <c r="L639" s="107"/>
      <c r="M639" s="107"/>
      <c r="N639" s="107"/>
      <c r="O639" s="107"/>
      <c r="P639" s="107"/>
      <c r="Q639" s="107"/>
      <c r="R639" s="107"/>
      <c r="S639" s="107"/>
      <c r="T639" s="107"/>
    </row>
    <row r="640" spans="1:20" ht="15.75" customHeight="1" x14ac:dyDescent="0.25">
      <c r="A640" s="107"/>
      <c r="B640" s="107"/>
      <c r="C640" s="107"/>
      <c r="D640" s="107"/>
      <c r="E640" s="107"/>
      <c r="F640" s="107"/>
      <c r="G640" s="107"/>
      <c r="H640" s="107"/>
      <c r="I640" s="107"/>
      <c r="J640" s="107"/>
      <c r="K640" s="107"/>
      <c r="L640" s="107"/>
      <c r="M640" s="107"/>
      <c r="N640" s="107"/>
      <c r="O640" s="107"/>
      <c r="P640" s="107"/>
      <c r="Q640" s="107"/>
      <c r="R640" s="107"/>
      <c r="S640" s="107"/>
      <c r="T640" s="107"/>
    </row>
    <row r="641" spans="1:20" ht="15.75" customHeight="1" x14ac:dyDescent="0.25">
      <c r="A641" s="107"/>
      <c r="B641" s="107"/>
      <c r="C641" s="107"/>
      <c r="D641" s="107"/>
      <c r="E641" s="107"/>
      <c r="F641" s="107"/>
      <c r="G641" s="107"/>
      <c r="H641" s="107"/>
      <c r="I641" s="107"/>
      <c r="J641" s="107"/>
      <c r="K641" s="107"/>
      <c r="L641" s="107"/>
      <c r="M641" s="107"/>
      <c r="N641" s="107"/>
      <c r="O641" s="107"/>
      <c r="P641" s="107"/>
      <c r="Q641" s="107"/>
      <c r="R641" s="107"/>
      <c r="S641" s="107"/>
      <c r="T641" s="107"/>
    </row>
    <row r="642" spans="1:20" ht="15.75" customHeight="1" x14ac:dyDescent="0.25">
      <c r="A642" s="107"/>
      <c r="B642" s="107"/>
      <c r="C642" s="107"/>
      <c r="D642" s="107"/>
      <c r="E642" s="107"/>
      <c r="F642" s="107"/>
      <c r="G642" s="107"/>
      <c r="H642" s="107"/>
      <c r="I642" s="107"/>
      <c r="J642" s="107"/>
      <c r="K642" s="107"/>
      <c r="L642" s="107"/>
      <c r="M642" s="107"/>
      <c r="N642" s="107"/>
      <c r="O642" s="107"/>
      <c r="P642" s="107"/>
      <c r="Q642" s="107"/>
      <c r="R642" s="107"/>
      <c r="S642" s="107"/>
      <c r="T642" s="107"/>
    </row>
    <row r="643" spans="1:20" ht="15.75" customHeight="1" x14ac:dyDescent="0.25">
      <c r="A643" s="107"/>
      <c r="B643" s="107"/>
      <c r="C643" s="107"/>
      <c r="D643" s="107"/>
      <c r="E643" s="107"/>
      <c r="F643" s="107"/>
      <c r="G643" s="107"/>
      <c r="H643" s="107"/>
      <c r="I643" s="107"/>
      <c r="J643" s="107"/>
      <c r="K643" s="107"/>
      <c r="L643" s="107"/>
      <c r="M643" s="107"/>
      <c r="N643" s="107"/>
      <c r="O643" s="107"/>
      <c r="P643" s="107"/>
      <c r="Q643" s="107"/>
      <c r="R643" s="107"/>
      <c r="S643" s="107"/>
      <c r="T643" s="107"/>
    </row>
    <row r="644" spans="1:20" ht="15.75" customHeight="1" x14ac:dyDescent="0.25">
      <c r="A644" s="107"/>
      <c r="B644" s="107"/>
      <c r="C644" s="107"/>
      <c r="D644" s="107"/>
      <c r="E644" s="107"/>
      <c r="F644" s="107"/>
      <c r="G644" s="107"/>
      <c r="H644" s="107"/>
      <c r="I644" s="107"/>
      <c r="J644" s="107"/>
      <c r="K644" s="107"/>
      <c r="L644" s="107"/>
      <c r="M644" s="107"/>
      <c r="N644" s="107"/>
      <c r="O644" s="107"/>
      <c r="P644" s="107"/>
      <c r="Q644" s="107"/>
      <c r="R644" s="107"/>
      <c r="S644" s="107"/>
      <c r="T644" s="107"/>
    </row>
    <row r="645" spans="1:20" ht="15.75" customHeight="1" x14ac:dyDescent="0.25">
      <c r="A645" s="107"/>
      <c r="B645" s="107"/>
      <c r="C645" s="107"/>
      <c r="D645" s="107"/>
      <c r="E645" s="107"/>
      <c r="F645" s="107"/>
      <c r="G645" s="107"/>
      <c r="H645" s="107"/>
      <c r="I645" s="107"/>
      <c r="J645" s="107"/>
      <c r="K645" s="107"/>
      <c r="L645" s="107"/>
      <c r="M645" s="107"/>
      <c r="N645" s="107"/>
      <c r="O645" s="107"/>
      <c r="P645" s="107"/>
      <c r="Q645" s="107"/>
      <c r="R645" s="107"/>
      <c r="S645" s="107"/>
      <c r="T645" s="107"/>
    </row>
    <row r="646" spans="1:20" ht="15.75" customHeight="1" x14ac:dyDescent="0.25">
      <c r="A646" s="107"/>
      <c r="B646" s="107"/>
      <c r="C646" s="107"/>
      <c r="D646" s="107"/>
      <c r="E646" s="107"/>
      <c r="F646" s="107"/>
      <c r="G646" s="107"/>
      <c r="H646" s="107"/>
      <c r="I646" s="107"/>
      <c r="J646" s="107"/>
      <c r="K646" s="107"/>
      <c r="L646" s="107"/>
      <c r="M646" s="107"/>
      <c r="N646" s="107"/>
      <c r="O646" s="107"/>
      <c r="P646" s="107"/>
      <c r="Q646" s="107"/>
      <c r="R646" s="107"/>
      <c r="S646" s="107"/>
      <c r="T646" s="107"/>
    </row>
    <row r="647" spans="1:20" ht="15.75" customHeight="1" x14ac:dyDescent="0.25">
      <c r="A647" s="107"/>
      <c r="B647" s="107"/>
      <c r="C647" s="107"/>
      <c r="D647" s="107"/>
      <c r="E647" s="107"/>
      <c r="F647" s="107"/>
      <c r="G647" s="107"/>
      <c r="H647" s="107"/>
      <c r="I647" s="107"/>
      <c r="J647" s="107"/>
      <c r="K647" s="107"/>
      <c r="L647" s="107"/>
      <c r="M647" s="107"/>
      <c r="N647" s="107"/>
      <c r="O647" s="107"/>
      <c r="P647" s="107"/>
      <c r="Q647" s="107"/>
      <c r="R647" s="107"/>
      <c r="S647" s="107"/>
      <c r="T647" s="107"/>
    </row>
    <row r="648" spans="1:20" ht="15.75" customHeight="1" x14ac:dyDescent="0.25">
      <c r="A648" s="107"/>
      <c r="B648" s="107"/>
      <c r="C648" s="107"/>
      <c r="D648" s="107"/>
      <c r="E648" s="107"/>
      <c r="F648" s="107"/>
      <c r="G648" s="107"/>
      <c r="H648" s="107"/>
      <c r="I648" s="107"/>
      <c r="J648" s="107"/>
      <c r="K648" s="107"/>
      <c r="L648" s="107"/>
      <c r="M648" s="107"/>
      <c r="N648" s="107"/>
      <c r="O648" s="107"/>
      <c r="P648" s="107"/>
      <c r="Q648" s="107"/>
      <c r="R648" s="107"/>
      <c r="S648" s="107"/>
      <c r="T648" s="107"/>
    </row>
    <row r="649" spans="1:20" ht="15.75" customHeight="1" x14ac:dyDescent="0.25">
      <c r="A649" s="107"/>
      <c r="B649" s="107"/>
      <c r="C649" s="107"/>
      <c r="D649" s="107"/>
      <c r="E649" s="107"/>
      <c r="F649" s="107"/>
      <c r="G649" s="107"/>
      <c r="H649" s="107"/>
      <c r="I649" s="107"/>
      <c r="J649" s="107"/>
      <c r="K649" s="107"/>
      <c r="L649" s="107"/>
      <c r="M649" s="107"/>
      <c r="N649" s="107"/>
      <c r="O649" s="107"/>
      <c r="P649" s="107"/>
      <c r="Q649" s="107"/>
      <c r="R649" s="107"/>
      <c r="S649" s="107"/>
      <c r="T649" s="107"/>
    </row>
    <row r="650" spans="1:20" ht="15.75" customHeight="1" x14ac:dyDescent="0.25">
      <c r="A650" s="107"/>
      <c r="B650" s="107"/>
      <c r="C650" s="107"/>
      <c r="D650" s="107"/>
      <c r="E650" s="107"/>
      <c r="F650" s="107"/>
      <c r="G650" s="107"/>
      <c r="H650" s="107"/>
      <c r="I650" s="107"/>
      <c r="J650" s="107"/>
      <c r="K650" s="107"/>
      <c r="L650" s="107"/>
      <c r="M650" s="107"/>
      <c r="N650" s="107"/>
      <c r="O650" s="107"/>
      <c r="P650" s="107"/>
      <c r="Q650" s="107"/>
      <c r="R650" s="107"/>
      <c r="S650" s="107"/>
      <c r="T650" s="107"/>
    </row>
    <row r="651" spans="1:20" ht="15.75" customHeight="1" x14ac:dyDescent="0.25">
      <c r="A651" s="107"/>
      <c r="B651" s="107"/>
      <c r="C651" s="107"/>
      <c r="D651" s="107"/>
      <c r="E651" s="107"/>
      <c r="F651" s="107"/>
      <c r="G651" s="107"/>
      <c r="H651" s="107"/>
      <c r="I651" s="107"/>
      <c r="J651" s="107"/>
      <c r="K651" s="107"/>
      <c r="L651" s="107"/>
      <c r="M651" s="107"/>
      <c r="N651" s="107"/>
      <c r="O651" s="107"/>
      <c r="P651" s="107"/>
      <c r="Q651" s="107"/>
      <c r="R651" s="107"/>
      <c r="S651" s="107"/>
      <c r="T651" s="107"/>
    </row>
    <row r="652" spans="1:20" ht="15.75" customHeight="1" x14ac:dyDescent="0.25">
      <c r="A652" s="107"/>
      <c r="B652" s="107"/>
      <c r="C652" s="107"/>
      <c r="D652" s="107"/>
      <c r="E652" s="107"/>
      <c r="F652" s="107"/>
      <c r="G652" s="107"/>
      <c r="H652" s="107"/>
      <c r="I652" s="107"/>
      <c r="J652" s="107"/>
      <c r="K652" s="107"/>
      <c r="L652" s="107"/>
      <c r="M652" s="107"/>
      <c r="N652" s="107"/>
      <c r="O652" s="107"/>
      <c r="P652" s="107"/>
      <c r="Q652" s="107"/>
      <c r="R652" s="107"/>
      <c r="S652" s="107"/>
      <c r="T652" s="107"/>
    </row>
    <row r="653" spans="1:20" ht="15.75" customHeight="1" x14ac:dyDescent="0.25">
      <c r="A653" s="107"/>
      <c r="B653" s="107"/>
      <c r="C653" s="107"/>
      <c r="D653" s="107"/>
      <c r="E653" s="107"/>
      <c r="F653" s="107"/>
      <c r="G653" s="107"/>
      <c r="H653" s="107"/>
      <c r="I653" s="107"/>
      <c r="J653" s="107"/>
      <c r="K653" s="107"/>
      <c r="L653" s="107"/>
      <c r="M653" s="107"/>
      <c r="N653" s="107"/>
      <c r="O653" s="107"/>
      <c r="P653" s="107"/>
      <c r="Q653" s="107"/>
      <c r="R653" s="107"/>
      <c r="S653" s="107"/>
      <c r="T653" s="107"/>
    </row>
    <row r="654" spans="1:20" ht="15.75" customHeight="1" x14ac:dyDescent="0.25">
      <c r="A654" s="107"/>
      <c r="B654" s="107"/>
      <c r="C654" s="107"/>
      <c r="D654" s="107"/>
      <c r="E654" s="107"/>
      <c r="F654" s="107"/>
      <c r="G654" s="107"/>
      <c r="H654" s="107"/>
      <c r="I654" s="107"/>
      <c r="J654" s="107"/>
      <c r="K654" s="107"/>
      <c r="L654" s="107"/>
      <c r="M654" s="107"/>
      <c r="N654" s="107"/>
      <c r="O654" s="107"/>
      <c r="P654" s="107"/>
      <c r="Q654" s="107"/>
      <c r="R654" s="107"/>
      <c r="S654" s="107"/>
      <c r="T654" s="107"/>
    </row>
    <row r="655" spans="1:20" ht="15.75" customHeight="1" x14ac:dyDescent="0.25">
      <c r="A655" s="107"/>
      <c r="B655" s="107"/>
      <c r="C655" s="107"/>
      <c r="D655" s="107"/>
      <c r="E655" s="107"/>
      <c r="F655" s="107"/>
      <c r="G655" s="107"/>
      <c r="H655" s="107"/>
      <c r="I655" s="107"/>
      <c r="J655" s="107"/>
      <c r="K655" s="107"/>
      <c r="L655" s="107"/>
      <c r="M655" s="107"/>
      <c r="N655" s="107"/>
      <c r="O655" s="107"/>
      <c r="P655" s="107"/>
      <c r="Q655" s="107"/>
      <c r="R655" s="107"/>
      <c r="S655" s="107"/>
      <c r="T655" s="107"/>
    </row>
    <row r="656" spans="1:20" ht="15.75" customHeight="1" x14ac:dyDescent="0.25">
      <c r="A656" s="107"/>
      <c r="B656" s="107"/>
      <c r="C656" s="107"/>
      <c r="D656" s="107"/>
      <c r="E656" s="107"/>
      <c r="F656" s="107"/>
      <c r="G656" s="107"/>
      <c r="H656" s="107"/>
      <c r="I656" s="107"/>
      <c r="J656" s="107"/>
      <c r="K656" s="107"/>
      <c r="L656" s="107"/>
      <c r="M656" s="107"/>
      <c r="N656" s="107"/>
      <c r="O656" s="107"/>
      <c r="P656" s="107"/>
      <c r="Q656" s="107"/>
      <c r="R656" s="107"/>
      <c r="S656" s="107"/>
      <c r="T656" s="107"/>
    </row>
    <row r="657" spans="1:20" ht="15.75" customHeight="1" x14ac:dyDescent="0.25">
      <c r="A657" s="107"/>
      <c r="B657" s="107"/>
      <c r="C657" s="107"/>
      <c r="D657" s="107"/>
      <c r="E657" s="107"/>
      <c r="F657" s="107"/>
      <c r="G657" s="107"/>
      <c r="H657" s="107"/>
      <c r="I657" s="107"/>
      <c r="J657" s="107"/>
      <c r="K657" s="107"/>
      <c r="L657" s="107"/>
      <c r="M657" s="107"/>
      <c r="N657" s="107"/>
      <c r="O657" s="107"/>
      <c r="P657" s="107"/>
      <c r="Q657" s="107"/>
      <c r="R657" s="107"/>
      <c r="S657" s="107"/>
      <c r="T657" s="107"/>
    </row>
    <row r="658" spans="1:20" ht="15.75" customHeight="1" x14ac:dyDescent="0.25">
      <c r="A658" s="107"/>
      <c r="B658" s="107"/>
      <c r="C658" s="107"/>
      <c r="D658" s="107"/>
      <c r="E658" s="107"/>
      <c r="F658" s="107"/>
      <c r="G658" s="107"/>
      <c r="H658" s="107"/>
      <c r="I658" s="107"/>
      <c r="J658" s="107"/>
      <c r="K658" s="107"/>
      <c r="L658" s="107"/>
      <c r="M658" s="107"/>
      <c r="N658" s="107"/>
      <c r="O658" s="107"/>
      <c r="P658" s="107"/>
      <c r="Q658" s="107"/>
      <c r="R658" s="107"/>
      <c r="S658" s="107"/>
      <c r="T658" s="107"/>
    </row>
    <row r="659" spans="1:20" ht="15.75" customHeight="1" x14ac:dyDescent="0.25">
      <c r="A659" s="107"/>
      <c r="B659" s="107"/>
      <c r="C659" s="107"/>
      <c r="D659" s="107"/>
      <c r="E659" s="107"/>
      <c r="F659" s="107"/>
      <c r="G659" s="107"/>
      <c r="H659" s="107"/>
      <c r="I659" s="107"/>
      <c r="J659" s="107"/>
      <c r="K659" s="107"/>
      <c r="L659" s="107"/>
      <c r="M659" s="107"/>
      <c r="N659" s="107"/>
      <c r="O659" s="107"/>
      <c r="P659" s="107"/>
      <c r="Q659" s="107"/>
      <c r="R659" s="107"/>
      <c r="S659" s="107"/>
      <c r="T659" s="107"/>
    </row>
    <row r="660" spans="1:20" ht="15.75" customHeight="1" x14ac:dyDescent="0.25">
      <c r="A660" s="107"/>
      <c r="B660" s="107"/>
      <c r="C660" s="107"/>
      <c r="D660" s="107"/>
      <c r="E660" s="107"/>
      <c r="F660" s="107"/>
      <c r="G660" s="107"/>
      <c r="H660" s="107"/>
      <c r="I660" s="107"/>
      <c r="J660" s="107"/>
      <c r="K660" s="107"/>
      <c r="L660" s="107"/>
      <c r="M660" s="107"/>
      <c r="N660" s="107"/>
      <c r="O660" s="107"/>
      <c r="P660" s="107"/>
      <c r="Q660" s="107"/>
      <c r="R660" s="107"/>
      <c r="S660" s="107"/>
      <c r="T660" s="107"/>
    </row>
    <row r="661" spans="1:20" ht="15.75" customHeight="1" x14ac:dyDescent="0.25">
      <c r="A661" s="107"/>
      <c r="B661" s="107"/>
      <c r="C661" s="107"/>
      <c r="D661" s="107"/>
      <c r="E661" s="107"/>
      <c r="F661" s="107"/>
      <c r="G661" s="107"/>
      <c r="H661" s="107"/>
      <c r="I661" s="107"/>
      <c r="J661" s="107"/>
      <c r="K661" s="107"/>
      <c r="L661" s="107"/>
      <c r="M661" s="107"/>
      <c r="N661" s="107"/>
      <c r="O661" s="107"/>
      <c r="P661" s="107"/>
      <c r="Q661" s="107"/>
      <c r="R661" s="107"/>
      <c r="S661" s="107"/>
      <c r="T661" s="107"/>
    </row>
    <row r="662" spans="1:20" ht="15.75" customHeight="1" x14ac:dyDescent="0.25">
      <c r="A662" s="107"/>
      <c r="B662" s="107"/>
      <c r="C662" s="107"/>
      <c r="D662" s="107"/>
      <c r="E662" s="107"/>
      <c r="F662" s="107"/>
      <c r="G662" s="107"/>
      <c r="H662" s="107"/>
      <c r="I662" s="107"/>
      <c r="J662" s="107"/>
      <c r="K662" s="107"/>
      <c r="L662" s="107"/>
      <c r="M662" s="107"/>
      <c r="N662" s="107"/>
      <c r="O662" s="107"/>
      <c r="P662" s="107"/>
      <c r="Q662" s="107"/>
      <c r="R662" s="107"/>
      <c r="S662" s="107"/>
      <c r="T662" s="107"/>
    </row>
    <row r="663" spans="1:20" ht="15.75" customHeight="1" x14ac:dyDescent="0.25">
      <c r="A663" s="107"/>
      <c r="B663" s="107"/>
      <c r="C663" s="107"/>
      <c r="D663" s="107"/>
      <c r="E663" s="107"/>
      <c r="F663" s="107"/>
      <c r="G663" s="107"/>
      <c r="H663" s="107"/>
      <c r="I663" s="107"/>
      <c r="J663" s="107"/>
      <c r="K663" s="107"/>
      <c r="L663" s="107"/>
      <c r="M663" s="107"/>
      <c r="N663" s="107"/>
      <c r="O663" s="107"/>
      <c r="P663" s="107"/>
      <c r="Q663" s="107"/>
      <c r="R663" s="107"/>
      <c r="S663" s="107"/>
      <c r="T663" s="107"/>
    </row>
    <row r="664" spans="1:20" ht="15.75" customHeight="1" x14ac:dyDescent="0.25">
      <c r="A664" s="107"/>
      <c r="B664" s="107"/>
      <c r="C664" s="107"/>
      <c r="D664" s="107"/>
      <c r="E664" s="107"/>
      <c r="F664" s="107"/>
      <c r="G664" s="107"/>
      <c r="H664" s="107"/>
      <c r="I664" s="107"/>
      <c r="J664" s="107"/>
      <c r="K664" s="107"/>
      <c r="L664" s="107"/>
      <c r="M664" s="107"/>
      <c r="N664" s="107"/>
      <c r="O664" s="107"/>
      <c r="P664" s="107"/>
      <c r="Q664" s="107"/>
      <c r="R664" s="107"/>
      <c r="S664" s="107"/>
      <c r="T664" s="107"/>
    </row>
    <row r="665" spans="1:20" ht="15.75" customHeight="1" x14ac:dyDescent="0.25">
      <c r="A665" s="107"/>
      <c r="B665" s="107"/>
      <c r="C665" s="107"/>
      <c r="D665" s="107"/>
      <c r="E665" s="107"/>
      <c r="F665" s="107"/>
      <c r="G665" s="107"/>
      <c r="H665" s="107"/>
      <c r="I665" s="107"/>
      <c r="J665" s="107"/>
      <c r="K665" s="107"/>
      <c r="L665" s="107"/>
      <c r="M665" s="107"/>
      <c r="N665" s="107"/>
      <c r="O665" s="107"/>
      <c r="P665" s="107"/>
      <c r="Q665" s="107"/>
      <c r="R665" s="107"/>
      <c r="S665" s="107"/>
      <c r="T665" s="107"/>
    </row>
    <row r="666" spans="1:20" ht="15.75" customHeight="1" x14ac:dyDescent="0.25">
      <c r="A666" s="107"/>
      <c r="B666" s="107"/>
      <c r="C666" s="107"/>
      <c r="D666" s="107"/>
      <c r="E666" s="107"/>
      <c r="F666" s="107"/>
      <c r="G666" s="107"/>
      <c r="H666" s="107"/>
      <c r="I666" s="107"/>
      <c r="J666" s="107"/>
      <c r="K666" s="107"/>
      <c r="L666" s="107"/>
      <c r="M666" s="107"/>
      <c r="N666" s="107"/>
      <c r="O666" s="107"/>
      <c r="P666" s="107"/>
      <c r="Q666" s="107"/>
      <c r="R666" s="107"/>
      <c r="S666" s="107"/>
      <c r="T666" s="107"/>
    </row>
    <row r="667" spans="1:20" ht="15.75" customHeight="1" x14ac:dyDescent="0.25">
      <c r="A667" s="107"/>
      <c r="B667" s="107"/>
      <c r="C667" s="107"/>
      <c r="D667" s="107"/>
      <c r="E667" s="107"/>
      <c r="F667" s="107"/>
      <c r="G667" s="107"/>
      <c r="H667" s="107"/>
      <c r="I667" s="107"/>
      <c r="J667" s="107"/>
      <c r="K667" s="107"/>
      <c r="L667" s="107"/>
      <c r="M667" s="107"/>
      <c r="N667" s="107"/>
      <c r="O667" s="107"/>
      <c r="P667" s="107"/>
      <c r="Q667" s="107"/>
      <c r="R667" s="107"/>
      <c r="S667" s="107"/>
      <c r="T667" s="107"/>
    </row>
    <row r="668" spans="1:20" ht="15.75" customHeight="1" x14ac:dyDescent="0.25">
      <c r="A668" s="107"/>
      <c r="B668" s="107"/>
      <c r="C668" s="107"/>
      <c r="D668" s="107"/>
      <c r="E668" s="107"/>
      <c r="F668" s="107"/>
      <c r="G668" s="107"/>
      <c r="H668" s="107"/>
      <c r="I668" s="107"/>
      <c r="J668" s="107"/>
      <c r="K668" s="107"/>
      <c r="L668" s="107"/>
      <c r="M668" s="107"/>
      <c r="N668" s="107"/>
      <c r="O668" s="107"/>
      <c r="P668" s="107"/>
      <c r="Q668" s="107"/>
      <c r="R668" s="107"/>
      <c r="S668" s="107"/>
      <c r="T668" s="107"/>
    </row>
    <row r="669" spans="1:20" ht="15.75" customHeight="1" x14ac:dyDescent="0.25">
      <c r="A669" s="107"/>
      <c r="B669" s="107"/>
      <c r="C669" s="107"/>
      <c r="D669" s="107"/>
      <c r="E669" s="107"/>
      <c r="F669" s="107"/>
      <c r="G669" s="107"/>
      <c r="H669" s="107"/>
      <c r="I669" s="107"/>
      <c r="J669" s="107"/>
      <c r="K669" s="107"/>
      <c r="L669" s="107"/>
      <c r="M669" s="107"/>
      <c r="N669" s="107"/>
      <c r="O669" s="107"/>
      <c r="P669" s="107"/>
      <c r="Q669" s="107"/>
      <c r="R669" s="107"/>
      <c r="S669" s="107"/>
      <c r="T669" s="107"/>
    </row>
    <row r="670" spans="1:20" ht="15.75" customHeight="1" x14ac:dyDescent="0.25">
      <c r="A670" s="107"/>
      <c r="B670" s="107"/>
      <c r="C670" s="107"/>
      <c r="D670" s="107"/>
      <c r="E670" s="107"/>
      <c r="F670" s="107"/>
      <c r="G670" s="107"/>
      <c r="H670" s="107"/>
      <c r="I670" s="107"/>
      <c r="J670" s="107"/>
      <c r="K670" s="107"/>
      <c r="L670" s="107"/>
      <c r="M670" s="107"/>
      <c r="N670" s="107"/>
      <c r="O670" s="107"/>
      <c r="P670" s="107"/>
      <c r="Q670" s="107"/>
      <c r="R670" s="107"/>
      <c r="S670" s="107"/>
      <c r="T670" s="107"/>
    </row>
    <row r="671" spans="1:20" ht="15.75" customHeight="1" x14ac:dyDescent="0.25">
      <c r="A671" s="107"/>
      <c r="B671" s="107"/>
      <c r="C671" s="107"/>
      <c r="D671" s="107"/>
      <c r="E671" s="107"/>
      <c r="F671" s="107"/>
      <c r="G671" s="107"/>
      <c r="H671" s="107"/>
      <c r="I671" s="107"/>
      <c r="J671" s="107"/>
      <c r="K671" s="107"/>
      <c r="L671" s="107"/>
      <c r="M671" s="107"/>
      <c r="N671" s="107"/>
      <c r="O671" s="107"/>
      <c r="P671" s="107"/>
      <c r="Q671" s="107"/>
      <c r="R671" s="107"/>
      <c r="S671" s="107"/>
      <c r="T671" s="107"/>
    </row>
    <row r="672" spans="1:20" ht="15.75" customHeight="1" x14ac:dyDescent="0.25">
      <c r="A672" s="107"/>
      <c r="B672" s="107"/>
      <c r="C672" s="107"/>
      <c r="D672" s="107"/>
      <c r="E672" s="107"/>
      <c r="F672" s="107"/>
      <c r="G672" s="107"/>
      <c r="H672" s="107"/>
      <c r="I672" s="107"/>
      <c r="J672" s="107"/>
      <c r="K672" s="107"/>
      <c r="L672" s="107"/>
      <c r="M672" s="107"/>
      <c r="N672" s="107"/>
      <c r="O672" s="107"/>
      <c r="P672" s="107"/>
      <c r="Q672" s="107"/>
      <c r="R672" s="107"/>
      <c r="S672" s="107"/>
      <c r="T672" s="107"/>
    </row>
    <row r="673" spans="1:20" ht="15.75" customHeight="1" x14ac:dyDescent="0.25">
      <c r="A673" s="107"/>
      <c r="B673" s="107"/>
      <c r="C673" s="107"/>
      <c r="D673" s="107"/>
      <c r="E673" s="107"/>
      <c r="F673" s="107"/>
      <c r="G673" s="107"/>
      <c r="H673" s="107"/>
      <c r="I673" s="107"/>
      <c r="J673" s="107"/>
      <c r="K673" s="107"/>
      <c r="L673" s="107"/>
      <c r="M673" s="107"/>
      <c r="N673" s="107"/>
      <c r="O673" s="107"/>
      <c r="P673" s="107"/>
      <c r="Q673" s="107"/>
      <c r="R673" s="107"/>
      <c r="S673" s="107"/>
      <c r="T673" s="107"/>
    </row>
    <row r="674" spans="1:20" ht="15.75" customHeight="1" x14ac:dyDescent="0.25">
      <c r="A674" s="107"/>
      <c r="B674" s="107"/>
      <c r="C674" s="107"/>
      <c r="D674" s="107"/>
      <c r="E674" s="107"/>
      <c r="F674" s="107"/>
      <c r="G674" s="107"/>
      <c r="H674" s="107"/>
      <c r="I674" s="107"/>
      <c r="J674" s="107"/>
      <c r="K674" s="107"/>
      <c r="L674" s="107"/>
      <c r="M674" s="107"/>
      <c r="N674" s="107"/>
      <c r="O674" s="107"/>
      <c r="P674" s="107"/>
      <c r="Q674" s="107"/>
      <c r="R674" s="107"/>
      <c r="S674" s="107"/>
      <c r="T674" s="107"/>
    </row>
    <row r="675" spans="1:20" ht="15.75" customHeight="1" x14ac:dyDescent="0.25">
      <c r="A675" s="107"/>
      <c r="B675" s="107"/>
      <c r="C675" s="107"/>
      <c r="D675" s="107"/>
      <c r="E675" s="107"/>
      <c r="F675" s="107"/>
      <c r="G675" s="107"/>
      <c r="H675" s="107"/>
      <c r="I675" s="107"/>
      <c r="J675" s="107"/>
      <c r="K675" s="107"/>
      <c r="L675" s="107"/>
      <c r="M675" s="107"/>
      <c r="N675" s="107"/>
      <c r="O675" s="107"/>
      <c r="P675" s="107"/>
      <c r="Q675" s="107"/>
      <c r="R675" s="107"/>
      <c r="S675" s="107"/>
      <c r="T675" s="107"/>
    </row>
    <row r="676" spans="1:20" ht="15.75" customHeight="1" x14ac:dyDescent="0.25">
      <c r="A676" s="107"/>
      <c r="B676" s="107"/>
      <c r="C676" s="107"/>
      <c r="D676" s="107"/>
      <c r="E676" s="107"/>
      <c r="F676" s="107"/>
      <c r="G676" s="107"/>
      <c r="H676" s="107"/>
      <c r="I676" s="107"/>
      <c r="J676" s="107"/>
      <c r="K676" s="107"/>
      <c r="L676" s="107"/>
      <c r="M676" s="107"/>
      <c r="N676" s="107"/>
      <c r="O676" s="107"/>
      <c r="P676" s="107"/>
      <c r="Q676" s="107"/>
      <c r="R676" s="107"/>
      <c r="S676" s="107"/>
      <c r="T676" s="107"/>
    </row>
    <row r="677" spans="1:20" ht="15.75" customHeight="1" x14ac:dyDescent="0.25">
      <c r="A677" s="107"/>
      <c r="B677" s="107"/>
      <c r="C677" s="107"/>
      <c r="D677" s="107"/>
      <c r="E677" s="107"/>
      <c r="F677" s="107"/>
      <c r="G677" s="107"/>
      <c r="H677" s="107"/>
      <c r="I677" s="107"/>
      <c r="J677" s="107"/>
      <c r="K677" s="107"/>
      <c r="L677" s="107"/>
      <c r="M677" s="107"/>
      <c r="N677" s="107"/>
      <c r="O677" s="107"/>
      <c r="P677" s="107"/>
      <c r="Q677" s="107"/>
      <c r="R677" s="107"/>
      <c r="S677" s="107"/>
      <c r="T677" s="107"/>
    </row>
    <row r="678" spans="1:20" ht="15.75" customHeight="1" x14ac:dyDescent="0.25">
      <c r="A678" s="107"/>
      <c r="B678" s="107"/>
      <c r="C678" s="107"/>
      <c r="D678" s="107"/>
      <c r="E678" s="107"/>
      <c r="F678" s="107"/>
      <c r="G678" s="107"/>
      <c r="H678" s="107"/>
      <c r="I678" s="107"/>
      <c r="J678" s="107"/>
      <c r="K678" s="107"/>
      <c r="L678" s="107"/>
      <c r="M678" s="107"/>
      <c r="N678" s="107"/>
      <c r="O678" s="107"/>
      <c r="P678" s="107"/>
      <c r="Q678" s="107"/>
      <c r="R678" s="107"/>
      <c r="S678" s="107"/>
      <c r="T678" s="107"/>
    </row>
    <row r="679" spans="1:20" ht="15.75" customHeight="1" x14ac:dyDescent="0.25">
      <c r="A679" s="107"/>
      <c r="B679" s="107"/>
      <c r="C679" s="107"/>
      <c r="D679" s="107"/>
      <c r="E679" s="107"/>
      <c r="F679" s="107"/>
      <c r="G679" s="107"/>
      <c r="H679" s="107"/>
      <c r="I679" s="107"/>
      <c r="J679" s="107"/>
      <c r="K679" s="107"/>
      <c r="L679" s="107"/>
      <c r="M679" s="107"/>
      <c r="N679" s="107"/>
      <c r="O679" s="107"/>
      <c r="P679" s="107"/>
      <c r="Q679" s="107"/>
      <c r="R679" s="107"/>
      <c r="S679" s="107"/>
      <c r="T679" s="107"/>
    </row>
    <row r="680" spans="1:20" ht="15.75" customHeight="1" x14ac:dyDescent="0.25">
      <c r="A680" s="107"/>
      <c r="B680" s="107"/>
      <c r="C680" s="107"/>
      <c r="D680" s="107"/>
      <c r="E680" s="107"/>
      <c r="F680" s="107"/>
      <c r="G680" s="107"/>
      <c r="H680" s="107"/>
      <c r="I680" s="107"/>
      <c r="J680" s="107"/>
      <c r="K680" s="107"/>
      <c r="L680" s="107"/>
      <c r="M680" s="107"/>
      <c r="N680" s="107"/>
      <c r="O680" s="107"/>
      <c r="P680" s="107"/>
      <c r="Q680" s="107"/>
      <c r="R680" s="107"/>
      <c r="S680" s="107"/>
      <c r="T680" s="107"/>
    </row>
    <row r="681" spans="1:20" ht="15.75" customHeight="1" x14ac:dyDescent="0.25">
      <c r="A681" s="107"/>
      <c r="B681" s="107"/>
      <c r="C681" s="107"/>
      <c r="D681" s="107"/>
      <c r="E681" s="107"/>
      <c r="F681" s="107"/>
      <c r="G681" s="107"/>
      <c r="H681" s="107"/>
      <c r="I681" s="107"/>
      <c r="J681" s="107"/>
      <c r="K681" s="107"/>
      <c r="L681" s="107"/>
      <c r="M681" s="107"/>
      <c r="N681" s="107"/>
      <c r="O681" s="107"/>
      <c r="P681" s="107"/>
      <c r="Q681" s="107"/>
      <c r="R681" s="107"/>
      <c r="S681" s="107"/>
      <c r="T681" s="107"/>
    </row>
    <row r="682" spans="1:20" ht="15.75" customHeight="1" x14ac:dyDescent="0.25">
      <c r="A682" s="107"/>
      <c r="B682" s="107"/>
      <c r="C682" s="107"/>
      <c r="D682" s="107"/>
      <c r="E682" s="107"/>
      <c r="F682" s="107"/>
      <c r="G682" s="107"/>
      <c r="H682" s="107"/>
      <c r="I682" s="107"/>
      <c r="J682" s="107"/>
      <c r="K682" s="107"/>
      <c r="L682" s="107"/>
      <c r="M682" s="107"/>
      <c r="N682" s="107"/>
      <c r="O682" s="107"/>
      <c r="P682" s="107"/>
      <c r="Q682" s="107"/>
      <c r="R682" s="107"/>
      <c r="S682" s="107"/>
      <c r="T682" s="107"/>
    </row>
    <row r="683" spans="1:20" ht="15.75" customHeight="1" x14ac:dyDescent="0.25">
      <c r="A683" s="107"/>
      <c r="B683" s="107"/>
      <c r="C683" s="107"/>
      <c r="D683" s="107"/>
      <c r="E683" s="107"/>
      <c r="F683" s="107"/>
      <c r="G683" s="107"/>
      <c r="H683" s="107"/>
      <c r="I683" s="107"/>
      <c r="J683" s="107"/>
      <c r="K683" s="107"/>
      <c r="L683" s="107"/>
      <c r="M683" s="107"/>
      <c r="N683" s="107"/>
      <c r="O683" s="107"/>
      <c r="P683" s="107"/>
      <c r="Q683" s="107"/>
      <c r="R683" s="107"/>
      <c r="S683" s="107"/>
      <c r="T683" s="107"/>
    </row>
    <row r="684" spans="1:20" ht="15.75" customHeight="1" x14ac:dyDescent="0.25">
      <c r="A684" s="107"/>
      <c r="B684" s="107"/>
      <c r="C684" s="107"/>
      <c r="D684" s="107"/>
      <c r="E684" s="107"/>
      <c r="F684" s="107"/>
      <c r="G684" s="107"/>
      <c r="H684" s="107"/>
      <c r="I684" s="107"/>
      <c r="J684" s="107"/>
      <c r="K684" s="107"/>
      <c r="L684" s="107"/>
      <c r="M684" s="107"/>
      <c r="N684" s="107"/>
      <c r="O684" s="107"/>
      <c r="P684" s="107"/>
      <c r="Q684" s="107"/>
      <c r="R684" s="107"/>
      <c r="S684" s="107"/>
      <c r="T684" s="107"/>
    </row>
    <row r="685" spans="1:20" ht="15.75" customHeight="1" x14ac:dyDescent="0.25">
      <c r="A685" s="107"/>
      <c r="B685" s="107"/>
      <c r="C685" s="107"/>
      <c r="D685" s="107"/>
      <c r="E685" s="107"/>
      <c r="F685" s="107"/>
      <c r="G685" s="107"/>
      <c r="H685" s="107"/>
      <c r="I685" s="107"/>
      <c r="J685" s="107"/>
      <c r="K685" s="107"/>
      <c r="L685" s="107"/>
      <c r="M685" s="107"/>
      <c r="N685" s="107"/>
      <c r="O685" s="107"/>
      <c r="P685" s="107"/>
      <c r="Q685" s="107"/>
      <c r="R685" s="107"/>
      <c r="S685" s="107"/>
      <c r="T685" s="107"/>
    </row>
    <row r="686" spans="1:20" ht="15.75" customHeight="1" x14ac:dyDescent="0.25">
      <c r="A686" s="107"/>
      <c r="B686" s="107"/>
      <c r="C686" s="107"/>
      <c r="D686" s="107"/>
      <c r="E686" s="107"/>
      <c r="F686" s="107"/>
      <c r="G686" s="107"/>
      <c r="H686" s="107"/>
      <c r="I686" s="107"/>
      <c r="J686" s="107"/>
      <c r="K686" s="107"/>
      <c r="L686" s="107"/>
      <c r="M686" s="107"/>
      <c r="N686" s="107"/>
      <c r="O686" s="107"/>
      <c r="P686" s="107"/>
      <c r="Q686" s="107"/>
      <c r="R686" s="107"/>
      <c r="S686" s="107"/>
      <c r="T686" s="107"/>
    </row>
    <row r="687" spans="1:20" ht="15.75" customHeight="1" x14ac:dyDescent="0.25">
      <c r="A687" s="107"/>
      <c r="B687" s="107"/>
      <c r="C687" s="107"/>
      <c r="D687" s="107"/>
      <c r="E687" s="107"/>
      <c r="F687" s="107"/>
      <c r="G687" s="107"/>
      <c r="H687" s="107"/>
      <c r="I687" s="107"/>
      <c r="J687" s="107"/>
      <c r="K687" s="107"/>
      <c r="L687" s="107"/>
      <c r="M687" s="107"/>
      <c r="N687" s="107"/>
      <c r="O687" s="107"/>
      <c r="P687" s="107"/>
      <c r="Q687" s="107"/>
      <c r="R687" s="107"/>
      <c r="S687" s="107"/>
      <c r="T687" s="107"/>
    </row>
    <row r="688" spans="1:20" ht="15.75" customHeight="1" x14ac:dyDescent="0.25">
      <c r="A688" s="107"/>
      <c r="B688" s="107"/>
      <c r="C688" s="107"/>
      <c r="D688" s="107"/>
      <c r="E688" s="107"/>
      <c r="F688" s="107"/>
      <c r="G688" s="107"/>
      <c r="H688" s="107"/>
      <c r="I688" s="107"/>
      <c r="J688" s="107"/>
      <c r="K688" s="107"/>
      <c r="L688" s="107"/>
      <c r="M688" s="107"/>
      <c r="N688" s="107"/>
      <c r="O688" s="107"/>
      <c r="P688" s="107"/>
      <c r="Q688" s="107"/>
      <c r="R688" s="107"/>
      <c r="S688" s="107"/>
      <c r="T688" s="107"/>
    </row>
    <row r="689" spans="1:20" ht="15.75" customHeight="1" x14ac:dyDescent="0.25">
      <c r="A689" s="107"/>
      <c r="B689" s="107"/>
      <c r="C689" s="107"/>
      <c r="D689" s="107"/>
      <c r="E689" s="107"/>
      <c r="F689" s="107"/>
      <c r="G689" s="107"/>
      <c r="H689" s="107"/>
      <c r="I689" s="107"/>
      <c r="J689" s="107"/>
      <c r="K689" s="107"/>
      <c r="L689" s="107"/>
      <c r="M689" s="107"/>
      <c r="N689" s="107"/>
      <c r="O689" s="107"/>
      <c r="P689" s="107"/>
      <c r="Q689" s="107"/>
      <c r="R689" s="107"/>
      <c r="S689" s="107"/>
      <c r="T689" s="107"/>
    </row>
    <row r="690" spans="1:20" ht="15.75" customHeight="1" x14ac:dyDescent="0.25">
      <c r="A690" s="107"/>
      <c r="B690" s="107"/>
      <c r="C690" s="107"/>
      <c r="D690" s="107"/>
      <c r="E690" s="107"/>
      <c r="F690" s="107"/>
      <c r="G690" s="107"/>
      <c r="H690" s="107"/>
      <c r="I690" s="107"/>
      <c r="J690" s="107"/>
      <c r="K690" s="107"/>
      <c r="L690" s="107"/>
      <c r="M690" s="107"/>
      <c r="N690" s="107"/>
      <c r="O690" s="107"/>
      <c r="P690" s="107"/>
      <c r="Q690" s="107"/>
      <c r="R690" s="107"/>
      <c r="S690" s="107"/>
      <c r="T690" s="107"/>
    </row>
    <row r="691" spans="1:20" ht="15.75" customHeight="1" x14ac:dyDescent="0.25">
      <c r="A691" s="107"/>
      <c r="B691" s="107"/>
      <c r="C691" s="107"/>
      <c r="D691" s="107"/>
      <c r="E691" s="107"/>
      <c r="F691" s="107"/>
      <c r="G691" s="107"/>
      <c r="H691" s="107"/>
      <c r="I691" s="107"/>
      <c r="J691" s="107"/>
      <c r="K691" s="107"/>
      <c r="L691" s="107"/>
      <c r="M691" s="107"/>
      <c r="N691" s="107"/>
      <c r="O691" s="107"/>
      <c r="P691" s="107"/>
      <c r="Q691" s="107"/>
      <c r="R691" s="107"/>
      <c r="S691" s="107"/>
      <c r="T691" s="107"/>
    </row>
    <row r="692" spans="1:20" ht="15.75" customHeight="1" x14ac:dyDescent="0.25">
      <c r="A692" s="107"/>
      <c r="B692" s="107"/>
      <c r="C692" s="107"/>
      <c r="D692" s="107"/>
      <c r="E692" s="107"/>
      <c r="F692" s="107"/>
      <c r="G692" s="107"/>
      <c r="H692" s="107"/>
      <c r="I692" s="107"/>
      <c r="J692" s="107"/>
      <c r="K692" s="107"/>
      <c r="L692" s="107"/>
      <c r="M692" s="107"/>
      <c r="N692" s="107"/>
      <c r="O692" s="107"/>
      <c r="P692" s="107"/>
      <c r="Q692" s="107"/>
      <c r="R692" s="107"/>
      <c r="S692" s="107"/>
      <c r="T692" s="107"/>
    </row>
    <row r="693" spans="1:20" ht="15.75" customHeight="1" x14ac:dyDescent="0.25">
      <c r="A693" s="107"/>
      <c r="B693" s="107"/>
      <c r="C693" s="107"/>
      <c r="D693" s="107"/>
      <c r="E693" s="107"/>
      <c r="F693" s="107"/>
      <c r="G693" s="107"/>
      <c r="H693" s="107"/>
      <c r="I693" s="107"/>
      <c r="J693" s="107"/>
      <c r="K693" s="107"/>
      <c r="L693" s="107"/>
      <c r="M693" s="107"/>
      <c r="N693" s="107"/>
      <c r="O693" s="107"/>
      <c r="P693" s="107"/>
      <c r="Q693" s="107"/>
      <c r="R693" s="107"/>
      <c r="S693" s="107"/>
      <c r="T693" s="107"/>
    </row>
    <row r="694" spans="1:20" ht="15.75" customHeight="1" x14ac:dyDescent="0.25">
      <c r="A694" s="107"/>
      <c r="B694" s="107"/>
      <c r="C694" s="107"/>
      <c r="D694" s="107"/>
      <c r="E694" s="107"/>
      <c r="F694" s="107"/>
      <c r="G694" s="107"/>
      <c r="H694" s="107"/>
      <c r="I694" s="107"/>
      <c r="J694" s="107"/>
      <c r="K694" s="107"/>
      <c r="L694" s="107"/>
      <c r="M694" s="107"/>
      <c r="N694" s="107"/>
      <c r="O694" s="107"/>
      <c r="P694" s="107"/>
      <c r="Q694" s="107"/>
      <c r="R694" s="107"/>
      <c r="S694" s="107"/>
      <c r="T694" s="107"/>
    </row>
    <row r="695" spans="1:20" ht="15.75" customHeight="1" x14ac:dyDescent="0.25">
      <c r="A695" s="107"/>
      <c r="B695" s="107"/>
      <c r="C695" s="107"/>
      <c r="D695" s="107"/>
      <c r="E695" s="107"/>
      <c r="F695" s="107"/>
      <c r="G695" s="107"/>
      <c r="H695" s="107"/>
      <c r="I695" s="107"/>
      <c r="J695" s="107"/>
      <c r="K695" s="107"/>
      <c r="L695" s="107"/>
      <c r="M695" s="107"/>
      <c r="N695" s="107"/>
      <c r="O695" s="107"/>
      <c r="P695" s="107"/>
      <c r="Q695" s="107"/>
      <c r="R695" s="107"/>
      <c r="S695" s="107"/>
      <c r="T695" s="107"/>
    </row>
    <row r="696" spans="1:20" ht="15.75" customHeight="1" x14ac:dyDescent="0.25">
      <c r="A696" s="107"/>
      <c r="B696" s="107"/>
      <c r="C696" s="107"/>
      <c r="D696" s="107"/>
      <c r="E696" s="107"/>
      <c r="F696" s="107"/>
      <c r="G696" s="107"/>
      <c r="H696" s="107"/>
      <c r="I696" s="107"/>
      <c r="J696" s="107"/>
      <c r="K696" s="107"/>
      <c r="L696" s="107"/>
      <c r="M696" s="107"/>
      <c r="N696" s="107"/>
      <c r="O696" s="107"/>
      <c r="P696" s="107"/>
      <c r="Q696" s="107"/>
      <c r="R696" s="107"/>
      <c r="S696" s="107"/>
      <c r="T696" s="107"/>
    </row>
    <row r="697" spans="1:20" ht="15.75" customHeight="1" x14ac:dyDescent="0.25">
      <c r="A697" s="107"/>
      <c r="B697" s="107"/>
      <c r="C697" s="107"/>
      <c r="D697" s="107"/>
      <c r="E697" s="107"/>
      <c r="F697" s="107"/>
      <c r="G697" s="107"/>
      <c r="H697" s="107"/>
      <c r="I697" s="107"/>
      <c r="J697" s="107"/>
      <c r="K697" s="107"/>
      <c r="L697" s="107"/>
      <c r="M697" s="107"/>
      <c r="N697" s="107"/>
      <c r="O697" s="107"/>
      <c r="P697" s="107"/>
      <c r="Q697" s="107"/>
      <c r="R697" s="107"/>
      <c r="S697" s="107"/>
      <c r="T697" s="107"/>
    </row>
    <row r="698" spans="1:20" ht="15.75" customHeight="1" x14ac:dyDescent="0.25">
      <c r="A698" s="107"/>
      <c r="B698" s="107"/>
      <c r="C698" s="107"/>
      <c r="D698" s="107"/>
      <c r="E698" s="107"/>
      <c r="F698" s="107"/>
      <c r="G698" s="107"/>
      <c r="H698" s="107"/>
      <c r="I698" s="107"/>
      <c r="J698" s="107"/>
      <c r="K698" s="107"/>
      <c r="L698" s="107"/>
      <c r="M698" s="107"/>
      <c r="N698" s="107"/>
      <c r="O698" s="107"/>
      <c r="P698" s="107"/>
      <c r="Q698" s="107"/>
      <c r="R698" s="107"/>
      <c r="S698" s="107"/>
      <c r="T698" s="107"/>
    </row>
    <row r="699" spans="1:20" ht="15.75" customHeight="1" x14ac:dyDescent="0.25">
      <c r="A699" s="107"/>
      <c r="B699" s="107"/>
      <c r="C699" s="107"/>
      <c r="D699" s="107"/>
      <c r="E699" s="107"/>
      <c r="F699" s="107"/>
      <c r="G699" s="107"/>
      <c r="H699" s="107"/>
      <c r="I699" s="107"/>
      <c r="J699" s="107"/>
      <c r="K699" s="107"/>
      <c r="L699" s="107"/>
      <c r="M699" s="107"/>
      <c r="N699" s="107"/>
      <c r="O699" s="107"/>
      <c r="P699" s="107"/>
      <c r="Q699" s="107"/>
      <c r="R699" s="107"/>
      <c r="S699" s="107"/>
      <c r="T699" s="107"/>
    </row>
    <row r="700" spans="1:20" ht="15.75" customHeight="1" x14ac:dyDescent="0.25">
      <c r="A700" s="107"/>
      <c r="B700" s="107"/>
      <c r="C700" s="107"/>
      <c r="D700" s="107"/>
      <c r="E700" s="107"/>
      <c r="F700" s="107"/>
      <c r="G700" s="107"/>
      <c r="H700" s="107"/>
      <c r="I700" s="107"/>
      <c r="J700" s="107"/>
      <c r="K700" s="107"/>
      <c r="L700" s="107"/>
      <c r="M700" s="107"/>
      <c r="N700" s="107"/>
      <c r="O700" s="107"/>
      <c r="P700" s="107"/>
      <c r="Q700" s="107"/>
      <c r="R700" s="107"/>
      <c r="S700" s="107"/>
      <c r="T700" s="107"/>
    </row>
    <row r="701" spans="1:20" ht="15.75" customHeight="1" x14ac:dyDescent="0.25">
      <c r="A701" s="107"/>
      <c r="B701" s="107"/>
      <c r="C701" s="107"/>
      <c r="D701" s="107"/>
      <c r="E701" s="107"/>
      <c r="F701" s="107"/>
      <c r="G701" s="107"/>
      <c r="H701" s="107"/>
      <c r="I701" s="107"/>
      <c r="J701" s="107"/>
      <c r="K701" s="107"/>
      <c r="L701" s="107"/>
      <c r="M701" s="107"/>
      <c r="N701" s="107"/>
      <c r="O701" s="107"/>
      <c r="P701" s="107"/>
      <c r="Q701" s="107"/>
      <c r="R701" s="107"/>
      <c r="S701" s="107"/>
      <c r="T701" s="107"/>
    </row>
    <row r="702" spans="1:20" ht="15.75" customHeight="1" x14ac:dyDescent="0.25">
      <c r="A702" s="107"/>
      <c r="B702" s="107"/>
      <c r="C702" s="107"/>
      <c r="D702" s="107"/>
      <c r="E702" s="107"/>
      <c r="F702" s="107"/>
      <c r="G702" s="107"/>
      <c r="H702" s="107"/>
      <c r="I702" s="107"/>
      <c r="J702" s="107"/>
      <c r="K702" s="107"/>
      <c r="L702" s="107"/>
      <c r="M702" s="107"/>
      <c r="N702" s="107"/>
      <c r="O702" s="107"/>
      <c r="P702" s="107"/>
      <c r="Q702" s="107"/>
      <c r="R702" s="107"/>
      <c r="S702" s="107"/>
      <c r="T702" s="107"/>
    </row>
    <row r="703" spans="1:20" ht="15.75" customHeight="1" x14ac:dyDescent="0.25">
      <c r="A703" s="107"/>
      <c r="B703" s="107"/>
      <c r="C703" s="107"/>
      <c r="D703" s="107"/>
      <c r="E703" s="107"/>
      <c r="F703" s="107"/>
      <c r="G703" s="107"/>
      <c r="H703" s="107"/>
      <c r="I703" s="107"/>
      <c r="J703" s="107"/>
      <c r="K703" s="107"/>
      <c r="L703" s="107"/>
      <c r="M703" s="107"/>
      <c r="N703" s="107"/>
      <c r="O703" s="107"/>
      <c r="P703" s="107"/>
      <c r="Q703" s="107"/>
      <c r="R703" s="107"/>
      <c r="S703" s="107"/>
      <c r="T703" s="107"/>
    </row>
    <row r="704" spans="1:20" ht="15.75" customHeight="1" x14ac:dyDescent="0.25">
      <c r="A704" s="107"/>
      <c r="B704" s="107"/>
      <c r="C704" s="107"/>
      <c r="D704" s="107"/>
      <c r="E704" s="107"/>
      <c r="F704" s="107"/>
      <c r="G704" s="107"/>
      <c r="H704" s="107"/>
      <c r="I704" s="107"/>
      <c r="J704" s="107"/>
      <c r="K704" s="107"/>
      <c r="L704" s="107"/>
      <c r="M704" s="107"/>
      <c r="N704" s="107"/>
      <c r="O704" s="107"/>
      <c r="P704" s="107"/>
      <c r="Q704" s="107"/>
      <c r="R704" s="107"/>
      <c r="S704" s="107"/>
      <c r="T704" s="107"/>
    </row>
    <row r="705" spans="1:20" ht="15.75" customHeight="1" x14ac:dyDescent="0.25">
      <c r="A705" s="107"/>
      <c r="B705" s="107"/>
      <c r="C705" s="107"/>
      <c r="D705" s="107"/>
      <c r="E705" s="107"/>
      <c r="F705" s="107"/>
      <c r="G705" s="107"/>
      <c r="H705" s="107"/>
      <c r="I705" s="107"/>
      <c r="J705" s="107"/>
      <c r="K705" s="107"/>
      <c r="L705" s="107"/>
      <c r="M705" s="107"/>
      <c r="N705" s="107"/>
      <c r="O705" s="107"/>
      <c r="P705" s="107"/>
      <c r="Q705" s="107"/>
      <c r="R705" s="107"/>
      <c r="S705" s="107"/>
      <c r="T705" s="107"/>
    </row>
    <row r="706" spans="1:20" ht="15.75" customHeight="1" x14ac:dyDescent="0.25">
      <c r="A706" s="107"/>
      <c r="B706" s="107"/>
      <c r="C706" s="107"/>
      <c r="D706" s="107"/>
      <c r="E706" s="107"/>
      <c r="F706" s="107"/>
      <c r="G706" s="107"/>
      <c r="H706" s="107"/>
      <c r="I706" s="107"/>
      <c r="J706" s="107"/>
      <c r="K706" s="107"/>
      <c r="L706" s="107"/>
      <c r="M706" s="107"/>
      <c r="N706" s="107"/>
      <c r="O706" s="107"/>
      <c r="P706" s="107"/>
      <c r="Q706" s="107"/>
      <c r="R706" s="107"/>
      <c r="S706" s="107"/>
      <c r="T706" s="107"/>
    </row>
    <row r="707" spans="1:20" ht="15.75" customHeight="1" x14ac:dyDescent="0.25">
      <c r="A707" s="107"/>
      <c r="B707" s="107"/>
      <c r="C707" s="107"/>
      <c r="D707" s="107"/>
      <c r="E707" s="107"/>
      <c r="F707" s="107"/>
      <c r="G707" s="107"/>
      <c r="H707" s="107"/>
      <c r="I707" s="107"/>
      <c r="J707" s="107"/>
      <c r="K707" s="107"/>
      <c r="L707" s="107"/>
      <c r="M707" s="107"/>
      <c r="N707" s="107"/>
      <c r="O707" s="107"/>
      <c r="P707" s="107"/>
      <c r="Q707" s="107"/>
      <c r="R707" s="107"/>
      <c r="S707" s="107"/>
      <c r="T707" s="107"/>
    </row>
    <row r="708" spans="1:20" ht="15.75" customHeight="1" x14ac:dyDescent="0.25">
      <c r="A708" s="107"/>
      <c r="B708" s="107"/>
      <c r="C708" s="107"/>
      <c r="D708" s="107"/>
      <c r="E708" s="107"/>
      <c r="F708" s="107"/>
      <c r="G708" s="107"/>
      <c r="H708" s="107"/>
      <c r="I708" s="107"/>
      <c r="J708" s="107"/>
      <c r="K708" s="107"/>
      <c r="L708" s="107"/>
      <c r="M708" s="107"/>
      <c r="N708" s="107"/>
      <c r="O708" s="107"/>
      <c r="P708" s="107"/>
      <c r="Q708" s="107"/>
      <c r="R708" s="107"/>
      <c r="S708" s="107"/>
      <c r="T708" s="107"/>
    </row>
    <row r="709" spans="1:20" ht="15.75" customHeight="1" x14ac:dyDescent="0.25">
      <c r="A709" s="107"/>
      <c r="B709" s="107"/>
      <c r="C709" s="107"/>
      <c r="D709" s="107"/>
      <c r="E709" s="107"/>
      <c r="F709" s="107"/>
      <c r="G709" s="107"/>
      <c r="H709" s="107"/>
      <c r="I709" s="107"/>
      <c r="J709" s="107"/>
      <c r="K709" s="107"/>
      <c r="L709" s="107"/>
      <c r="M709" s="107"/>
      <c r="N709" s="107"/>
      <c r="O709" s="107"/>
      <c r="P709" s="107"/>
      <c r="Q709" s="107"/>
      <c r="R709" s="107"/>
      <c r="S709" s="107"/>
      <c r="T709" s="107"/>
    </row>
    <row r="710" spans="1:20" ht="15.75" customHeight="1" x14ac:dyDescent="0.25">
      <c r="A710" s="107"/>
      <c r="B710" s="107"/>
      <c r="C710" s="107"/>
      <c r="D710" s="107"/>
      <c r="E710" s="107"/>
      <c r="F710" s="107"/>
      <c r="G710" s="107"/>
      <c r="H710" s="107"/>
      <c r="I710" s="107"/>
      <c r="J710" s="107"/>
      <c r="K710" s="107"/>
      <c r="L710" s="107"/>
      <c r="M710" s="107"/>
      <c r="N710" s="107"/>
      <c r="O710" s="107"/>
      <c r="P710" s="107"/>
      <c r="Q710" s="107"/>
      <c r="R710" s="107"/>
      <c r="S710" s="107"/>
      <c r="T710" s="107"/>
    </row>
    <row r="711" spans="1:20" ht="15.75" customHeight="1" x14ac:dyDescent="0.25">
      <c r="A711" s="107"/>
      <c r="B711" s="107"/>
      <c r="C711" s="107"/>
      <c r="D711" s="107"/>
      <c r="E711" s="107"/>
      <c r="F711" s="107"/>
      <c r="G711" s="107"/>
      <c r="H711" s="107"/>
      <c r="I711" s="107"/>
      <c r="J711" s="107"/>
      <c r="K711" s="107"/>
      <c r="L711" s="107"/>
      <c r="M711" s="107"/>
      <c r="N711" s="107"/>
      <c r="O711" s="107"/>
      <c r="P711" s="107"/>
      <c r="Q711" s="107"/>
      <c r="R711" s="107"/>
      <c r="S711" s="107"/>
      <c r="T711" s="107"/>
    </row>
    <row r="712" spans="1:20" ht="15.75" customHeight="1" x14ac:dyDescent="0.25">
      <c r="A712" s="107"/>
      <c r="B712" s="107"/>
      <c r="C712" s="107"/>
      <c r="D712" s="107"/>
      <c r="E712" s="107"/>
      <c r="F712" s="107"/>
      <c r="G712" s="107"/>
      <c r="H712" s="107"/>
      <c r="I712" s="107"/>
      <c r="J712" s="107"/>
      <c r="K712" s="107"/>
      <c r="L712" s="107"/>
      <c r="M712" s="107"/>
      <c r="N712" s="107"/>
      <c r="O712" s="107"/>
      <c r="P712" s="107"/>
      <c r="Q712" s="107"/>
      <c r="R712" s="107"/>
      <c r="S712" s="107"/>
      <c r="T712" s="107"/>
    </row>
    <row r="713" spans="1:20" ht="15.75" customHeight="1" x14ac:dyDescent="0.25">
      <c r="A713" s="107"/>
      <c r="B713" s="107"/>
      <c r="C713" s="107"/>
      <c r="D713" s="107"/>
      <c r="E713" s="107"/>
      <c r="F713" s="107"/>
      <c r="G713" s="107"/>
      <c r="H713" s="107"/>
      <c r="I713" s="107"/>
      <c r="J713" s="107"/>
      <c r="K713" s="107"/>
      <c r="L713" s="107"/>
      <c r="M713" s="107"/>
      <c r="N713" s="107"/>
      <c r="O713" s="107"/>
      <c r="P713" s="107"/>
      <c r="Q713" s="107"/>
      <c r="R713" s="107"/>
      <c r="S713" s="107"/>
      <c r="T713" s="107"/>
    </row>
    <row r="714" spans="1:20" ht="15.75" customHeight="1" x14ac:dyDescent="0.25">
      <c r="A714" s="107"/>
      <c r="B714" s="107"/>
      <c r="C714" s="107"/>
      <c r="D714" s="107"/>
      <c r="E714" s="107"/>
      <c r="F714" s="107"/>
      <c r="G714" s="107"/>
      <c r="H714" s="107"/>
      <c r="I714" s="107"/>
      <c r="J714" s="107"/>
      <c r="K714" s="107"/>
      <c r="L714" s="107"/>
      <c r="M714" s="107"/>
      <c r="N714" s="107"/>
      <c r="O714" s="107"/>
      <c r="P714" s="107"/>
      <c r="Q714" s="107"/>
      <c r="R714" s="107"/>
      <c r="S714" s="107"/>
      <c r="T714" s="107"/>
    </row>
    <row r="715" spans="1:20" ht="15.75" customHeight="1" x14ac:dyDescent="0.25">
      <c r="A715" s="107"/>
      <c r="B715" s="107"/>
      <c r="C715" s="107"/>
      <c r="D715" s="107"/>
      <c r="E715" s="107"/>
      <c r="F715" s="107"/>
      <c r="G715" s="107"/>
      <c r="H715" s="107"/>
      <c r="I715" s="107"/>
      <c r="J715" s="107"/>
      <c r="K715" s="107"/>
      <c r="L715" s="107"/>
      <c r="M715" s="107"/>
      <c r="N715" s="107"/>
      <c r="O715" s="107"/>
      <c r="P715" s="107"/>
      <c r="Q715" s="107"/>
      <c r="R715" s="107"/>
      <c r="S715" s="107"/>
      <c r="T715" s="107"/>
    </row>
    <row r="716" spans="1:20" ht="15.75" customHeight="1" x14ac:dyDescent="0.25">
      <c r="A716" s="107"/>
      <c r="B716" s="107"/>
      <c r="C716" s="107"/>
      <c r="D716" s="107"/>
      <c r="E716" s="107"/>
      <c r="F716" s="107"/>
      <c r="G716" s="107"/>
      <c r="H716" s="107"/>
      <c r="I716" s="107"/>
      <c r="J716" s="107"/>
      <c r="K716" s="107"/>
      <c r="L716" s="107"/>
      <c r="M716" s="107"/>
      <c r="N716" s="107"/>
      <c r="O716" s="107"/>
      <c r="P716" s="107"/>
      <c r="Q716" s="107"/>
      <c r="R716" s="107"/>
      <c r="S716" s="107"/>
      <c r="T716" s="107"/>
    </row>
    <row r="717" spans="1:20" ht="15.75" customHeight="1" x14ac:dyDescent="0.25">
      <c r="A717" s="107"/>
      <c r="B717" s="107"/>
      <c r="C717" s="107"/>
      <c r="D717" s="107"/>
      <c r="E717" s="107"/>
      <c r="F717" s="107"/>
      <c r="G717" s="107"/>
      <c r="H717" s="107"/>
      <c r="I717" s="107"/>
      <c r="J717" s="107"/>
      <c r="K717" s="107"/>
      <c r="L717" s="107"/>
      <c r="M717" s="107"/>
      <c r="N717" s="107"/>
      <c r="O717" s="107"/>
      <c r="P717" s="107"/>
      <c r="Q717" s="107"/>
      <c r="R717" s="107"/>
      <c r="S717" s="107"/>
      <c r="T717" s="107"/>
    </row>
    <row r="718" spans="1:20" ht="15.75" customHeight="1" x14ac:dyDescent="0.25">
      <c r="A718" s="107"/>
      <c r="B718" s="107"/>
      <c r="C718" s="107"/>
      <c r="D718" s="107"/>
      <c r="E718" s="107"/>
      <c r="F718" s="107"/>
      <c r="G718" s="107"/>
      <c r="H718" s="107"/>
      <c r="I718" s="107"/>
      <c r="J718" s="107"/>
      <c r="K718" s="107"/>
      <c r="L718" s="107"/>
      <c r="M718" s="107"/>
      <c r="N718" s="107"/>
      <c r="O718" s="107"/>
      <c r="P718" s="107"/>
      <c r="Q718" s="107"/>
      <c r="R718" s="107"/>
      <c r="S718" s="107"/>
      <c r="T718" s="107"/>
    </row>
    <row r="719" spans="1:20" ht="15.75" customHeight="1" x14ac:dyDescent="0.25">
      <c r="A719" s="107"/>
      <c r="B719" s="107"/>
      <c r="C719" s="107"/>
      <c r="D719" s="107"/>
      <c r="E719" s="107"/>
      <c r="F719" s="107"/>
      <c r="G719" s="107"/>
      <c r="H719" s="107"/>
      <c r="I719" s="107"/>
      <c r="J719" s="107"/>
      <c r="K719" s="107"/>
      <c r="L719" s="107"/>
      <c r="M719" s="107"/>
      <c r="N719" s="107"/>
      <c r="O719" s="107"/>
      <c r="P719" s="107"/>
      <c r="Q719" s="107"/>
      <c r="R719" s="107"/>
      <c r="S719" s="107"/>
      <c r="T719" s="107"/>
    </row>
    <row r="720" spans="1:20" ht="15.75" customHeight="1" x14ac:dyDescent="0.25">
      <c r="A720" s="107"/>
      <c r="B720" s="107"/>
      <c r="C720" s="107"/>
      <c r="D720" s="107"/>
      <c r="E720" s="107"/>
      <c r="F720" s="107"/>
      <c r="G720" s="107"/>
      <c r="H720" s="107"/>
      <c r="I720" s="107"/>
      <c r="J720" s="107"/>
      <c r="K720" s="107"/>
      <c r="L720" s="107"/>
      <c r="M720" s="107"/>
      <c r="N720" s="107"/>
      <c r="O720" s="107"/>
      <c r="P720" s="107"/>
      <c r="Q720" s="107"/>
      <c r="R720" s="107"/>
      <c r="S720" s="107"/>
      <c r="T720" s="107"/>
    </row>
    <row r="721" spans="1:20" ht="15.75" customHeight="1" x14ac:dyDescent="0.25">
      <c r="A721" s="107"/>
      <c r="B721" s="107"/>
      <c r="C721" s="107"/>
      <c r="D721" s="107"/>
      <c r="E721" s="107"/>
      <c r="F721" s="107"/>
      <c r="G721" s="107"/>
      <c r="H721" s="107"/>
      <c r="I721" s="107"/>
      <c r="J721" s="107"/>
      <c r="K721" s="107"/>
      <c r="L721" s="107"/>
      <c r="M721" s="107"/>
      <c r="N721" s="107"/>
      <c r="O721" s="107"/>
      <c r="P721" s="107"/>
      <c r="Q721" s="107"/>
      <c r="R721" s="107"/>
      <c r="S721" s="107"/>
      <c r="T721" s="107"/>
    </row>
    <row r="722" spans="1:20" ht="15.75" customHeight="1" x14ac:dyDescent="0.25">
      <c r="A722" s="107"/>
      <c r="B722" s="107"/>
      <c r="C722" s="107"/>
      <c r="D722" s="107"/>
      <c r="E722" s="107"/>
      <c r="F722" s="107"/>
      <c r="G722" s="107"/>
      <c r="H722" s="107"/>
      <c r="I722" s="107"/>
      <c r="J722" s="107"/>
      <c r="K722" s="107"/>
      <c r="L722" s="107"/>
      <c r="M722" s="107"/>
      <c r="N722" s="107"/>
      <c r="O722" s="107"/>
      <c r="P722" s="107"/>
      <c r="Q722" s="107"/>
      <c r="R722" s="107"/>
      <c r="S722" s="107"/>
      <c r="T722" s="107"/>
    </row>
    <row r="723" spans="1:20" ht="15.75" customHeight="1" x14ac:dyDescent="0.25">
      <c r="A723" s="107"/>
      <c r="B723" s="107"/>
      <c r="C723" s="107"/>
      <c r="D723" s="107"/>
      <c r="E723" s="107"/>
      <c r="F723" s="107"/>
      <c r="G723" s="107"/>
      <c r="H723" s="107"/>
      <c r="I723" s="107"/>
      <c r="J723" s="107"/>
      <c r="K723" s="107"/>
      <c r="L723" s="107"/>
      <c r="M723" s="107"/>
      <c r="N723" s="107"/>
      <c r="O723" s="107"/>
      <c r="P723" s="107"/>
      <c r="Q723" s="107"/>
      <c r="R723" s="107"/>
      <c r="S723" s="107"/>
      <c r="T723" s="107"/>
    </row>
    <row r="724" spans="1:20" ht="15.75" customHeight="1" x14ac:dyDescent="0.25">
      <c r="A724" s="107"/>
      <c r="B724" s="107"/>
      <c r="C724" s="107"/>
      <c r="D724" s="107"/>
      <c r="E724" s="107"/>
      <c r="F724" s="107"/>
      <c r="G724" s="107"/>
      <c r="H724" s="107"/>
      <c r="I724" s="107"/>
      <c r="J724" s="107"/>
      <c r="K724" s="107"/>
      <c r="L724" s="107"/>
      <c r="M724" s="107"/>
      <c r="N724" s="107"/>
      <c r="O724" s="107"/>
      <c r="P724" s="107"/>
      <c r="Q724" s="107"/>
      <c r="R724" s="107"/>
      <c r="S724" s="107"/>
      <c r="T724" s="107"/>
    </row>
    <row r="725" spans="1:20" ht="15.75" customHeight="1" x14ac:dyDescent="0.25">
      <c r="A725" s="107"/>
      <c r="B725" s="107"/>
      <c r="C725" s="107"/>
      <c r="D725" s="107"/>
      <c r="E725" s="107"/>
      <c r="F725" s="107"/>
      <c r="G725" s="107"/>
      <c r="H725" s="107"/>
      <c r="I725" s="107"/>
      <c r="J725" s="107"/>
      <c r="K725" s="107"/>
      <c r="L725" s="107"/>
      <c r="M725" s="107"/>
      <c r="N725" s="107"/>
      <c r="O725" s="107"/>
      <c r="P725" s="107"/>
      <c r="Q725" s="107"/>
      <c r="R725" s="107"/>
      <c r="S725" s="107"/>
      <c r="T725" s="107"/>
    </row>
    <row r="726" spans="1:20" ht="15.75" customHeight="1" x14ac:dyDescent="0.25">
      <c r="A726" s="107"/>
      <c r="B726" s="107"/>
      <c r="C726" s="107"/>
      <c r="D726" s="107"/>
      <c r="E726" s="107"/>
      <c r="F726" s="107"/>
      <c r="G726" s="107"/>
      <c r="H726" s="107"/>
      <c r="I726" s="107"/>
      <c r="J726" s="107"/>
      <c r="K726" s="107"/>
      <c r="L726" s="107"/>
      <c r="M726" s="107"/>
      <c r="N726" s="107"/>
      <c r="O726" s="107"/>
      <c r="P726" s="107"/>
      <c r="Q726" s="107"/>
      <c r="R726" s="107"/>
      <c r="S726" s="107"/>
      <c r="T726" s="107"/>
    </row>
    <row r="727" spans="1:20" ht="15.75" customHeight="1" x14ac:dyDescent="0.25">
      <c r="A727" s="107"/>
      <c r="B727" s="107"/>
      <c r="C727" s="107"/>
      <c r="D727" s="107"/>
      <c r="E727" s="107"/>
      <c r="F727" s="107"/>
      <c r="G727" s="107"/>
      <c r="H727" s="107"/>
      <c r="I727" s="107"/>
      <c r="J727" s="107"/>
      <c r="K727" s="107"/>
      <c r="L727" s="107"/>
      <c r="M727" s="107"/>
      <c r="N727" s="107"/>
      <c r="O727" s="107"/>
      <c r="P727" s="107"/>
      <c r="Q727" s="107"/>
      <c r="R727" s="107"/>
      <c r="S727" s="107"/>
      <c r="T727" s="107"/>
    </row>
    <row r="728" spans="1:20" ht="15.75" customHeight="1" x14ac:dyDescent="0.25">
      <c r="A728" s="107"/>
      <c r="B728" s="107"/>
      <c r="C728" s="107"/>
      <c r="D728" s="107"/>
      <c r="E728" s="107"/>
      <c r="F728" s="107"/>
      <c r="G728" s="107"/>
      <c r="H728" s="107"/>
      <c r="I728" s="107"/>
      <c r="J728" s="107"/>
      <c r="K728" s="107"/>
      <c r="L728" s="107"/>
      <c r="M728" s="107"/>
      <c r="N728" s="107"/>
      <c r="O728" s="107"/>
      <c r="P728" s="107"/>
      <c r="Q728" s="107"/>
      <c r="R728" s="107"/>
      <c r="S728" s="107"/>
      <c r="T728" s="107"/>
    </row>
    <row r="729" spans="1:20" ht="15.75" customHeight="1" x14ac:dyDescent="0.25">
      <c r="A729" s="107"/>
      <c r="B729" s="107"/>
      <c r="C729" s="107"/>
      <c r="D729" s="107"/>
      <c r="E729" s="107"/>
      <c r="F729" s="107"/>
      <c r="G729" s="107"/>
      <c r="H729" s="107"/>
      <c r="I729" s="107"/>
      <c r="J729" s="107"/>
      <c r="K729" s="107"/>
      <c r="L729" s="107"/>
      <c r="M729" s="107"/>
      <c r="N729" s="107"/>
      <c r="O729" s="107"/>
      <c r="P729" s="107"/>
      <c r="Q729" s="107"/>
      <c r="R729" s="107"/>
      <c r="S729" s="107"/>
      <c r="T729" s="107"/>
    </row>
    <row r="730" spans="1:20" ht="15.75" customHeight="1" x14ac:dyDescent="0.25">
      <c r="A730" s="107"/>
      <c r="B730" s="107"/>
      <c r="C730" s="107"/>
      <c r="D730" s="107"/>
      <c r="E730" s="107"/>
      <c r="F730" s="107"/>
      <c r="G730" s="107"/>
      <c r="H730" s="107"/>
      <c r="I730" s="107"/>
      <c r="J730" s="107"/>
      <c r="K730" s="107"/>
      <c r="L730" s="107"/>
      <c r="M730" s="107"/>
      <c r="N730" s="107"/>
      <c r="O730" s="107"/>
      <c r="P730" s="107"/>
      <c r="Q730" s="107"/>
      <c r="R730" s="107"/>
      <c r="S730" s="107"/>
      <c r="T730" s="107"/>
    </row>
    <row r="731" spans="1:20" ht="15.75" customHeight="1" x14ac:dyDescent="0.25">
      <c r="A731" s="107"/>
      <c r="B731" s="107"/>
      <c r="C731" s="107"/>
      <c r="D731" s="107"/>
      <c r="E731" s="107"/>
      <c r="F731" s="107"/>
      <c r="G731" s="107"/>
      <c r="H731" s="107"/>
      <c r="I731" s="107"/>
      <c r="J731" s="107"/>
      <c r="K731" s="107"/>
      <c r="L731" s="107"/>
      <c r="M731" s="107"/>
      <c r="N731" s="107"/>
      <c r="O731" s="107"/>
      <c r="P731" s="107"/>
      <c r="Q731" s="107"/>
      <c r="R731" s="107"/>
      <c r="S731" s="107"/>
      <c r="T731" s="107"/>
    </row>
    <row r="732" spans="1:20" ht="15.75" customHeight="1" x14ac:dyDescent="0.25">
      <c r="A732" s="107"/>
      <c r="B732" s="107"/>
      <c r="C732" s="107"/>
      <c r="D732" s="107"/>
      <c r="E732" s="107"/>
      <c r="F732" s="107"/>
      <c r="G732" s="107"/>
      <c r="H732" s="107"/>
      <c r="I732" s="107"/>
      <c r="J732" s="107"/>
      <c r="K732" s="107"/>
      <c r="L732" s="107"/>
      <c r="M732" s="107"/>
      <c r="N732" s="107"/>
      <c r="O732" s="107"/>
      <c r="P732" s="107"/>
      <c r="Q732" s="107"/>
      <c r="R732" s="107"/>
      <c r="S732" s="107"/>
      <c r="T732" s="107"/>
    </row>
    <row r="733" spans="1:20" ht="15.75" customHeight="1" x14ac:dyDescent="0.25">
      <c r="A733" s="107"/>
      <c r="B733" s="107"/>
      <c r="C733" s="107"/>
      <c r="D733" s="107"/>
      <c r="E733" s="107"/>
      <c r="F733" s="107"/>
      <c r="G733" s="107"/>
      <c r="H733" s="107"/>
      <c r="I733" s="107"/>
      <c r="J733" s="107"/>
      <c r="K733" s="107"/>
      <c r="L733" s="107"/>
      <c r="M733" s="107"/>
      <c r="N733" s="107"/>
      <c r="O733" s="107"/>
      <c r="P733" s="107"/>
      <c r="Q733" s="107"/>
      <c r="R733" s="107"/>
      <c r="S733" s="107"/>
      <c r="T733" s="107"/>
    </row>
    <row r="734" spans="1:20" ht="15.75" customHeight="1" x14ac:dyDescent="0.25">
      <c r="A734" s="107"/>
      <c r="B734" s="107"/>
      <c r="C734" s="107"/>
      <c r="D734" s="107"/>
      <c r="E734" s="107"/>
      <c r="F734" s="107"/>
      <c r="G734" s="107"/>
      <c r="H734" s="107"/>
      <c r="I734" s="107"/>
      <c r="J734" s="107"/>
      <c r="K734" s="107"/>
      <c r="L734" s="107"/>
      <c r="M734" s="107"/>
      <c r="N734" s="107"/>
      <c r="O734" s="107"/>
      <c r="P734" s="107"/>
      <c r="Q734" s="107"/>
      <c r="R734" s="107"/>
      <c r="S734" s="107"/>
      <c r="T734" s="107"/>
    </row>
    <row r="735" spans="1:20" ht="15.75" customHeight="1" x14ac:dyDescent="0.25">
      <c r="A735" s="107"/>
      <c r="B735" s="107"/>
      <c r="C735" s="107"/>
      <c r="D735" s="107"/>
      <c r="E735" s="107"/>
      <c r="F735" s="107"/>
      <c r="G735" s="107"/>
      <c r="H735" s="107"/>
      <c r="I735" s="107"/>
      <c r="J735" s="107"/>
      <c r="K735" s="107"/>
      <c r="L735" s="107"/>
      <c r="M735" s="107"/>
      <c r="N735" s="107"/>
      <c r="O735" s="107"/>
      <c r="P735" s="107"/>
      <c r="Q735" s="107"/>
      <c r="R735" s="107"/>
      <c r="S735" s="107"/>
      <c r="T735" s="107"/>
    </row>
    <row r="736" spans="1:20" ht="15.75" customHeight="1" x14ac:dyDescent="0.25">
      <c r="A736" s="107"/>
      <c r="B736" s="107"/>
      <c r="C736" s="107"/>
      <c r="D736" s="107"/>
      <c r="E736" s="107"/>
      <c r="F736" s="107"/>
      <c r="G736" s="107"/>
      <c r="H736" s="107"/>
      <c r="I736" s="107"/>
      <c r="J736" s="107"/>
      <c r="K736" s="107"/>
      <c r="L736" s="107"/>
      <c r="M736" s="107"/>
      <c r="N736" s="107"/>
      <c r="O736" s="107"/>
      <c r="P736" s="107"/>
      <c r="Q736" s="107"/>
      <c r="R736" s="107"/>
      <c r="S736" s="107"/>
      <c r="T736" s="107"/>
    </row>
    <row r="737" spans="1:20" ht="15.75" customHeight="1" x14ac:dyDescent="0.25">
      <c r="A737" s="107"/>
      <c r="B737" s="107"/>
      <c r="C737" s="107"/>
      <c r="D737" s="107"/>
      <c r="E737" s="107"/>
      <c r="F737" s="107"/>
      <c r="G737" s="107"/>
      <c r="H737" s="107"/>
      <c r="I737" s="107"/>
      <c r="J737" s="107"/>
      <c r="K737" s="107"/>
      <c r="L737" s="107"/>
      <c r="M737" s="107"/>
      <c r="N737" s="107"/>
      <c r="O737" s="107"/>
      <c r="P737" s="107"/>
      <c r="Q737" s="107"/>
      <c r="R737" s="107"/>
      <c r="S737" s="107"/>
      <c r="T737" s="107"/>
    </row>
    <row r="738" spans="1:20" ht="15.75" customHeight="1" x14ac:dyDescent="0.25">
      <c r="A738" s="107"/>
      <c r="B738" s="107"/>
      <c r="C738" s="107"/>
      <c r="D738" s="107"/>
      <c r="E738" s="107"/>
      <c r="F738" s="107"/>
      <c r="G738" s="107"/>
      <c r="H738" s="107"/>
      <c r="I738" s="107"/>
      <c r="J738" s="107"/>
      <c r="K738" s="107"/>
      <c r="L738" s="107"/>
      <c r="M738" s="107"/>
      <c r="N738" s="107"/>
      <c r="O738" s="107"/>
      <c r="P738" s="107"/>
      <c r="Q738" s="107"/>
      <c r="R738" s="107"/>
      <c r="S738" s="107"/>
      <c r="T738" s="107"/>
    </row>
    <row r="739" spans="1:20" ht="15.75" customHeight="1" x14ac:dyDescent="0.25">
      <c r="A739" s="107"/>
      <c r="B739" s="107"/>
      <c r="C739" s="107"/>
      <c r="D739" s="107"/>
      <c r="E739" s="107"/>
      <c r="F739" s="107"/>
      <c r="G739" s="107"/>
      <c r="H739" s="107"/>
      <c r="I739" s="107"/>
      <c r="J739" s="107"/>
      <c r="K739" s="107"/>
      <c r="L739" s="107"/>
      <c r="M739" s="107"/>
      <c r="N739" s="107"/>
      <c r="O739" s="107"/>
      <c r="P739" s="107"/>
      <c r="Q739" s="107"/>
      <c r="R739" s="107"/>
      <c r="S739" s="107"/>
      <c r="T739" s="107"/>
    </row>
    <row r="740" spans="1:20" ht="15.75" customHeight="1" x14ac:dyDescent="0.25">
      <c r="A740" s="107"/>
      <c r="B740" s="107"/>
      <c r="C740" s="107"/>
      <c r="D740" s="107"/>
      <c r="E740" s="107"/>
      <c r="F740" s="107"/>
      <c r="G740" s="107"/>
      <c r="H740" s="107"/>
      <c r="I740" s="107"/>
      <c r="J740" s="107"/>
      <c r="K740" s="107"/>
      <c r="L740" s="107"/>
      <c r="M740" s="107"/>
      <c r="N740" s="107"/>
      <c r="O740" s="107"/>
      <c r="P740" s="107"/>
      <c r="Q740" s="107"/>
      <c r="R740" s="107"/>
      <c r="S740" s="107"/>
      <c r="T740" s="107"/>
    </row>
    <row r="741" spans="1:20" ht="15.75" customHeight="1" x14ac:dyDescent="0.25">
      <c r="A741" s="107"/>
      <c r="B741" s="107"/>
      <c r="C741" s="107"/>
      <c r="D741" s="107"/>
      <c r="E741" s="107"/>
      <c r="F741" s="107"/>
      <c r="G741" s="107"/>
      <c r="H741" s="107"/>
      <c r="I741" s="107"/>
      <c r="J741" s="107"/>
      <c r="K741" s="107"/>
      <c r="L741" s="107"/>
      <c r="M741" s="107"/>
      <c r="N741" s="107"/>
      <c r="O741" s="107"/>
      <c r="P741" s="107"/>
      <c r="Q741" s="107"/>
      <c r="R741" s="107"/>
      <c r="S741" s="107"/>
      <c r="T741" s="107"/>
    </row>
    <row r="742" spans="1:20" ht="15.75" customHeight="1" x14ac:dyDescent="0.25">
      <c r="A742" s="107"/>
      <c r="B742" s="107"/>
      <c r="C742" s="107"/>
      <c r="D742" s="107"/>
      <c r="E742" s="107"/>
      <c r="F742" s="107"/>
      <c r="G742" s="107"/>
      <c r="H742" s="107"/>
      <c r="I742" s="107"/>
      <c r="J742" s="107"/>
      <c r="K742" s="107"/>
      <c r="L742" s="107"/>
      <c r="M742" s="107"/>
      <c r="N742" s="107"/>
      <c r="O742" s="107"/>
      <c r="P742" s="107"/>
      <c r="Q742" s="107"/>
      <c r="R742" s="107"/>
      <c r="S742" s="107"/>
      <c r="T742" s="107"/>
    </row>
    <row r="743" spans="1:20" ht="15.75" customHeight="1" x14ac:dyDescent="0.25">
      <c r="A743" s="107"/>
      <c r="B743" s="107"/>
      <c r="C743" s="107"/>
      <c r="D743" s="107"/>
      <c r="E743" s="107"/>
      <c r="F743" s="107"/>
      <c r="G743" s="107"/>
      <c r="H743" s="107"/>
      <c r="I743" s="107"/>
      <c r="J743" s="107"/>
      <c r="K743" s="107"/>
      <c r="L743" s="107"/>
      <c r="M743" s="107"/>
      <c r="N743" s="107"/>
      <c r="O743" s="107"/>
      <c r="P743" s="107"/>
      <c r="Q743" s="107"/>
      <c r="R743" s="107"/>
      <c r="S743" s="107"/>
      <c r="T743" s="107"/>
    </row>
    <row r="744" spans="1:20" ht="15.75" customHeight="1" x14ac:dyDescent="0.25">
      <c r="A744" s="107"/>
      <c r="B744" s="107"/>
      <c r="C744" s="107"/>
      <c r="D744" s="107"/>
      <c r="E744" s="107"/>
      <c r="F744" s="107"/>
      <c r="G744" s="107"/>
      <c r="H744" s="107"/>
      <c r="I744" s="107"/>
      <c r="J744" s="107"/>
      <c r="K744" s="107"/>
      <c r="L744" s="107"/>
      <c r="M744" s="107"/>
      <c r="N744" s="107"/>
      <c r="O744" s="107"/>
      <c r="P744" s="107"/>
      <c r="Q744" s="107"/>
      <c r="R744" s="107"/>
      <c r="S744" s="107"/>
      <c r="T744" s="107"/>
    </row>
    <row r="745" spans="1:20" ht="15.75" customHeight="1" x14ac:dyDescent="0.25">
      <c r="A745" s="107"/>
      <c r="B745" s="107"/>
      <c r="C745" s="107"/>
      <c r="D745" s="107"/>
      <c r="E745" s="107"/>
      <c r="F745" s="107"/>
      <c r="G745" s="107"/>
      <c r="H745" s="107"/>
      <c r="I745" s="107"/>
      <c r="J745" s="107"/>
      <c r="K745" s="107"/>
      <c r="L745" s="107"/>
      <c r="M745" s="107"/>
      <c r="N745" s="107"/>
      <c r="O745" s="107"/>
      <c r="P745" s="107"/>
      <c r="Q745" s="107"/>
      <c r="R745" s="107"/>
      <c r="S745" s="107"/>
      <c r="T745" s="107"/>
    </row>
    <row r="746" spans="1:20" ht="15.75" customHeight="1" x14ac:dyDescent="0.25">
      <c r="A746" s="107"/>
      <c r="B746" s="107"/>
      <c r="C746" s="107"/>
      <c r="D746" s="107"/>
      <c r="E746" s="107"/>
      <c r="F746" s="107"/>
      <c r="G746" s="107"/>
      <c r="H746" s="107"/>
      <c r="I746" s="107"/>
      <c r="J746" s="107"/>
      <c r="K746" s="107"/>
      <c r="L746" s="107"/>
      <c r="M746" s="107"/>
      <c r="N746" s="107"/>
      <c r="O746" s="107"/>
      <c r="P746" s="107"/>
      <c r="Q746" s="107"/>
      <c r="R746" s="107"/>
      <c r="S746" s="107"/>
      <c r="T746" s="107"/>
    </row>
    <row r="747" spans="1:20" ht="15.75" customHeight="1" x14ac:dyDescent="0.25">
      <c r="A747" s="107"/>
      <c r="B747" s="107"/>
      <c r="C747" s="107"/>
      <c r="D747" s="107"/>
      <c r="E747" s="107"/>
      <c r="F747" s="107"/>
      <c r="G747" s="107"/>
      <c r="H747" s="107"/>
      <c r="I747" s="107"/>
      <c r="J747" s="107"/>
      <c r="K747" s="107"/>
      <c r="L747" s="107"/>
      <c r="M747" s="107"/>
      <c r="N747" s="107"/>
      <c r="O747" s="107"/>
      <c r="P747" s="107"/>
      <c r="Q747" s="107"/>
      <c r="R747" s="107"/>
      <c r="S747" s="107"/>
      <c r="T747" s="107"/>
    </row>
    <row r="748" spans="1:20" ht="15.75" customHeight="1" x14ac:dyDescent="0.25">
      <c r="A748" s="107"/>
      <c r="B748" s="107"/>
      <c r="C748" s="107"/>
      <c r="D748" s="107"/>
      <c r="E748" s="107"/>
      <c r="F748" s="107"/>
      <c r="G748" s="107"/>
      <c r="H748" s="107"/>
      <c r="I748" s="107"/>
      <c r="J748" s="107"/>
      <c r="K748" s="107"/>
      <c r="L748" s="107"/>
      <c r="M748" s="107"/>
      <c r="N748" s="107"/>
      <c r="O748" s="107"/>
      <c r="P748" s="107"/>
      <c r="Q748" s="107"/>
      <c r="R748" s="107"/>
      <c r="S748" s="107"/>
      <c r="T748" s="107"/>
    </row>
    <row r="749" spans="1:20" ht="15.75" customHeight="1" x14ac:dyDescent="0.25">
      <c r="A749" s="107"/>
      <c r="B749" s="107"/>
      <c r="C749" s="107"/>
      <c r="D749" s="107"/>
      <c r="E749" s="107"/>
      <c r="F749" s="107"/>
      <c r="G749" s="107"/>
      <c r="H749" s="107"/>
      <c r="I749" s="107"/>
      <c r="J749" s="107"/>
      <c r="K749" s="107"/>
      <c r="L749" s="107"/>
      <c r="M749" s="107"/>
      <c r="N749" s="107"/>
      <c r="O749" s="107"/>
      <c r="P749" s="107"/>
      <c r="Q749" s="107"/>
      <c r="R749" s="107"/>
      <c r="S749" s="107"/>
      <c r="T749" s="107"/>
    </row>
    <row r="750" spans="1:20" ht="15.75" customHeight="1" x14ac:dyDescent="0.25">
      <c r="A750" s="107"/>
      <c r="B750" s="107"/>
      <c r="C750" s="107"/>
      <c r="D750" s="107"/>
      <c r="E750" s="107"/>
      <c r="F750" s="107"/>
      <c r="G750" s="107"/>
      <c r="H750" s="107"/>
      <c r="I750" s="107"/>
      <c r="J750" s="107"/>
      <c r="K750" s="107"/>
      <c r="L750" s="107"/>
      <c r="M750" s="107"/>
      <c r="N750" s="107"/>
      <c r="O750" s="107"/>
      <c r="P750" s="107"/>
      <c r="Q750" s="107"/>
      <c r="R750" s="107"/>
      <c r="S750" s="107"/>
      <c r="T750" s="107"/>
    </row>
    <row r="751" spans="1:20" ht="15.75" customHeight="1" x14ac:dyDescent="0.25">
      <c r="A751" s="107"/>
      <c r="B751" s="107"/>
      <c r="C751" s="107"/>
      <c r="D751" s="107"/>
      <c r="E751" s="107"/>
      <c r="F751" s="107"/>
      <c r="G751" s="107"/>
      <c r="H751" s="107"/>
      <c r="I751" s="107"/>
      <c r="J751" s="107"/>
      <c r="K751" s="107"/>
      <c r="L751" s="107"/>
      <c r="M751" s="107"/>
      <c r="N751" s="107"/>
      <c r="O751" s="107"/>
      <c r="P751" s="107"/>
      <c r="Q751" s="107"/>
      <c r="R751" s="107"/>
      <c r="S751" s="107"/>
      <c r="T751" s="107"/>
    </row>
    <row r="752" spans="1:20" ht="15.75" customHeight="1" x14ac:dyDescent="0.25">
      <c r="A752" s="107"/>
      <c r="B752" s="107"/>
      <c r="C752" s="107"/>
      <c r="D752" s="107"/>
      <c r="E752" s="107"/>
      <c r="F752" s="107"/>
      <c r="G752" s="107"/>
      <c r="H752" s="107"/>
      <c r="I752" s="107"/>
      <c r="J752" s="107"/>
      <c r="K752" s="107"/>
      <c r="L752" s="107"/>
      <c r="M752" s="107"/>
      <c r="N752" s="107"/>
      <c r="O752" s="107"/>
      <c r="P752" s="107"/>
      <c r="Q752" s="107"/>
      <c r="R752" s="107"/>
      <c r="S752" s="107"/>
      <c r="T752" s="107"/>
    </row>
    <row r="753" spans="1:20" ht="15.75" customHeight="1" x14ac:dyDescent="0.25">
      <c r="A753" s="107"/>
      <c r="B753" s="107"/>
      <c r="C753" s="107"/>
      <c r="D753" s="107"/>
      <c r="E753" s="107"/>
      <c r="F753" s="107"/>
      <c r="G753" s="107"/>
      <c r="H753" s="107"/>
      <c r="I753" s="107"/>
      <c r="J753" s="107"/>
      <c r="K753" s="107"/>
      <c r="L753" s="107"/>
      <c r="M753" s="107"/>
      <c r="N753" s="107"/>
      <c r="O753" s="107"/>
      <c r="P753" s="107"/>
      <c r="Q753" s="107"/>
      <c r="R753" s="107"/>
      <c r="S753" s="107"/>
      <c r="T753" s="107"/>
    </row>
    <row r="754" spans="1:20" ht="15.75" customHeight="1" x14ac:dyDescent="0.25">
      <c r="A754" s="107"/>
      <c r="B754" s="107"/>
      <c r="C754" s="107"/>
      <c r="D754" s="107"/>
      <c r="E754" s="107"/>
      <c r="F754" s="107"/>
      <c r="G754" s="107"/>
      <c r="H754" s="107"/>
      <c r="I754" s="107"/>
      <c r="J754" s="107"/>
      <c r="K754" s="107"/>
      <c r="L754" s="107"/>
      <c r="M754" s="107"/>
      <c r="N754" s="107"/>
      <c r="O754" s="107"/>
      <c r="P754" s="107"/>
      <c r="Q754" s="107"/>
      <c r="R754" s="107"/>
      <c r="S754" s="107"/>
      <c r="T754" s="107"/>
    </row>
    <row r="755" spans="1:20" ht="15.75" customHeight="1" x14ac:dyDescent="0.25">
      <c r="A755" s="107"/>
      <c r="B755" s="107"/>
      <c r="C755" s="107"/>
      <c r="D755" s="107"/>
      <c r="E755" s="107"/>
      <c r="F755" s="107"/>
      <c r="G755" s="107"/>
      <c r="H755" s="107"/>
      <c r="I755" s="107"/>
      <c r="J755" s="107"/>
      <c r="K755" s="107"/>
      <c r="L755" s="107"/>
      <c r="M755" s="107"/>
      <c r="N755" s="107"/>
      <c r="O755" s="107"/>
      <c r="P755" s="107"/>
      <c r="Q755" s="107"/>
      <c r="R755" s="107"/>
      <c r="S755" s="107"/>
      <c r="T755" s="107"/>
    </row>
    <row r="756" spans="1:20" ht="15.75" customHeight="1" x14ac:dyDescent="0.25">
      <c r="A756" s="107"/>
      <c r="B756" s="107"/>
      <c r="C756" s="107"/>
      <c r="D756" s="107"/>
      <c r="E756" s="107"/>
      <c r="F756" s="107"/>
      <c r="G756" s="107"/>
      <c r="H756" s="107"/>
      <c r="I756" s="107"/>
      <c r="J756" s="107"/>
      <c r="K756" s="107"/>
      <c r="L756" s="107"/>
      <c r="M756" s="107"/>
      <c r="N756" s="107"/>
      <c r="O756" s="107"/>
      <c r="P756" s="107"/>
      <c r="Q756" s="107"/>
      <c r="R756" s="107"/>
      <c r="S756" s="107"/>
      <c r="T756" s="107"/>
    </row>
    <row r="757" spans="1:20" ht="15.75" customHeight="1" x14ac:dyDescent="0.25">
      <c r="A757" s="107"/>
      <c r="B757" s="107"/>
      <c r="C757" s="107"/>
      <c r="D757" s="107"/>
      <c r="E757" s="107"/>
      <c r="F757" s="107"/>
      <c r="G757" s="107"/>
      <c r="H757" s="107"/>
      <c r="I757" s="107"/>
      <c r="J757" s="107"/>
      <c r="K757" s="107"/>
      <c r="L757" s="107"/>
      <c r="M757" s="107"/>
      <c r="N757" s="107"/>
      <c r="O757" s="107"/>
      <c r="P757" s="107"/>
      <c r="Q757" s="107"/>
      <c r="R757" s="107"/>
      <c r="S757" s="107"/>
      <c r="T757" s="107"/>
    </row>
    <row r="758" spans="1:20" ht="15.75" customHeight="1" x14ac:dyDescent="0.25">
      <c r="A758" s="107"/>
      <c r="B758" s="107"/>
      <c r="C758" s="107"/>
      <c r="D758" s="107"/>
      <c r="E758" s="107"/>
      <c r="F758" s="107"/>
      <c r="G758" s="107"/>
      <c r="H758" s="107"/>
      <c r="I758" s="107"/>
      <c r="J758" s="107"/>
      <c r="K758" s="107"/>
      <c r="L758" s="107"/>
      <c r="M758" s="107"/>
      <c r="N758" s="107"/>
      <c r="O758" s="107"/>
      <c r="P758" s="107"/>
      <c r="Q758" s="107"/>
      <c r="R758" s="107"/>
      <c r="S758" s="107"/>
      <c r="T758" s="107"/>
    </row>
    <row r="759" spans="1:20" ht="15.75" customHeight="1" x14ac:dyDescent="0.25">
      <c r="A759" s="107"/>
      <c r="B759" s="107"/>
      <c r="C759" s="107"/>
      <c r="D759" s="107"/>
      <c r="E759" s="107"/>
      <c r="F759" s="107"/>
      <c r="G759" s="107"/>
      <c r="H759" s="107"/>
      <c r="I759" s="107"/>
      <c r="J759" s="107"/>
      <c r="K759" s="107"/>
      <c r="L759" s="107"/>
      <c r="M759" s="107"/>
      <c r="N759" s="107"/>
      <c r="O759" s="107"/>
      <c r="P759" s="107"/>
      <c r="Q759" s="107"/>
      <c r="R759" s="107"/>
      <c r="S759" s="107"/>
      <c r="T759" s="107"/>
    </row>
    <row r="760" spans="1:20" ht="15.75" customHeight="1" x14ac:dyDescent="0.25">
      <c r="A760" s="107"/>
      <c r="B760" s="107"/>
      <c r="C760" s="107"/>
      <c r="D760" s="107"/>
      <c r="E760" s="107"/>
      <c r="F760" s="107"/>
      <c r="G760" s="107"/>
      <c r="H760" s="107"/>
      <c r="I760" s="107"/>
      <c r="J760" s="107"/>
      <c r="K760" s="107"/>
      <c r="L760" s="107"/>
      <c r="M760" s="107"/>
      <c r="N760" s="107"/>
      <c r="O760" s="107"/>
      <c r="P760" s="107"/>
      <c r="Q760" s="107"/>
      <c r="R760" s="107"/>
      <c r="S760" s="107"/>
      <c r="T760" s="107"/>
    </row>
    <row r="761" spans="1:20" ht="15.75" customHeight="1" x14ac:dyDescent="0.25">
      <c r="A761" s="107"/>
      <c r="B761" s="107"/>
      <c r="C761" s="107"/>
      <c r="D761" s="107"/>
      <c r="E761" s="107"/>
      <c r="F761" s="107"/>
      <c r="G761" s="107"/>
      <c r="H761" s="107"/>
      <c r="I761" s="107"/>
      <c r="J761" s="107"/>
      <c r="K761" s="107"/>
      <c r="L761" s="107"/>
      <c r="M761" s="107"/>
      <c r="N761" s="107"/>
      <c r="O761" s="107"/>
      <c r="P761" s="107"/>
      <c r="Q761" s="107"/>
      <c r="R761" s="107"/>
      <c r="S761" s="107"/>
      <c r="T761" s="107"/>
    </row>
    <row r="762" spans="1:20" ht="15.75" customHeight="1" x14ac:dyDescent="0.25">
      <c r="A762" s="107"/>
      <c r="B762" s="107"/>
      <c r="C762" s="107"/>
      <c r="D762" s="107"/>
      <c r="E762" s="107"/>
      <c r="F762" s="107"/>
      <c r="G762" s="107"/>
      <c r="H762" s="107"/>
      <c r="I762" s="107"/>
      <c r="J762" s="107"/>
      <c r="K762" s="107"/>
      <c r="L762" s="107"/>
      <c r="M762" s="107"/>
      <c r="N762" s="107"/>
      <c r="O762" s="107"/>
      <c r="P762" s="107"/>
      <c r="Q762" s="107"/>
      <c r="R762" s="107"/>
      <c r="S762" s="107"/>
      <c r="T762" s="107"/>
    </row>
    <row r="763" spans="1:20" ht="15.75" customHeight="1" x14ac:dyDescent="0.25">
      <c r="A763" s="107"/>
      <c r="B763" s="107"/>
      <c r="C763" s="107"/>
      <c r="D763" s="107"/>
      <c r="E763" s="107"/>
      <c r="F763" s="107"/>
      <c r="G763" s="107"/>
      <c r="H763" s="107"/>
      <c r="I763" s="107"/>
      <c r="J763" s="107"/>
      <c r="K763" s="107"/>
      <c r="L763" s="107"/>
      <c r="M763" s="107"/>
      <c r="N763" s="107"/>
      <c r="O763" s="107"/>
      <c r="P763" s="107"/>
      <c r="Q763" s="107"/>
      <c r="R763" s="107"/>
      <c r="S763" s="107"/>
      <c r="T763" s="107"/>
    </row>
    <row r="764" spans="1:20" ht="15.75" customHeight="1" x14ac:dyDescent="0.25">
      <c r="A764" s="107"/>
      <c r="B764" s="107"/>
      <c r="C764" s="107"/>
      <c r="D764" s="107"/>
      <c r="E764" s="107"/>
      <c r="F764" s="107"/>
      <c r="G764" s="107"/>
      <c r="H764" s="107"/>
      <c r="I764" s="107"/>
      <c r="J764" s="107"/>
      <c r="K764" s="107"/>
      <c r="L764" s="107"/>
      <c r="M764" s="107"/>
      <c r="N764" s="107"/>
      <c r="O764" s="107"/>
      <c r="P764" s="107"/>
      <c r="Q764" s="107"/>
      <c r="R764" s="107"/>
      <c r="S764" s="107"/>
      <c r="T764" s="107"/>
    </row>
    <row r="765" spans="1:20" ht="15.75" customHeight="1" x14ac:dyDescent="0.25">
      <c r="A765" s="107"/>
      <c r="B765" s="107"/>
      <c r="C765" s="107"/>
      <c r="D765" s="107"/>
      <c r="E765" s="107"/>
      <c r="F765" s="107"/>
      <c r="G765" s="107"/>
      <c r="H765" s="107"/>
      <c r="I765" s="107"/>
      <c r="J765" s="107"/>
      <c r="K765" s="107"/>
      <c r="L765" s="107"/>
      <c r="M765" s="107"/>
      <c r="N765" s="107"/>
      <c r="O765" s="107"/>
      <c r="P765" s="107"/>
      <c r="Q765" s="107"/>
      <c r="R765" s="107"/>
      <c r="S765" s="107"/>
      <c r="T765" s="107"/>
    </row>
    <row r="766" spans="1:20" ht="15.75" customHeight="1" x14ac:dyDescent="0.25">
      <c r="A766" s="107"/>
      <c r="B766" s="107"/>
      <c r="C766" s="107"/>
      <c r="D766" s="107"/>
      <c r="E766" s="107"/>
      <c r="F766" s="107"/>
      <c r="G766" s="107"/>
      <c r="H766" s="107"/>
      <c r="I766" s="107"/>
      <c r="J766" s="107"/>
      <c r="K766" s="107"/>
      <c r="L766" s="107"/>
      <c r="M766" s="107"/>
      <c r="N766" s="107"/>
      <c r="O766" s="107"/>
      <c r="P766" s="107"/>
      <c r="Q766" s="107"/>
      <c r="R766" s="107"/>
      <c r="S766" s="107"/>
      <c r="T766" s="107"/>
    </row>
    <row r="767" spans="1:20" ht="15.75" customHeight="1" x14ac:dyDescent="0.25">
      <c r="A767" s="107"/>
      <c r="B767" s="107"/>
      <c r="C767" s="107"/>
      <c r="D767" s="107"/>
      <c r="E767" s="107"/>
      <c r="F767" s="107"/>
      <c r="G767" s="107"/>
      <c r="H767" s="107"/>
      <c r="I767" s="107"/>
      <c r="J767" s="107"/>
      <c r="K767" s="107"/>
      <c r="L767" s="107"/>
      <c r="M767" s="107"/>
      <c r="N767" s="107"/>
      <c r="O767" s="107"/>
      <c r="P767" s="107"/>
      <c r="Q767" s="107"/>
      <c r="R767" s="107"/>
      <c r="S767" s="107"/>
      <c r="T767" s="107"/>
    </row>
    <row r="768" spans="1:20" ht="15.75" customHeight="1" x14ac:dyDescent="0.25">
      <c r="A768" s="107"/>
      <c r="B768" s="107"/>
      <c r="C768" s="107"/>
      <c r="D768" s="107"/>
      <c r="E768" s="107"/>
      <c r="F768" s="107"/>
      <c r="G768" s="107"/>
      <c r="H768" s="107"/>
      <c r="I768" s="107"/>
      <c r="J768" s="107"/>
      <c r="K768" s="107"/>
      <c r="L768" s="107"/>
      <c r="M768" s="107"/>
      <c r="N768" s="107"/>
      <c r="O768" s="107"/>
      <c r="P768" s="107"/>
      <c r="Q768" s="107"/>
      <c r="R768" s="107"/>
      <c r="S768" s="107"/>
      <c r="T768" s="107"/>
    </row>
    <row r="769" spans="1:20" ht="15.75" customHeight="1" x14ac:dyDescent="0.25">
      <c r="A769" s="107"/>
      <c r="B769" s="107"/>
      <c r="C769" s="107"/>
      <c r="D769" s="107"/>
      <c r="E769" s="107"/>
      <c r="F769" s="107"/>
      <c r="G769" s="107"/>
      <c r="H769" s="107"/>
      <c r="I769" s="107"/>
      <c r="J769" s="107"/>
      <c r="K769" s="107"/>
      <c r="L769" s="107"/>
      <c r="M769" s="107"/>
      <c r="N769" s="107"/>
      <c r="O769" s="107"/>
      <c r="P769" s="107"/>
      <c r="Q769" s="107"/>
      <c r="R769" s="107"/>
      <c r="S769" s="107"/>
      <c r="T769" s="107"/>
    </row>
    <row r="770" spans="1:20" ht="15.75" customHeight="1" x14ac:dyDescent="0.25">
      <c r="A770" s="107"/>
      <c r="B770" s="107"/>
      <c r="C770" s="107"/>
      <c r="D770" s="107"/>
      <c r="E770" s="107"/>
      <c r="F770" s="107"/>
      <c r="G770" s="107"/>
      <c r="H770" s="107"/>
      <c r="I770" s="107"/>
      <c r="J770" s="107"/>
      <c r="K770" s="107"/>
      <c r="L770" s="107"/>
      <c r="M770" s="107"/>
      <c r="N770" s="107"/>
      <c r="O770" s="107"/>
      <c r="P770" s="107"/>
      <c r="Q770" s="107"/>
      <c r="R770" s="107"/>
      <c r="S770" s="107"/>
      <c r="T770" s="107"/>
    </row>
    <row r="771" spans="1:20" ht="15.75" customHeight="1" x14ac:dyDescent="0.25">
      <c r="A771" s="107"/>
      <c r="B771" s="107"/>
      <c r="C771" s="107"/>
      <c r="D771" s="107"/>
      <c r="E771" s="107"/>
      <c r="F771" s="107"/>
      <c r="G771" s="107"/>
      <c r="H771" s="107"/>
      <c r="I771" s="107"/>
      <c r="J771" s="107"/>
      <c r="K771" s="107"/>
      <c r="L771" s="107"/>
      <c r="M771" s="107"/>
      <c r="N771" s="107"/>
      <c r="O771" s="107"/>
      <c r="P771" s="107"/>
      <c r="Q771" s="107"/>
      <c r="R771" s="107"/>
      <c r="S771" s="107"/>
      <c r="T771" s="107"/>
    </row>
    <row r="772" spans="1:20" ht="15.75" customHeight="1" x14ac:dyDescent="0.25">
      <c r="A772" s="107"/>
      <c r="B772" s="107"/>
      <c r="C772" s="107"/>
      <c r="D772" s="107"/>
      <c r="E772" s="107"/>
      <c r="F772" s="107"/>
      <c r="G772" s="107"/>
      <c r="H772" s="107"/>
      <c r="I772" s="107"/>
      <c r="J772" s="107"/>
      <c r="K772" s="107"/>
      <c r="L772" s="107"/>
      <c r="M772" s="107"/>
      <c r="N772" s="107"/>
      <c r="O772" s="107"/>
      <c r="P772" s="107"/>
      <c r="Q772" s="107"/>
      <c r="R772" s="107"/>
      <c r="S772" s="107"/>
      <c r="T772" s="107"/>
    </row>
    <row r="773" spans="1:20" ht="15.75" customHeight="1" x14ac:dyDescent="0.25">
      <c r="A773" s="107"/>
      <c r="B773" s="107"/>
      <c r="C773" s="107"/>
      <c r="D773" s="107"/>
      <c r="E773" s="107"/>
      <c r="F773" s="107"/>
      <c r="G773" s="107"/>
      <c r="H773" s="107"/>
      <c r="I773" s="107"/>
      <c r="J773" s="107"/>
      <c r="K773" s="107"/>
      <c r="L773" s="107"/>
      <c r="M773" s="107"/>
      <c r="N773" s="107"/>
      <c r="O773" s="107"/>
      <c r="P773" s="107"/>
      <c r="Q773" s="107"/>
      <c r="R773" s="107"/>
      <c r="S773" s="107"/>
      <c r="T773" s="107"/>
    </row>
    <row r="774" spans="1:20" ht="15.75" customHeight="1" x14ac:dyDescent="0.25">
      <c r="A774" s="107"/>
      <c r="B774" s="107"/>
      <c r="C774" s="107"/>
      <c r="D774" s="107"/>
      <c r="E774" s="107"/>
      <c r="F774" s="107"/>
      <c r="G774" s="107"/>
      <c r="H774" s="107"/>
      <c r="I774" s="107"/>
      <c r="J774" s="107"/>
      <c r="K774" s="107"/>
      <c r="L774" s="107"/>
      <c r="M774" s="107"/>
      <c r="N774" s="107"/>
      <c r="O774" s="107"/>
      <c r="P774" s="107"/>
      <c r="Q774" s="107"/>
      <c r="R774" s="107"/>
      <c r="S774" s="107"/>
      <c r="T774" s="107"/>
    </row>
    <row r="775" spans="1:20" ht="15.75" customHeight="1" x14ac:dyDescent="0.25">
      <c r="A775" s="107"/>
      <c r="B775" s="107"/>
      <c r="C775" s="107"/>
      <c r="D775" s="107"/>
      <c r="E775" s="107"/>
      <c r="F775" s="107"/>
      <c r="G775" s="107"/>
      <c r="H775" s="107"/>
      <c r="I775" s="107"/>
      <c r="J775" s="107"/>
      <c r="K775" s="107"/>
      <c r="L775" s="107"/>
      <c r="M775" s="107"/>
      <c r="N775" s="107"/>
      <c r="O775" s="107"/>
      <c r="P775" s="107"/>
      <c r="Q775" s="107"/>
      <c r="R775" s="107"/>
      <c r="S775" s="107"/>
      <c r="T775" s="107"/>
    </row>
    <row r="776" spans="1:20" ht="15.75" customHeight="1" x14ac:dyDescent="0.25">
      <c r="A776" s="107"/>
      <c r="B776" s="107"/>
      <c r="C776" s="107"/>
      <c r="D776" s="107"/>
      <c r="E776" s="107"/>
      <c r="F776" s="107"/>
      <c r="G776" s="107"/>
      <c r="H776" s="107"/>
      <c r="I776" s="107"/>
      <c r="J776" s="107"/>
      <c r="K776" s="107"/>
      <c r="L776" s="107"/>
      <c r="M776" s="107"/>
      <c r="N776" s="107"/>
      <c r="O776" s="107"/>
      <c r="P776" s="107"/>
      <c r="Q776" s="107"/>
      <c r="R776" s="107"/>
      <c r="S776" s="107"/>
      <c r="T776" s="107"/>
    </row>
    <row r="777" spans="1:20" ht="15.75" customHeight="1" x14ac:dyDescent="0.25">
      <c r="A777" s="107"/>
      <c r="B777" s="107"/>
      <c r="C777" s="107"/>
      <c r="D777" s="107"/>
      <c r="E777" s="107"/>
      <c r="F777" s="107"/>
      <c r="G777" s="107"/>
      <c r="H777" s="107"/>
      <c r="I777" s="107"/>
      <c r="J777" s="107"/>
      <c r="K777" s="107"/>
      <c r="L777" s="107"/>
      <c r="M777" s="107"/>
      <c r="N777" s="107"/>
      <c r="O777" s="107"/>
      <c r="P777" s="107"/>
      <c r="Q777" s="107"/>
      <c r="R777" s="107"/>
      <c r="S777" s="107"/>
      <c r="T777" s="107"/>
    </row>
    <row r="778" spans="1:20" ht="15.75" customHeight="1" x14ac:dyDescent="0.25">
      <c r="A778" s="107"/>
      <c r="B778" s="107"/>
      <c r="C778" s="107"/>
      <c r="D778" s="107"/>
      <c r="E778" s="107"/>
      <c r="F778" s="107"/>
      <c r="G778" s="107"/>
      <c r="H778" s="107"/>
      <c r="I778" s="107"/>
      <c r="J778" s="107"/>
      <c r="K778" s="107"/>
      <c r="L778" s="107"/>
      <c r="M778" s="107"/>
      <c r="N778" s="107"/>
      <c r="O778" s="107"/>
      <c r="P778" s="107"/>
      <c r="Q778" s="107"/>
      <c r="R778" s="107"/>
      <c r="S778" s="107"/>
      <c r="T778" s="107"/>
    </row>
    <row r="779" spans="1:20" ht="15.75" customHeight="1" x14ac:dyDescent="0.25">
      <c r="A779" s="107"/>
      <c r="B779" s="107"/>
      <c r="C779" s="107"/>
      <c r="D779" s="107"/>
      <c r="E779" s="107"/>
      <c r="F779" s="107"/>
      <c r="G779" s="107"/>
      <c r="H779" s="107"/>
      <c r="I779" s="107"/>
      <c r="J779" s="107"/>
      <c r="K779" s="107"/>
      <c r="L779" s="107"/>
      <c r="M779" s="107"/>
      <c r="N779" s="107"/>
      <c r="O779" s="107"/>
      <c r="P779" s="107"/>
      <c r="Q779" s="107"/>
      <c r="R779" s="107"/>
      <c r="S779" s="107"/>
      <c r="T779" s="107"/>
    </row>
    <row r="780" spans="1:20" ht="15.75" customHeight="1" x14ac:dyDescent="0.25">
      <c r="A780" s="107"/>
      <c r="B780" s="107"/>
      <c r="C780" s="107"/>
      <c r="D780" s="107"/>
      <c r="E780" s="107"/>
      <c r="F780" s="107"/>
      <c r="G780" s="107"/>
      <c r="H780" s="107"/>
      <c r="I780" s="107"/>
      <c r="J780" s="107"/>
      <c r="K780" s="107"/>
      <c r="L780" s="107"/>
      <c r="M780" s="107"/>
      <c r="N780" s="107"/>
      <c r="O780" s="107"/>
      <c r="P780" s="107"/>
      <c r="Q780" s="107"/>
      <c r="R780" s="107"/>
      <c r="S780" s="107"/>
      <c r="T780" s="107"/>
    </row>
    <row r="781" spans="1:20" ht="15.75" customHeight="1" x14ac:dyDescent="0.25">
      <c r="A781" s="107"/>
      <c r="B781" s="107"/>
      <c r="C781" s="107"/>
      <c r="D781" s="107"/>
      <c r="E781" s="107"/>
      <c r="F781" s="107"/>
      <c r="G781" s="107"/>
      <c r="H781" s="107"/>
      <c r="I781" s="107"/>
      <c r="J781" s="107"/>
      <c r="K781" s="107"/>
      <c r="L781" s="107"/>
      <c r="M781" s="107"/>
      <c r="N781" s="107"/>
      <c r="O781" s="107"/>
      <c r="P781" s="107"/>
      <c r="Q781" s="107"/>
      <c r="R781" s="107"/>
      <c r="S781" s="107"/>
      <c r="T781" s="107"/>
    </row>
    <row r="782" spans="1:20" ht="15.75" customHeight="1" x14ac:dyDescent="0.25">
      <c r="A782" s="107"/>
      <c r="B782" s="107"/>
      <c r="C782" s="107"/>
      <c r="D782" s="107"/>
      <c r="E782" s="107"/>
      <c r="F782" s="107"/>
      <c r="G782" s="107"/>
      <c r="H782" s="107"/>
      <c r="I782" s="107"/>
      <c r="J782" s="107"/>
      <c r="K782" s="107"/>
      <c r="L782" s="107"/>
      <c r="M782" s="107"/>
      <c r="N782" s="107"/>
      <c r="O782" s="107"/>
      <c r="P782" s="107"/>
      <c r="Q782" s="107"/>
      <c r="R782" s="107"/>
      <c r="S782" s="107"/>
      <c r="T782" s="107"/>
    </row>
    <row r="783" spans="1:20" ht="15.75" customHeight="1" x14ac:dyDescent="0.25">
      <c r="A783" s="107"/>
      <c r="B783" s="107"/>
      <c r="C783" s="107"/>
      <c r="D783" s="107"/>
      <c r="E783" s="107"/>
      <c r="F783" s="107"/>
      <c r="G783" s="107"/>
      <c r="H783" s="107"/>
      <c r="I783" s="107"/>
      <c r="J783" s="107"/>
      <c r="K783" s="107"/>
      <c r="L783" s="107"/>
      <c r="M783" s="107"/>
      <c r="N783" s="107"/>
      <c r="O783" s="107"/>
      <c r="P783" s="107"/>
      <c r="Q783" s="107"/>
      <c r="R783" s="107"/>
      <c r="S783" s="107"/>
      <c r="T783" s="107"/>
    </row>
    <row r="784" spans="1:20" ht="15.75" customHeight="1" x14ac:dyDescent="0.25">
      <c r="A784" s="107"/>
      <c r="B784" s="107"/>
      <c r="C784" s="107"/>
      <c r="D784" s="107"/>
      <c r="E784" s="107"/>
      <c r="F784" s="107"/>
      <c r="G784" s="107"/>
      <c r="H784" s="107"/>
      <c r="I784" s="107"/>
      <c r="J784" s="107"/>
      <c r="K784" s="107"/>
      <c r="L784" s="107"/>
      <c r="M784" s="107"/>
      <c r="N784" s="107"/>
      <c r="O784" s="107"/>
      <c r="P784" s="107"/>
      <c r="Q784" s="107"/>
      <c r="R784" s="107"/>
      <c r="S784" s="107"/>
      <c r="T784" s="107"/>
    </row>
    <row r="785" spans="1:20" ht="15.75" customHeight="1" x14ac:dyDescent="0.25">
      <c r="A785" s="107"/>
      <c r="B785" s="107"/>
      <c r="C785" s="107"/>
      <c r="D785" s="107"/>
      <c r="E785" s="107"/>
      <c r="F785" s="107"/>
      <c r="G785" s="107"/>
      <c r="H785" s="107"/>
      <c r="I785" s="107"/>
      <c r="J785" s="107"/>
      <c r="K785" s="107"/>
      <c r="L785" s="107"/>
      <c r="M785" s="107"/>
      <c r="N785" s="107"/>
      <c r="O785" s="107"/>
      <c r="P785" s="107"/>
      <c r="Q785" s="107"/>
      <c r="R785" s="107"/>
      <c r="S785" s="107"/>
      <c r="T785" s="107"/>
    </row>
    <row r="786" spans="1:20" ht="15.75" customHeight="1" x14ac:dyDescent="0.25">
      <c r="A786" s="107"/>
      <c r="B786" s="107"/>
      <c r="C786" s="107"/>
      <c r="D786" s="107"/>
      <c r="E786" s="107"/>
      <c r="F786" s="107"/>
      <c r="G786" s="107"/>
      <c r="H786" s="107"/>
      <c r="I786" s="107"/>
      <c r="J786" s="107"/>
      <c r="K786" s="107"/>
      <c r="L786" s="107"/>
      <c r="M786" s="107"/>
      <c r="N786" s="107"/>
      <c r="O786" s="107"/>
      <c r="P786" s="107"/>
      <c r="Q786" s="107"/>
      <c r="R786" s="107"/>
      <c r="S786" s="107"/>
      <c r="T786" s="107"/>
    </row>
    <row r="787" spans="1:20" ht="15.75" customHeight="1" x14ac:dyDescent="0.25">
      <c r="A787" s="107"/>
      <c r="B787" s="107"/>
      <c r="C787" s="107"/>
      <c r="D787" s="107"/>
      <c r="E787" s="107"/>
      <c r="F787" s="107"/>
      <c r="G787" s="107"/>
      <c r="H787" s="107"/>
      <c r="I787" s="107"/>
      <c r="J787" s="107"/>
      <c r="K787" s="107"/>
      <c r="L787" s="107"/>
      <c r="M787" s="107"/>
      <c r="N787" s="107"/>
      <c r="O787" s="107"/>
      <c r="P787" s="107"/>
      <c r="Q787" s="107"/>
      <c r="R787" s="107"/>
      <c r="S787" s="107"/>
      <c r="T787" s="107"/>
    </row>
    <row r="788" spans="1:20" ht="15.75" customHeight="1" x14ac:dyDescent="0.25">
      <c r="A788" s="107"/>
      <c r="B788" s="107"/>
      <c r="C788" s="107"/>
      <c r="D788" s="107"/>
      <c r="E788" s="107"/>
      <c r="F788" s="107"/>
      <c r="G788" s="107"/>
      <c r="H788" s="107"/>
      <c r="I788" s="107"/>
      <c r="J788" s="107"/>
      <c r="K788" s="107"/>
      <c r="L788" s="107"/>
      <c r="M788" s="107"/>
      <c r="N788" s="107"/>
      <c r="O788" s="107"/>
      <c r="P788" s="107"/>
      <c r="Q788" s="107"/>
      <c r="R788" s="107"/>
      <c r="S788" s="107"/>
      <c r="T788" s="107"/>
    </row>
    <row r="789" spans="1:20" ht="15.75" customHeight="1" x14ac:dyDescent="0.25">
      <c r="A789" s="107"/>
      <c r="B789" s="107"/>
      <c r="C789" s="107"/>
      <c r="D789" s="107"/>
      <c r="E789" s="107"/>
      <c r="F789" s="107"/>
      <c r="G789" s="107"/>
      <c r="H789" s="107"/>
      <c r="I789" s="107"/>
      <c r="J789" s="107"/>
      <c r="K789" s="107"/>
      <c r="L789" s="107"/>
      <c r="M789" s="107"/>
      <c r="N789" s="107"/>
      <c r="O789" s="107"/>
      <c r="P789" s="107"/>
      <c r="Q789" s="107"/>
      <c r="R789" s="107"/>
      <c r="S789" s="107"/>
      <c r="T789" s="107"/>
    </row>
    <row r="790" spans="1:20" ht="15.75" customHeight="1" x14ac:dyDescent="0.25">
      <c r="A790" s="107"/>
      <c r="B790" s="107"/>
      <c r="C790" s="107"/>
      <c r="D790" s="107"/>
      <c r="E790" s="107"/>
      <c r="F790" s="107"/>
      <c r="G790" s="107"/>
      <c r="H790" s="107"/>
      <c r="I790" s="107"/>
      <c r="J790" s="107"/>
      <c r="K790" s="107"/>
      <c r="L790" s="107"/>
      <c r="M790" s="107"/>
      <c r="N790" s="107"/>
      <c r="O790" s="107"/>
      <c r="P790" s="107"/>
      <c r="Q790" s="107"/>
      <c r="R790" s="107"/>
      <c r="S790" s="107"/>
      <c r="T790" s="107"/>
    </row>
    <row r="791" spans="1:20" ht="15.75" customHeight="1" x14ac:dyDescent="0.25">
      <c r="A791" s="107"/>
      <c r="B791" s="107"/>
      <c r="C791" s="107"/>
      <c r="D791" s="107"/>
      <c r="E791" s="107"/>
      <c r="F791" s="107"/>
      <c r="G791" s="107"/>
      <c r="H791" s="107"/>
      <c r="I791" s="107"/>
      <c r="J791" s="107"/>
      <c r="K791" s="107"/>
      <c r="L791" s="107"/>
      <c r="M791" s="107"/>
      <c r="N791" s="107"/>
      <c r="O791" s="107"/>
      <c r="P791" s="107"/>
      <c r="Q791" s="107"/>
      <c r="R791" s="107"/>
      <c r="S791" s="107"/>
      <c r="T791" s="107"/>
    </row>
    <row r="792" spans="1:20" ht="15.75" customHeight="1" x14ac:dyDescent="0.25">
      <c r="A792" s="107"/>
      <c r="B792" s="107"/>
      <c r="C792" s="107"/>
      <c r="D792" s="107"/>
      <c r="E792" s="107"/>
      <c r="F792" s="107"/>
      <c r="G792" s="107"/>
      <c r="H792" s="107"/>
      <c r="I792" s="107"/>
      <c r="J792" s="107"/>
      <c r="K792" s="107"/>
      <c r="L792" s="107"/>
      <c r="M792" s="107"/>
      <c r="N792" s="107"/>
      <c r="O792" s="107"/>
      <c r="P792" s="107"/>
      <c r="Q792" s="107"/>
      <c r="R792" s="107"/>
      <c r="S792" s="107"/>
      <c r="T792" s="107"/>
    </row>
    <row r="793" spans="1:20" ht="15.75" customHeight="1" x14ac:dyDescent="0.25">
      <c r="A793" s="107"/>
      <c r="B793" s="107"/>
      <c r="C793" s="107"/>
      <c r="D793" s="107"/>
      <c r="E793" s="107"/>
      <c r="F793" s="107"/>
      <c r="G793" s="107"/>
      <c r="H793" s="107"/>
      <c r="I793" s="107"/>
      <c r="J793" s="107"/>
      <c r="K793" s="107"/>
      <c r="L793" s="107"/>
      <c r="M793" s="107"/>
      <c r="N793" s="107"/>
      <c r="O793" s="107"/>
      <c r="P793" s="107"/>
      <c r="Q793" s="107"/>
      <c r="R793" s="107"/>
      <c r="S793" s="107"/>
      <c r="T793" s="107"/>
    </row>
    <row r="794" spans="1:20" ht="15.75" customHeight="1" x14ac:dyDescent="0.25">
      <c r="A794" s="107"/>
      <c r="B794" s="107"/>
      <c r="C794" s="107"/>
      <c r="D794" s="107"/>
      <c r="E794" s="107"/>
      <c r="F794" s="107"/>
      <c r="G794" s="107"/>
      <c r="H794" s="107"/>
      <c r="I794" s="107"/>
      <c r="J794" s="107"/>
      <c r="K794" s="107"/>
      <c r="L794" s="107"/>
      <c r="M794" s="107"/>
      <c r="N794" s="107"/>
      <c r="O794" s="107"/>
      <c r="P794" s="107"/>
      <c r="Q794" s="107"/>
      <c r="R794" s="107"/>
      <c r="S794" s="107"/>
      <c r="T794" s="107"/>
    </row>
    <row r="795" spans="1:20" ht="15.75" customHeight="1" x14ac:dyDescent="0.25">
      <c r="A795" s="107"/>
      <c r="B795" s="107"/>
      <c r="C795" s="107"/>
      <c r="D795" s="107"/>
      <c r="E795" s="107"/>
      <c r="F795" s="107"/>
      <c r="G795" s="107"/>
      <c r="H795" s="107"/>
      <c r="I795" s="107"/>
      <c r="J795" s="107"/>
      <c r="K795" s="107"/>
      <c r="L795" s="107"/>
      <c r="M795" s="107"/>
      <c r="N795" s="107"/>
      <c r="O795" s="107"/>
      <c r="P795" s="107"/>
      <c r="Q795" s="107"/>
      <c r="R795" s="107"/>
      <c r="S795" s="107"/>
      <c r="T795" s="107"/>
    </row>
    <row r="796" spans="1:20" ht="15.75" customHeight="1" x14ac:dyDescent="0.25">
      <c r="A796" s="107"/>
      <c r="B796" s="107"/>
      <c r="C796" s="107"/>
      <c r="D796" s="107"/>
      <c r="E796" s="107"/>
      <c r="F796" s="107"/>
      <c r="G796" s="107"/>
      <c r="H796" s="107"/>
      <c r="I796" s="107"/>
      <c r="J796" s="107"/>
      <c r="K796" s="107"/>
      <c r="L796" s="107"/>
      <c r="M796" s="107"/>
      <c r="N796" s="107"/>
      <c r="O796" s="107"/>
      <c r="P796" s="107"/>
      <c r="Q796" s="107"/>
      <c r="R796" s="107"/>
      <c r="S796" s="107"/>
      <c r="T796" s="107"/>
    </row>
    <row r="797" spans="1:20" ht="15.75" customHeight="1" x14ac:dyDescent="0.25">
      <c r="A797" s="107"/>
      <c r="B797" s="107"/>
      <c r="C797" s="107"/>
      <c r="D797" s="107"/>
      <c r="E797" s="107"/>
      <c r="F797" s="107"/>
      <c r="G797" s="107"/>
      <c r="H797" s="107"/>
      <c r="I797" s="107"/>
      <c r="J797" s="107"/>
      <c r="K797" s="107"/>
      <c r="L797" s="107"/>
      <c r="M797" s="107"/>
      <c r="N797" s="107"/>
      <c r="O797" s="107"/>
      <c r="P797" s="107"/>
      <c r="Q797" s="107"/>
      <c r="R797" s="107"/>
      <c r="S797" s="107"/>
      <c r="T797" s="107"/>
    </row>
    <row r="798" spans="1:20" ht="15.75" customHeight="1" x14ac:dyDescent="0.25">
      <c r="A798" s="107"/>
      <c r="B798" s="107"/>
      <c r="C798" s="107"/>
      <c r="D798" s="107"/>
      <c r="E798" s="107"/>
      <c r="F798" s="107"/>
      <c r="G798" s="107"/>
      <c r="H798" s="107"/>
      <c r="I798" s="107"/>
      <c r="J798" s="107"/>
      <c r="K798" s="107"/>
      <c r="L798" s="107"/>
      <c r="M798" s="107"/>
      <c r="N798" s="107"/>
      <c r="O798" s="107"/>
      <c r="P798" s="107"/>
      <c r="Q798" s="107"/>
      <c r="R798" s="107"/>
      <c r="S798" s="107"/>
      <c r="T798" s="107"/>
    </row>
    <row r="799" spans="1:20" ht="15.75" customHeight="1" x14ac:dyDescent="0.25">
      <c r="A799" s="107"/>
      <c r="B799" s="107"/>
      <c r="C799" s="107"/>
      <c r="D799" s="107"/>
      <c r="E799" s="107"/>
      <c r="F799" s="107"/>
      <c r="G799" s="107"/>
      <c r="H799" s="107"/>
      <c r="I799" s="107"/>
      <c r="J799" s="107"/>
      <c r="K799" s="107"/>
      <c r="L799" s="107"/>
      <c r="M799" s="107"/>
      <c r="N799" s="107"/>
      <c r="O799" s="107"/>
      <c r="P799" s="107"/>
      <c r="Q799" s="107"/>
      <c r="R799" s="107"/>
      <c r="S799" s="107"/>
      <c r="T799" s="107"/>
    </row>
    <row r="800" spans="1:20" ht="15.75" customHeight="1" x14ac:dyDescent="0.25">
      <c r="A800" s="107"/>
      <c r="B800" s="107"/>
      <c r="C800" s="107"/>
      <c r="D800" s="107"/>
      <c r="E800" s="107"/>
      <c r="F800" s="107"/>
      <c r="G800" s="107"/>
      <c r="H800" s="107"/>
      <c r="I800" s="107"/>
      <c r="J800" s="107"/>
      <c r="K800" s="107"/>
      <c r="L800" s="107"/>
      <c r="M800" s="107"/>
      <c r="N800" s="107"/>
      <c r="O800" s="107"/>
      <c r="P800" s="107"/>
      <c r="Q800" s="107"/>
      <c r="R800" s="107"/>
      <c r="S800" s="107"/>
      <c r="T800" s="107"/>
    </row>
    <row r="801" spans="1:20" ht="15.75" customHeight="1" x14ac:dyDescent="0.25">
      <c r="A801" s="107"/>
      <c r="B801" s="107"/>
      <c r="C801" s="107"/>
      <c r="D801" s="107"/>
      <c r="E801" s="107"/>
      <c r="F801" s="107"/>
      <c r="G801" s="107"/>
      <c r="H801" s="107"/>
      <c r="I801" s="107"/>
      <c r="J801" s="107"/>
      <c r="K801" s="107"/>
      <c r="L801" s="107"/>
      <c r="M801" s="107"/>
      <c r="N801" s="107"/>
      <c r="O801" s="107"/>
      <c r="P801" s="107"/>
      <c r="Q801" s="107"/>
      <c r="R801" s="107"/>
      <c r="S801" s="107"/>
      <c r="T801" s="107"/>
    </row>
    <row r="802" spans="1:20" ht="15.75" customHeight="1" x14ac:dyDescent="0.25">
      <c r="A802" s="107"/>
      <c r="B802" s="107"/>
      <c r="C802" s="107"/>
      <c r="D802" s="107"/>
      <c r="E802" s="107"/>
      <c r="F802" s="107"/>
      <c r="G802" s="107"/>
      <c r="H802" s="107"/>
      <c r="I802" s="107"/>
      <c r="J802" s="107"/>
      <c r="K802" s="107"/>
      <c r="L802" s="107"/>
      <c r="M802" s="107"/>
      <c r="N802" s="107"/>
      <c r="O802" s="107"/>
      <c r="P802" s="107"/>
      <c r="Q802" s="107"/>
      <c r="R802" s="107"/>
      <c r="S802" s="107"/>
      <c r="T802" s="107"/>
    </row>
    <row r="803" spans="1:20" ht="15.75" customHeight="1" x14ac:dyDescent="0.25">
      <c r="A803" s="107"/>
      <c r="B803" s="107"/>
      <c r="C803" s="107"/>
      <c r="D803" s="107"/>
      <c r="E803" s="107"/>
      <c r="F803" s="107"/>
      <c r="G803" s="107"/>
      <c r="H803" s="107"/>
      <c r="I803" s="107"/>
      <c r="J803" s="107"/>
      <c r="K803" s="107"/>
      <c r="L803" s="107"/>
      <c r="M803" s="107"/>
      <c r="N803" s="107"/>
      <c r="O803" s="107"/>
      <c r="P803" s="107"/>
      <c r="Q803" s="107"/>
      <c r="R803" s="107"/>
      <c r="S803" s="107"/>
      <c r="T803" s="107"/>
    </row>
    <row r="804" spans="1:20" ht="15.75" customHeight="1" x14ac:dyDescent="0.25">
      <c r="A804" s="107"/>
      <c r="B804" s="107"/>
      <c r="C804" s="107"/>
      <c r="D804" s="107"/>
      <c r="E804" s="107"/>
      <c r="F804" s="107"/>
      <c r="G804" s="107"/>
      <c r="H804" s="107"/>
      <c r="I804" s="107"/>
      <c r="J804" s="107"/>
      <c r="K804" s="107"/>
      <c r="L804" s="107"/>
      <c r="M804" s="107"/>
      <c r="N804" s="107"/>
      <c r="O804" s="107"/>
      <c r="P804" s="107"/>
      <c r="Q804" s="107"/>
      <c r="R804" s="107"/>
      <c r="S804" s="107"/>
      <c r="T804" s="107"/>
    </row>
    <row r="805" spans="1:20" ht="15.75" customHeight="1" x14ac:dyDescent="0.25">
      <c r="A805" s="107"/>
      <c r="B805" s="107"/>
      <c r="C805" s="107"/>
      <c r="D805" s="107"/>
      <c r="E805" s="107"/>
      <c r="F805" s="107"/>
      <c r="G805" s="107"/>
      <c r="H805" s="107"/>
      <c r="I805" s="107"/>
      <c r="J805" s="107"/>
      <c r="K805" s="107"/>
      <c r="L805" s="107"/>
      <c r="M805" s="107"/>
      <c r="N805" s="107"/>
      <c r="O805" s="107"/>
      <c r="P805" s="107"/>
      <c r="Q805" s="107"/>
      <c r="R805" s="107"/>
      <c r="S805" s="107"/>
      <c r="T805" s="107"/>
    </row>
    <row r="806" spans="1:20" ht="15.75" customHeight="1" x14ac:dyDescent="0.25">
      <c r="A806" s="107"/>
      <c r="B806" s="107"/>
      <c r="C806" s="107"/>
      <c r="D806" s="107"/>
      <c r="E806" s="107"/>
      <c r="F806" s="107"/>
      <c r="G806" s="107"/>
      <c r="H806" s="107"/>
      <c r="I806" s="107"/>
      <c r="J806" s="107"/>
      <c r="K806" s="107"/>
      <c r="L806" s="107"/>
      <c r="M806" s="107"/>
      <c r="N806" s="107"/>
      <c r="O806" s="107"/>
      <c r="P806" s="107"/>
      <c r="Q806" s="107"/>
      <c r="R806" s="107"/>
      <c r="S806" s="107"/>
      <c r="T806" s="107"/>
    </row>
    <row r="807" spans="1:20" ht="15.75" customHeight="1" x14ac:dyDescent="0.25">
      <c r="A807" s="107"/>
      <c r="B807" s="107"/>
      <c r="C807" s="107"/>
      <c r="D807" s="107"/>
      <c r="E807" s="107"/>
      <c r="F807" s="107"/>
      <c r="G807" s="107"/>
      <c r="H807" s="107"/>
      <c r="I807" s="107"/>
      <c r="J807" s="107"/>
      <c r="K807" s="107"/>
      <c r="L807" s="107"/>
      <c r="M807" s="107"/>
      <c r="N807" s="107"/>
      <c r="O807" s="107"/>
      <c r="P807" s="107"/>
      <c r="Q807" s="107"/>
      <c r="R807" s="107"/>
      <c r="S807" s="107"/>
      <c r="T807" s="107"/>
    </row>
    <row r="808" spans="1:20" ht="15.75" customHeight="1" x14ac:dyDescent="0.25">
      <c r="A808" s="107"/>
      <c r="B808" s="107"/>
      <c r="C808" s="107"/>
      <c r="D808" s="107"/>
      <c r="E808" s="107"/>
      <c r="F808" s="107"/>
      <c r="G808" s="107"/>
      <c r="H808" s="107"/>
      <c r="I808" s="107"/>
      <c r="J808" s="107"/>
      <c r="K808" s="107"/>
      <c r="L808" s="107"/>
      <c r="M808" s="107"/>
      <c r="N808" s="107"/>
      <c r="O808" s="107"/>
      <c r="P808" s="107"/>
      <c r="Q808" s="107"/>
      <c r="R808" s="107"/>
      <c r="S808" s="107"/>
      <c r="T808" s="107"/>
    </row>
    <row r="809" spans="1:20" ht="15.75" customHeight="1" x14ac:dyDescent="0.25">
      <c r="A809" s="107"/>
      <c r="B809" s="107"/>
      <c r="C809" s="107"/>
      <c r="D809" s="107"/>
      <c r="E809" s="107"/>
      <c r="F809" s="107"/>
      <c r="G809" s="107"/>
      <c r="H809" s="107"/>
      <c r="I809" s="107"/>
      <c r="J809" s="107"/>
      <c r="K809" s="107"/>
      <c r="L809" s="107"/>
      <c r="M809" s="107"/>
      <c r="N809" s="107"/>
      <c r="O809" s="107"/>
      <c r="P809" s="107"/>
      <c r="Q809" s="107"/>
      <c r="R809" s="107"/>
      <c r="S809" s="107"/>
      <c r="T809" s="107"/>
    </row>
    <row r="810" spans="1:20" ht="15.75" customHeight="1" x14ac:dyDescent="0.25">
      <c r="A810" s="107"/>
      <c r="B810" s="107"/>
      <c r="C810" s="107"/>
      <c r="D810" s="107"/>
      <c r="E810" s="107"/>
      <c r="F810" s="107"/>
      <c r="G810" s="107"/>
      <c r="H810" s="107"/>
      <c r="I810" s="107"/>
      <c r="J810" s="107"/>
      <c r="K810" s="107"/>
      <c r="L810" s="107"/>
      <c r="M810" s="107"/>
      <c r="N810" s="107"/>
      <c r="O810" s="107"/>
      <c r="P810" s="107"/>
      <c r="Q810" s="107"/>
      <c r="R810" s="107"/>
      <c r="S810" s="107"/>
      <c r="T810" s="107"/>
    </row>
    <row r="811" spans="1:20" ht="15.75" customHeight="1" x14ac:dyDescent="0.25">
      <c r="A811" s="107"/>
      <c r="B811" s="107"/>
      <c r="C811" s="107"/>
      <c r="D811" s="107"/>
      <c r="E811" s="107"/>
      <c r="F811" s="107"/>
      <c r="G811" s="107"/>
      <c r="H811" s="107"/>
      <c r="I811" s="107"/>
      <c r="J811" s="107"/>
      <c r="K811" s="107"/>
      <c r="L811" s="107"/>
      <c r="M811" s="107"/>
      <c r="N811" s="107"/>
      <c r="O811" s="107"/>
      <c r="P811" s="107"/>
      <c r="Q811" s="107"/>
      <c r="R811" s="107"/>
      <c r="S811" s="107"/>
      <c r="T811" s="107"/>
    </row>
    <row r="812" spans="1:20" ht="15.75" customHeight="1" x14ac:dyDescent="0.25">
      <c r="A812" s="107"/>
      <c r="B812" s="107"/>
      <c r="C812" s="107"/>
      <c r="D812" s="107"/>
      <c r="E812" s="107"/>
      <c r="F812" s="107"/>
      <c r="G812" s="107"/>
      <c r="H812" s="107"/>
      <c r="I812" s="107"/>
      <c r="J812" s="107"/>
      <c r="K812" s="107"/>
      <c r="L812" s="107"/>
      <c r="M812" s="107"/>
      <c r="N812" s="107"/>
      <c r="O812" s="107"/>
      <c r="P812" s="107"/>
      <c r="Q812" s="107"/>
      <c r="R812" s="107"/>
      <c r="S812" s="107"/>
      <c r="T812" s="107"/>
    </row>
    <row r="813" spans="1:20" ht="15.75" customHeight="1" x14ac:dyDescent="0.25">
      <c r="A813" s="107"/>
      <c r="B813" s="107"/>
      <c r="C813" s="107"/>
      <c r="D813" s="107"/>
      <c r="E813" s="107"/>
      <c r="F813" s="107"/>
      <c r="G813" s="107"/>
      <c r="H813" s="107"/>
      <c r="I813" s="107"/>
      <c r="J813" s="107"/>
      <c r="K813" s="107"/>
      <c r="L813" s="107"/>
      <c r="M813" s="107"/>
      <c r="N813" s="107"/>
      <c r="O813" s="107"/>
      <c r="P813" s="107"/>
      <c r="Q813" s="107"/>
      <c r="R813" s="107"/>
      <c r="S813" s="107"/>
      <c r="T813" s="107"/>
    </row>
    <row r="814" spans="1:20" ht="15.75" customHeight="1" x14ac:dyDescent="0.25">
      <c r="A814" s="107"/>
      <c r="B814" s="107"/>
      <c r="C814" s="107"/>
      <c r="D814" s="107"/>
      <c r="E814" s="107"/>
      <c r="F814" s="107"/>
      <c r="G814" s="107"/>
      <c r="H814" s="107"/>
      <c r="I814" s="107"/>
      <c r="J814" s="107"/>
      <c r="K814" s="107"/>
      <c r="L814" s="107"/>
      <c r="M814" s="107"/>
      <c r="N814" s="107"/>
      <c r="O814" s="107"/>
      <c r="P814" s="107"/>
      <c r="Q814" s="107"/>
      <c r="R814" s="107"/>
      <c r="S814" s="107"/>
      <c r="T814" s="107"/>
    </row>
    <row r="815" spans="1:20" ht="15.75" customHeight="1" x14ac:dyDescent="0.25">
      <c r="A815" s="107"/>
      <c r="B815" s="107"/>
      <c r="C815" s="107"/>
      <c r="D815" s="107"/>
      <c r="E815" s="107"/>
      <c r="F815" s="107"/>
      <c r="G815" s="107"/>
      <c r="H815" s="107"/>
      <c r="I815" s="107"/>
      <c r="J815" s="107"/>
      <c r="K815" s="107"/>
      <c r="L815" s="107"/>
      <c r="M815" s="107"/>
      <c r="N815" s="107"/>
      <c r="O815" s="107"/>
      <c r="P815" s="107"/>
      <c r="Q815" s="107"/>
      <c r="R815" s="107"/>
      <c r="S815" s="107"/>
      <c r="T815" s="107"/>
    </row>
    <row r="816" spans="1:20" ht="15.75" customHeight="1" x14ac:dyDescent="0.25">
      <c r="A816" s="107"/>
      <c r="B816" s="107"/>
      <c r="C816" s="107"/>
      <c r="D816" s="107"/>
      <c r="E816" s="107"/>
      <c r="F816" s="107"/>
      <c r="G816" s="107"/>
      <c r="H816" s="107"/>
      <c r="I816" s="107"/>
      <c r="J816" s="107"/>
      <c r="K816" s="107"/>
      <c r="L816" s="107"/>
      <c r="M816" s="107"/>
      <c r="N816" s="107"/>
      <c r="O816" s="107"/>
      <c r="P816" s="107"/>
      <c r="Q816" s="107"/>
      <c r="R816" s="107"/>
      <c r="S816" s="107"/>
      <c r="T816" s="107"/>
    </row>
    <row r="817" spans="1:20" ht="15.75" customHeight="1" x14ac:dyDescent="0.25">
      <c r="A817" s="107"/>
      <c r="B817" s="107"/>
      <c r="C817" s="107"/>
      <c r="D817" s="107"/>
      <c r="E817" s="107"/>
      <c r="F817" s="107"/>
      <c r="G817" s="107"/>
      <c r="H817" s="107"/>
      <c r="I817" s="107"/>
      <c r="J817" s="107"/>
      <c r="K817" s="107"/>
      <c r="L817" s="107"/>
      <c r="M817" s="107"/>
      <c r="N817" s="107"/>
      <c r="O817" s="107"/>
      <c r="P817" s="107"/>
      <c r="Q817" s="107"/>
      <c r="R817" s="107"/>
      <c r="S817" s="107"/>
      <c r="T817" s="107"/>
    </row>
    <row r="818" spans="1:20" ht="15.75" customHeight="1" x14ac:dyDescent="0.25">
      <c r="A818" s="107"/>
      <c r="B818" s="107"/>
      <c r="C818" s="107"/>
      <c r="D818" s="107"/>
      <c r="E818" s="107"/>
      <c r="F818" s="107"/>
      <c r="G818" s="107"/>
      <c r="H818" s="107"/>
      <c r="I818" s="107"/>
      <c r="J818" s="107"/>
      <c r="K818" s="107"/>
      <c r="L818" s="107"/>
      <c r="M818" s="107"/>
      <c r="N818" s="107"/>
      <c r="O818" s="107"/>
      <c r="P818" s="107"/>
      <c r="Q818" s="107"/>
      <c r="R818" s="107"/>
      <c r="S818" s="107"/>
      <c r="T818" s="107"/>
    </row>
    <row r="819" spans="1:20" ht="15.75" customHeight="1" x14ac:dyDescent="0.25">
      <c r="A819" s="107"/>
      <c r="B819" s="107"/>
      <c r="C819" s="107"/>
      <c r="D819" s="107"/>
      <c r="E819" s="107"/>
      <c r="F819" s="107"/>
      <c r="G819" s="107"/>
      <c r="H819" s="107"/>
      <c r="I819" s="107"/>
      <c r="J819" s="107"/>
      <c r="K819" s="107"/>
      <c r="L819" s="107"/>
      <c r="M819" s="107"/>
      <c r="N819" s="107"/>
      <c r="O819" s="107"/>
      <c r="P819" s="107"/>
      <c r="Q819" s="107"/>
      <c r="R819" s="107"/>
      <c r="S819" s="107"/>
      <c r="T819" s="107"/>
    </row>
    <row r="820" spans="1:20" ht="15.75" customHeight="1" x14ac:dyDescent="0.25">
      <c r="A820" s="107"/>
      <c r="B820" s="107"/>
      <c r="C820" s="107"/>
      <c r="D820" s="107"/>
      <c r="E820" s="107"/>
      <c r="F820" s="107"/>
      <c r="G820" s="107"/>
      <c r="H820" s="107"/>
      <c r="I820" s="107"/>
      <c r="J820" s="107"/>
      <c r="K820" s="107"/>
      <c r="L820" s="107"/>
      <c r="M820" s="107"/>
      <c r="N820" s="107"/>
      <c r="O820" s="107"/>
      <c r="P820" s="107"/>
      <c r="Q820" s="107"/>
      <c r="R820" s="107"/>
      <c r="S820" s="107"/>
      <c r="T820" s="107"/>
    </row>
    <row r="821" spans="1:20" ht="15.75" customHeight="1" x14ac:dyDescent="0.25">
      <c r="A821" s="107"/>
      <c r="B821" s="107"/>
      <c r="C821" s="107"/>
      <c r="D821" s="107"/>
      <c r="E821" s="107"/>
      <c r="F821" s="107"/>
      <c r="G821" s="107"/>
      <c r="H821" s="107"/>
      <c r="I821" s="107"/>
      <c r="J821" s="107"/>
      <c r="K821" s="107"/>
      <c r="L821" s="107"/>
      <c r="M821" s="107"/>
      <c r="N821" s="107"/>
      <c r="O821" s="107"/>
      <c r="P821" s="107"/>
      <c r="Q821" s="107"/>
      <c r="R821" s="107"/>
      <c r="S821" s="107"/>
      <c r="T821" s="107"/>
    </row>
    <row r="822" spans="1:20" ht="15.75" customHeight="1" x14ac:dyDescent="0.25">
      <c r="A822" s="107"/>
      <c r="B822" s="107"/>
      <c r="C822" s="107"/>
      <c r="D822" s="107"/>
      <c r="E822" s="107"/>
      <c r="F822" s="107"/>
      <c r="G822" s="107"/>
      <c r="H822" s="107"/>
      <c r="I822" s="107"/>
      <c r="J822" s="107"/>
      <c r="K822" s="107"/>
      <c r="L822" s="107"/>
      <c r="M822" s="107"/>
      <c r="N822" s="107"/>
      <c r="O822" s="107"/>
      <c r="P822" s="107"/>
      <c r="Q822" s="107"/>
      <c r="R822" s="107"/>
      <c r="S822" s="107"/>
      <c r="T822" s="107"/>
    </row>
    <row r="823" spans="1:20" ht="15.75" customHeight="1" x14ac:dyDescent="0.25">
      <c r="A823" s="107"/>
      <c r="B823" s="107"/>
      <c r="C823" s="107"/>
      <c r="D823" s="107"/>
      <c r="E823" s="107"/>
      <c r="F823" s="107"/>
      <c r="G823" s="107"/>
      <c r="H823" s="107"/>
      <c r="I823" s="107"/>
      <c r="J823" s="107"/>
      <c r="K823" s="107"/>
      <c r="L823" s="107"/>
      <c r="M823" s="107"/>
      <c r="N823" s="107"/>
      <c r="O823" s="107"/>
      <c r="P823" s="107"/>
      <c r="Q823" s="107"/>
      <c r="R823" s="107"/>
      <c r="S823" s="107"/>
      <c r="T823" s="107"/>
    </row>
    <row r="824" spans="1:20" ht="15.75" customHeight="1" x14ac:dyDescent="0.25">
      <c r="A824" s="107"/>
      <c r="B824" s="107"/>
      <c r="C824" s="107"/>
      <c r="D824" s="107"/>
      <c r="E824" s="107"/>
      <c r="F824" s="107"/>
      <c r="G824" s="107"/>
      <c r="H824" s="107"/>
      <c r="I824" s="107"/>
      <c r="J824" s="107"/>
      <c r="K824" s="107"/>
      <c r="L824" s="107"/>
      <c r="M824" s="107"/>
      <c r="N824" s="107"/>
      <c r="O824" s="107"/>
      <c r="P824" s="107"/>
      <c r="Q824" s="107"/>
      <c r="R824" s="107"/>
      <c r="S824" s="107"/>
      <c r="T824" s="107"/>
    </row>
    <row r="825" spans="1:20" ht="15.75" customHeight="1" x14ac:dyDescent="0.25">
      <c r="A825" s="107"/>
      <c r="B825" s="107"/>
      <c r="C825" s="107"/>
      <c r="D825" s="107"/>
      <c r="E825" s="107"/>
      <c r="F825" s="107"/>
      <c r="G825" s="107"/>
      <c r="H825" s="107"/>
      <c r="I825" s="107"/>
      <c r="J825" s="107"/>
      <c r="K825" s="107"/>
      <c r="L825" s="107"/>
      <c r="M825" s="107"/>
      <c r="N825" s="107"/>
      <c r="O825" s="107"/>
      <c r="P825" s="107"/>
      <c r="Q825" s="107"/>
      <c r="R825" s="107"/>
      <c r="S825" s="107"/>
      <c r="T825" s="107"/>
    </row>
    <row r="826" spans="1:20" ht="15.75" customHeight="1" x14ac:dyDescent="0.25">
      <c r="A826" s="107"/>
      <c r="B826" s="107"/>
      <c r="C826" s="107"/>
      <c r="D826" s="107"/>
      <c r="E826" s="107"/>
      <c r="F826" s="107"/>
      <c r="G826" s="107"/>
      <c r="H826" s="107"/>
      <c r="I826" s="107"/>
      <c r="J826" s="107"/>
      <c r="K826" s="107"/>
      <c r="L826" s="107"/>
      <c r="M826" s="107"/>
      <c r="N826" s="107"/>
      <c r="O826" s="107"/>
      <c r="P826" s="107"/>
      <c r="Q826" s="107"/>
      <c r="R826" s="107"/>
      <c r="S826" s="107"/>
      <c r="T826" s="107"/>
    </row>
    <row r="827" spans="1:20" ht="15.75" customHeight="1" x14ac:dyDescent="0.25">
      <c r="A827" s="107"/>
      <c r="B827" s="107"/>
      <c r="C827" s="107"/>
      <c r="D827" s="107"/>
      <c r="E827" s="107"/>
      <c r="F827" s="107"/>
      <c r="G827" s="107"/>
      <c r="H827" s="107"/>
      <c r="I827" s="107"/>
      <c r="J827" s="107"/>
      <c r="K827" s="107"/>
      <c r="L827" s="107"/>
      <c r="M827" s="107"/>
      <c r="N827" s="107"/>
      <c r="O827" s="107"/>
      <c r="P827" s="107"/>
      <c r="Q827" s="107"/>
      <c r="R827" s="107"/>
      <c r="S827" s="107"/>
      <c r="T827" s="107"/>
    </row>
    <row r="828" spans="1:20" ht="15.75" customHeight="1" x14ac:dyDescent="0.25">
      <c r="A828" s="107"/>
      <c r="B828" s="107"/>
      <c r="C828" s="107"/>
      <c r="D828" s="107"/>
      <c r="E828" s="107"/>
      <c r="F828" s="107"/>
      <c r="G828" s="107"/>
      <c r="H828" s="107"/>
      <c r="I828" s="107"/>
      <c r="J828" s="107"/>
      <c r="K828" s="107"/>
      <c r="L828" s="107"/>
      <c r="M828" s="107"/>
      <c r="N828" s="107"/>
      <c r="O828" s="107"/>
      <c r="P828" s="107"/>
      <c r="Q828" s="107"/>
      <c r="R828" s="107"/>
      <c r="S828" s="107"/>
      <c r="T828" s="107"/>
    </row>
    <row r="829" spans="1:20" ht="15.75" customHeight="1" x14ac:dyDescent="0.25">
      <c r="A829" s="107"/>
      <c r="B829" s="107"/>
      <c r="C829" s="107"/>
      <c r="D829" s="107"/>
      <c r="E829" s="107"/>
      <c r="F829" s="107"/>
      <c r="G829" s="107"/>
      <c r="H829" s="107"/>
      <c r="I829" s="107"/>
      <c r="J829" s="107"/>
      <c r="K829" s="107"/>
      <c r="L829" s="107"/>
      <c r="M829" s="107"/>
      <c r="N829" s="107"/>
      <c r="O829" s="107"/>
      <c r="P829" s="107"/>
      <c r="Q829" s="107"/>
      <c r="R829" s="107"/>
      <c r="S829" s="107"/>
      <c r="T829" s="107"/>
    </row>
    <row r="830" spans="1:20" ht="15.75" customHeight="1" x14ac:dyDescent="0.25">
      <c r="A830" s="107"/>
      <c r="B830" s="107"/>
      <c r="C830" s="107"/>
      <c r="D830" s="107"/>
      <c r="E830" s="107"/>
      <c r="F830" s="107"/>
      <c r="G830" s="107"/>
      <c r="H830" s="107"/>
      <c r="I830" s="107"/>
      <c r="J830" s="107"/>
      <c r="K830" s="107"/>
      <c r="L830" s="107"/>
      <c r="M830" s="107"/>
      <c r="N830" s="107"/>
      <c r="O830" s="107"/>
      <c r="P830" s="107"/>
      <c r="Q830" s="107"/>
      <c r="R830" s="107"/>
      <c r="S830" s="107"/>
      <c r="T830" s="107"/>
    </row>
    <row r="831" spans="1:20" ht="15.75" customHeight="1" x14ac:dyDescent="0.25">
      <c r="A831" s="107"/>
      <c r="B831" s="107"/>
      <c r="C831" s="107"/>
      <c r="D831" s="107"/>
      <c r="E831" s="107"/>
      <c r="F831" s="107"/>
      <c r="G831" s="107"/>
      <c r="H831" s="107"/>
      <c r="I831" s="107"/>
      <c r="J831" s="107"/>
      <c r="K831" s="107"/>
      <c r="L831" s="107"/>
      <c r="M831" s="107"/>
      <c r="N831" s="107"/>
      <c r="O831" s="107"/>
      <c r="P831" s="107"/>
      <c r="Q831" s="107"/>
      <c r="R831" s="107"/>
      <c r="S831" s="107"/>
      <c r="T831" s="107"/>
    </row>
    <row r="832" spans="1:20" ht="15.75" customHeight="1" x14ac:dyDescent="0.25">
      <c r="A832" s="107"/>
      <c r="B832" s="107"/>
      <c r="C832" s="107"/>
      <c r="D832" s="107"/>
      <c r="E832" s="107"/>
      <c r="F832" s="107"/>
      <c r="G832" s="107"/>
      <c r="H832" s="107"/>
      <c r="I832" s="107"/>
      <c r="J832" s="107"/>
      <c r="K832" s="107"/>
      <c r="L832" s="107"/>
      <c r="M832" s="107"/>
      <c r="N832" s="107"/>
      <c r="O832" s="107"/>
      <c r="P832" s="107"/>
      <c r="Q832" s="107"/>
      <c r="R832" s="107"/>
      <c r="S832" s="107"/>
      <c r="T832" s="107"/>
    </row>
    <row r="833" spans="1:20" ht="15.75" customHeight="1" x14ac:dyDescent="0.25">
      <c r="A833" s="107"/>
      <c r="B833" s="107"/>
      <c r="C833" s="107"/>
      <c r="D833" s="107"/>
      <c r="E833" s="107"/>
      <c r="F833" s="107"/>
      <c r="G833" s="107"/>
      <c r="H833" s="107"/>
      <c r="I833" s="107"/>
      <c r="J833" s="107"/>
      <c r="K833" s="107"/>
      <c r="L833" s="107"/>
      <c r="M833" s="107"/>
      <c r="N833" s="107"/>
      <c r="O833" s="107"/>
      <c r="P833" s="107"/>
      <c r="Q833" s="107"/>
      <c r="R833" s="107"/>
      <c r="S833" s="107"/>
      <c r="T833" s="107"/>
    </row>
    <row r="834" spans="1:20" ht="15.75" customHeight="1" x14ac:dyDescent="0.25">
      <c r="A834" s="107"/>
      <c r="B834" s="107"/>
      <c r="C834" s="107"/>
      <c r="D834" s="107"/>
      <c r="E834" s="107"/>
      <c r="F834" s="107"/>
      <c r="G834" s="107"/>
      <c r="H834" s="107"/>
      <c r="I834" s="107"/>
      <c r="J834" s="107"/>
      <c r="K834" s="107"/>
      <c r="L834" s="107"/>
      <c r="M834" s="107"/>
      <c r="N834" s="107"/>
      <c r="O834" s="107"/>
      <c r="P834" s="107"/>
      <c r="Q834" s="107"/>
      <c r="R834" s="107"/>
      <c r="S834" s="107"/>
      <c r="T834" s="107"/>
    </row>
    <row r="835" spans="1:20" ht="15.75" customHeight="1" x14ac:dyDescent="0.25">
      <c r="A835" s="107"/>
      <c r="B835" s="107"/>
      <c r="C835" s="107"/>
      <c r="D835" s="107"/>
      <c r="E835" s="107"/>
      <c r="F835" s="107"/>
      <c r="G835" s="107"/>
      <c r="H835" s="107"/>
      <c r="I835" s="107"/>
      <c r="J835" s="107"/>
      <c r="K835" s="107"/>
      <c r="L835" s="107"/>
      <c r="M835" s="107"/>
      <c r="N835" s="107"/>
      <c r="O835" s="107"/>
      <c r="P835" s="107"/>
      <c r="Q835" s="107"/>
      <c r="R835" s="107"/>
      <c r="S835" s="107"/>
      <c r="T835" s="107"/>
    </row>
    <row r="836" spans="1:20" ht="15.75" customHeight="1" x14ac:dyDescent="0.25">
      <c r="A836" s="107"/>
      <c r="B836" s="107"/>
      <c r="C836" s="107"/>
      <c r="D836" s="107"/>
      <c r="E836" s="107"/>
      <c r="F836" s="107"/>
      <c r="G836" s="107"/>
      <c r="H836" s="107"/>
      <c r="I836" s="107"/>
      <c r="J836" s="107"/>
      <c r="K836" s="107"/>
      <c r="L836" s="107"/>
      <c r="M836" s="107"/>
      <c r="N836" s="107"/>
      <c r="O836" s="107"/>
      <c r="P836" s="107"/>
      <c r="Q836" s="107"/>
      <c r="R836" s="107"/>
      <c r="S836" s="107"/>
      <c r="T836" s="107"/>
    </row>
    <row r="837" spans="1:20" ht="15.75" customHeight="1" x14ac:dyDescent="0.25">
      <c r="A837" s="107"/>
      <c r="B837" s="107"/>
      <c r="C837" s="107"/>
      <c r="D837" s="107"/>
      <c r="E837" s="107"/>
      <c r="F837" s="107"/>
      <c r="G837" s="107"/>
      <c r="H837" s="107"/>
      <c r="I837" s="107"/>
      <c r="J837" s="107"/>
      <c r="K837" s="107"/>
      <c r="L837" s="107"/>
      <c r="M837" s="107"/>
      <c r="N837" s="107"/>
      <c r="O837" s="107"/>
      <c r="P837" s="107"/>
      <c r="Q837" s="107"/>
      <c r="R837" s="107"/>
      <c r="S837" s="107"/>
      <c r="T837" s="107"/>
    </row>
    <row r="838" spans="1:20" ht="15.75" customHeight="1" x14ac:dyDescent="0.25">
      <c r="A838" s="107"/>
      <c r="B838" s="107"/>
      <c r="C838" s="107"/>
      <c r="D838" s="107"/>
      <c r="E838" s="107"/>
      <c r="F838" s="107"/>
      <c r="G838" s="107"/>
      <c r="H838" s="107"/>
      <c r="I838" s="107"/>
      <c r="J838" s="107"/>
      <c r="K838" s="107"/>
      <c r="L838" s="107"/>
      <c r="M838" s="107"/>
      <c r="N838" s="107"/>
      <c r="O838" s="107"/>
      <c r="P838" s="107"/>
      <c r="Q838" s="107"/>
      <c r="R838" s="107"/>
      <c r="S838" s="107"/>
      <c r="T838" s="107"/>
    </row>
    <row r="839" spans="1:20" ht="15.75" customHeight="1" x14ac:dyDescent="0.25">
      <c r="A839" s="107"/>
      <c r="B839" s="107"/>
      <c r="C839" s="107"/>
      <c r="D839" s="107"/>
      <c r="E839" s="107"/>
      <c r="F839" s="107"/>
      <c r="G839" s="107"/>
      <c r="H839" s="107"/>
      <c r="I839" s="107"/>
      <c r="J839" s="107"/>
      <c r="K839" s="107"/>
      <c r="L839" s="107"/>
      <c r="M839" s="107"/>
      <c r="N839" s="107"/>
      <c r="O839" s="107"/>
      <c r="P839" s="107"/>
      <c r="Q839" s="107"/>
      <c r="R839" s="107"/>
      <c r="S839" s="107"/>
      <c r="T839" s="107"/>
    </row>
    <row r="840" spans="1:20" ht="15.75" customHeight="1" x14ac:dyDescent="0.25">
      <c r="A840" s="107"/>
      <c r="B840" s="107"/>
      <c r="C840" s="107"/>
      <c r="D840" s="107"/>
      <c r="E840" s="107"/>
      <c r="F840" s="107"/>
      <c r="G840" s="107"/>
      <c r="H840" s="107"/>
      <c r="I840" s="107"/>
      <c r="J840" s="107"/>
      <c r="K840" s="107"/>
      <c r="L840" s="107"/>
      <c r="M840" s="107"/>
      <c r="N840" s="107"/>
      <c r="O840" s="107"/>
      <c r="P840" s="107"/>
      <c r="Q840" s="107"/>
      <c r="R840" s="107"/>
      <c r="S840" s="107"/>
      <c r="T840" s="107"/>
    </row>
    <row r="841" spans="1:20" ht="15.75" customHeight="1" x14ac:dyDescent="0.25">
      <c r="A841" s="107"/>
      <c r="B841" s="107"/>
      <c r="C841" s="107"/>
      <c r="D841" s="107"/>
      <c r="E841" s="107"/>
      <c r="F841" s="107"/>
      <c r="G841" s="107"/>
      <c r="H841" s="107"/>
      <c r="I841" s="107"/>
      <c r="J841" s="107"/>
      <c r="K841" s="107"/>
      <c r="L841" s="107"/>
      <c r="M841" s="107"/>
      <c r="N841" s="107"/>
      <c r="O841" s="107"/>
      <c r="P841" s="107"/>
      <c r="Q841" s="107"/>
      <c r="R841" s="107"/>
      <c r="S841" s="107"/>
      <c r="T841" s="107"/>
    </row>
    <row r="842" spans="1:20" ht="15.75" customHeight="1" x14ac:dyDescent="0.25">
      <c r="A842" s="107"/>
      <c r="B842" s="107"/>
      <c r="C842" s="107"/>
      <c r="D842" s="107"/>
      <c r="E842" s="107"/>
      <c r="F842" s="107"/>
      <c r="G842" s="107"/>
      <c r="H842" s="107"/>
      <c r="I842" s="107"/>
      <c r="J842" s="107"/>
      <c r="K842" s="107"/>
      <c r="L842" s="107"/>
      <c r="M842" s="107"/>
      <c r="N842" s="107"/>
      <c r="O842" s="107"/>
      <c r="P842" s="107"/>
      <c r="Q842" s="107"/>
      <c r="R842" s="107"/>
      <c r="S842" s="107"/>
      <c r="T842" s="107"/>
    </row>
    <row r="843" spans="1:20" ht="15.75" customHeight="1" x14ac:dyDescent="0.25">
      <c r="A843" s="107"/>
      <c r="B843" s="107"/>
      <c r="C843" s="107"/>
      <c r="D843" s="107"/>
      <c r="E843" s="107"/>
      <c r="F843" s="107"/>
      <c r="G843" s="107"/>
      <c r="H843" s="107"/>
      <c r="I843" s="107"/>
      <c r="J843" s="107"/>
      <c r="K843" s="107"/>
      <c r="L843" s="107"/>
      <c r="M843" s="107"/>
      <c r="N843" s="107"/>
      <c r="O843" s="107"/>
      <c r="P843" s="107"/>
      <c r="Q843" s="107"/>
      <c r="R843" s="107"/>
      <c r="S843" s="107"/>
      <c r="T843" s="107"/>
    </row>
    <row r="844" spans="1:20" ht="15.75" customHeight="1" x14ac:dyDescent="0.25">
      <c r="A844" s="107"/>
      <c r="B844" s="107"/>
      <c r="C844" s="107"/>
      <c r="D844" s="107"/>
      <c r="E844" s="107"/>
      <c r="F844" s="107"/>
      <c r="G844" s="107"/>
      <c r="H844" s="107"/>
      <c r="I844" s="107"/>
      <c r="J844" s="107"/>
      <c r="K844" s="107"/>
      <c r="L844" s="107"/>
      <c r="M844" s="107"/>
      <c r="N844" s="107"/>
      <c r="O844" s="107"/>
      <c r="P844" s="107"/>
      <c r="Q844" s="107"/>
      <c r="R844" s="107"/>
      <c r="S844" s="107"/>
      <c r="T844" s="107"/>
    </row>
    <row r="845" spans="1:20" ht="15.75" customHeight="1" x14ac:dyDescent="0.25">
      <c r="A845" s="107"/>
      <c r="B845" s="107"/>
      <c r="C845" s="107"/>
      <c r="D845" s="107"/>
      <c r="E845" s="107"/>
      <c r="F845" s="107"/>
      <c r="G845" s="107"/>
      <c r="H845" s="107"/>
      <c r="I845" s="107"/>
      <c r="J845" s="107"/>
      <c r="K845" s="107"/>
      <c r="L845" s="107"/>
      <c r="M845" s="107"/>
      <c r="N845" s="107"/>
      <c r="O845" s="107"/>
      <c r="P845" s="107"/>
      <c r="Q845" s="107"/>
      <c r="R845" s="107"/>
      <c r="S845" s="107"/>
      <c r="T845" s="107"/>
    </row>
    <row r="846" spans="1:20" ht="15.75" customHeight="1" x14ac:dyDescent="0.25">
      <c r="A846" s="107"/>
      <c r="B846" s="107"/>
      <c r="C846" s="107"/>
      <c r="D846" s="107"/>
      <c r="E846" s="107"/>
      <c r="F846" s="107"/>
      <c r="G846" s="107"/>
      <c r="H846" s="107"/>
      <c r="I846" s="107"/>
      <c r="J846" s="107"/>
      <c r="K846" s="107"/>
      <c r="L846" s="107"/>
      <c r="M846" s="107"/>
      <c r="N846" s="107"/>
      <c r="O846" s="107"/>
      <c r="P846" s="107"/>
      <c r="Q846" s="107"/>
      <c r="R846" s="107"/>
      <c r="S846" s="107"/>
      <c r="T846" s="107"/>
    </row>
    <row r="847" spans="1:20" ht="15.75" customHeight="1" x14ac:dyDescent="0.25">
      <c r="A847" s="107"/>
      <c r="B847" s="107"/>
      <c r="C847" s="107"/>
      <c r="D847" s="107"/>
      <c r="E847" s="107"/>
      <c r="F847" s="107"/>
      <c r="G847" s="107"/>
      <c r="H847" s="107"/>
      <c r="I847" s="107"/>
      <c r="J847" s="107"/>
      <c r="K847" s="107"/>
      <c r="L847" s="107"/>
      <c r="M847" s="107"/>
      <c r="N847" s="107"/>
      <c r="O847" s="107"/>
      <c r="P847" s="107"/>
      <c r="Q847" s="107"/>
      <c r="R847" s="107"/>
      <c r="S847" s="107"/>
      <c r="T847" s="107"/>
    </row>
    <row r="848" spans="1:20" ht="15.75" customHeight="1" x14ac:dyDescent="0.25">
      <c r="A848" s="107"/>
      <c r="B848" s="107"/>
      <c r="C848" s="107"/>
      <c r="D848" s="107"/>
      <c r="E848" s="107"/>
      <c r="F848" s="107"/>
      <c r="G848" s="107"/>
      <c r="H848" s="107"/>
      <c r="I848" s="107"/>
      <c r="J848" s="107"/>
      <c r="K848" s="107"/>
      <c r="L848" s="107"/>
      <c r="M848" s="107"/>
      <c r="N848" s="107"/>
      <c r="O848" s="107"/>
      <c r="P848" s="107"/>
      <c r="Q848" s="107"/>
      <c r="R848" s="107"/>
      <c r="S848" s="107"/>
      <c r="T848" s="107"/>
    </row>
    <row r="849" spans="1:20" ht="15.75" customHeight="1" x14ac:dyDescent="0.25">
      <c r="A849" s="107"/>
      <c r="B849" s="107"/>
      <c r="C849" s="107"/>
      <c r="D849" s="107"/>
      <c r="E849" s="107"/>
      <c r="F849" s="107"/>
      <c r="G849" s="107"/>
      <c r="H849" s="107"/>
      <c r="I849" s="107"/>
      <c r="J849" s="107"/>
      <c r="K849" s="107"/>
      <c r="L849" s="107"/>
      <c r="M849" s="107"/>
      <c r="N849" s="107"/>
      <c r="O849" s="107"/>
      <c r="P849" s="107"/>
      <c r="Q849" s="107"/>
      <c r="R849" s="107"/>
      <c r="S849" s="107"/>
      <c r="T849" s="107"/>
    </row>
    <row r="850" spans="1:20" ht="15.75" customHeight="1" x14ac:dyDescent="0.25">
      <c r="A850" s="107"/>
      <c r="B850" s="107"/>
      <c r="C850" s="107"/>
      <c r="D850" s="107"/>
      <c r="E850" s="107"/>
      <c r="F850" s="107"/>
      <c r="G850" s="107"/>
      <c r="H850" s="107"/>
      <c r="I850" s="107"/>
      <c r="J850" s="107"/>
      <c r="K850" s="107"/>
      <c r="L850" s="107"/>
      <c r="M850" s="107"/>
      <c r="N850" s="107"/>
      <c r="O850" s="107"/>
      <c r="P850" s="107"/>
      <c r="Q850" s="107"/>
      <c r="R850" s="107"/>
      <c r="S850" s="107"/>
      <c r="T850" s="107"/>
    </row>
    <row r="851" spans="1:20" ht="15.75" customHeight="1" x14ac:dyDescent="0.25">
      <c r="A851" s="107"/>
      <c r="B851" s="107"/>
      <c r="C851" s="107"/>
      <c r="D851" s="107"/>
      <c r="E851" s="107"/>
      <c r="F851" s="107"/>
      <c r="G851" s="107"/>
      <c r="H851" s="107"/>
      <c r="I851" s="107"/>
      <c r="J851" s="107"/>
      <c r="K851" s="107"/>
      <c r="L851" s="107"/>
      <c r="M851" s="107"/>
      <c r="N851" s="107"/>
      <c r="O851" s="107"/>
      <c r="P851" s="107"/>
      <c r="Q851" s="107"/>
      <c r="R851" s="107"/>
      <c r="S851" s="107"/>
      <c r="T851" s="107"/>
    </row>
    <row r="852" spans="1:20" ht="15.75" customHeight="1" x14ac:dyDescent="0.25">
      <c r="A852" s="107"/>
      <c r="B852" s="107"/>
      <c r="C852" s="107"/>
      <c r="D852" s="107"/>
      <c r="E852" s="107"/>
      <c r="F852" s="107"/>
      <c r="G852" s="107"/>
      <c r="H852" s="107"/>
      <c r="I852" s="107"/>
      <c r="J852" s="107"/>
      <c r="K852" s="107"/>
      <c r="L852" s="107"/>
      <c r="M852" s="107"/>
      <c r="N852" s="107"/>
      <c r="O852" s="107"/>
      <c r="P852" s="107"/>
      <c r="Q852" s="107"/>
      <c r="R852" s="107"/>
      <c r="S852" s="107"/>
      <c r="T852" s="107"/>
    </row>
    <row r="853" spans="1:20" ht="15.75" customHeight="1" x14ac:dyDescent="0.25">
      <c r="A853" s="107"/>
      <c r="B853" s="107"/>
      <c r="C853" s="107"/>
      <c r="D853" s="107"/>
      <c r="E853" s="107"/>
      <c r="F853" s="107"/>
      <c r="G853" s="107"/>
      <c r="H853" s="107"/>
      <c r="I853" s="107"/>
      <c r="J853" s="107"/>
      <c r="K853" s="107"/>
      <c r="L853" s="107"/>
      <c r="M853" s="107"/>
      <c r="N853" s="107"/>
      <c r="O853" s="107"/>
      <c r="P853" s="107"/>
      <c r="Q853" s="107"/>
      <c r="R853" s="107"/>
      <c r="S853" s="107"/>
      <c r="T853" s="107"/>
    </row>
    <row r="854" spans="1:20" ht="15.75" customHeight="1" x14ac:dyDescent="0.25">
      <c r="A854" s="107"/>
      <c r="B854" s="107"/>
      <c r="C854" s="107"/>
      <c r="D854" s="107"/>
      <c r="E854" s="107"/>
      <c r="F854" s="107"/>
      <c r="G854" s="107"/>
      <c r="H854" s="107"/>
      <c r="I854" s="107"/>
      <c r="J854" s="107"/>
      <c r="K854" s="107"/>
      <c r="L854" s="107"/>
      <c r="M854" s="107"/>
      <c r="N854" s="107"/>
      <c r="O854" s="107"/>
      <c r="P854" s="107"/>
      <c r="Q854" s="107"/>
      <c r="R854" s="107"/>
      <c r="S854" s="107"/>
      <c r="T854" s="107"/>
    </row>
    <row r="855" spans="1:20" ht="15.75" customHeight="1" x14ac:dyDescent="0.25">
      <c r="A855" s="107"/>
      <c r="B855" s="107"/>
      <c r="C855" s="107"/>
      <c r="D855" s="107"/>
      <c r="E855" s="107"/>
      <c r="F855" s="107"/>
      <c r="G855" s="107"/>
      <c r="H855" s="107"/>
      <c r="I855" s="107"/>
      <c r="J855" s="107"/>
      <c r="K855" s="107"/>
      <c r="L855" s="107"/>
      <c r="M855" s="107"/>
      <c r="N855" s="107"/>
      <c r="O855" s="107"/>
      <c r="P855" s="107"/>
      <c r="Q855" s="107"/>
      <c r="R855" s="107"/>
      <c r="S855" s="107"/>
      <c r="T855" s="107"/>
    </row>
    <row r="856" spans="1:20" ht="15.75" customHeight="1" x14ac:dyDescent="0.25">
      <c r="A856" s="107"/>
      <c r="B856" s="107"/>
      <c r="C856" s="107"/>
      <c r="D856" s="107"/>
      <c r="E856" s="107"/>
      <c r="F856" s="107"/>
      <c r="G856" s="107"/>
      <c r="H856" s="107"/>
      <c r="I856" s="107"/>
      <c r="J856" s="107"/>
      <c r="K856" s="107"/>
      <c r="L856" s="107"/>
      <c r="M856" s="107"/>
      <c r="N856" s="107"/>
      <c r="O856" s="107"/>
      <c r="P856" s="107"/>
      <c r="Q856" s="107"/>
      <c r="R856" s="107"/>
      <c r="S856" s="107"/>
      <c r="T856" s="107"/>
    </row>
    <row r="857" spans="1:20" ht="15.75" customHeight="1" x14ac:dyDescent="0.25">
      <c r="A857" s="107"/>
      <c r="B857" s="107"/>
      <c r="C857" s="107"/>
      <c r="D857" s="107"/>
      <c r="E857" s="107"/>
      <c r="F857" s="107"/>
      <c r="G857" s="107"/>
      <c r="H857" s="107"/>
      <c r="I857" s="107"/>
      <c r="J857" s="107"/>
      <c r="K857" s="107"/>
      <c r="L857" s="107"/>
      <c r="M857" s="107"/>
      <c r="N857" s="107"/>
      <c r="O857" s="107"/>
      <c r="P857" s="107"/>
      <c r="Q857" s="107"/>
      <c r="R857" s="107"/>
      <c r="S857" s="107"/>
      <c r="T857" s="107"/>
    </row>
    <row r="858" spans="1:20" ht="15.75" customHeight="1" x14ac:dyDescent="0.25">
      <c r="A858" s="107"/>
      <c r="B858" s="107"/>
      <c r="C858" s="107"/>
      <c r="D858" s="107"/>
      <c r="E858" s="107"/>
      <c r="F858" s="107"/>
      <c r="G858" s="107"/>
      <c r="H858" s="107"/>
      <c r="I858" s="107"/>
      <c r="J858" s="107"/>
      <c r="K858" s="107"/>
      <c r="L858" s="107"/>
      <c r="M858" s="107"/>
      <c r="N858" s="107"/>
      <c r="O858" s="107"/>
      <c r="P858" s="107"/>
      <c r="Q858" s="107"/>
      <c r="R858" s="107"/>
      <c r="S858" s="107"/>
      <c r="T858" s="107"/>
    </row>
    <row r="859" spans="1:20" ht="15.75" customHeight="1" x14ac:dyDescent="0.25">
      <c r="A859" s="107"/>
      <c r="B859" s="107"/>
      <c r="C859" s="107"/>
      <c r="D859" s="107"/>
      <c r="E859" s="107"/>
      <c r="F859" s="107"/>
      <c r="G859" s="107"/>
      <c r="H859" s="107"/>
      <c r="I859" s="107"/>
      <c r="J859" s="107"/>
      <c r="K859" s="107"/>
      <c r="L859" s="107"/>
      <c r="M859" s="107"/>
      <c r="N859" s="107"/>
      <c r="O859" s="107"/>
      <c r="P859" s="107"/>
      <c r="Q859" s="107"/>
      <c r="R859" s="107"/>
      <c r="S859" s="107"/>
      <c r="T859" s="107"/>
    </row>
    <row r="860" spans="1:20" ht="15.75" customHeight="1" x14ac:dyDescent="0.25">
      <c r="A860" s="107"/>
      <c r="B860" s="107"/>
      <c r="C860" s="107"/>
      <c r="D860" s="107"/>
      <c r="E860" s="107"/>
      <c r="F860" s="107"/>
      <c r="G860" s="107"/>
      <c r="H860" s="107"/>
      <c r="I860" s="107"/>
      <c r="J860" s="107"/>
      <c r="K860" s="107"/>
      <c r="L860" s="107"/>
      <c r="M860" s="107"/>
      <c r="N860" s="107"/>
      <c r="O860" s="107"/>
      <c r="P860" s="107"/>
      <c r="Q860" s="107"/>
      <c r="R860" s="107"/>
      <c r="S860" s="107"/>
      <c r="T860" s="107"/>
    </row>
    <row r="861" spans="1:20" ht="15.75" customHeight="1" x14ac:dyDescent="0.25">
      <c r="A861" s="107"/>
      <c r="B861" s="107"/>
      <c r="C861" s="107"/>
      <c r="D861" s="107"/>
      <c r="E861" s="107"/>
      <c r="F861" s="107"/>
      <c r="G861" s="107"/>
      <c r="H861" s="107"/>
      <c r="I861" s="107"/>
      <c r="J861" s="107"/>
      <c r="K861" s="107"/>
      <c r="L861" s="107"/>
      <c r="M861" s="107"/>
      <c r="N861" s="107"/>
      <c r="O861" s="107"/>
      <c r="P861" s="107"/>
      <c r="Q861" s="107"/>
      <c r="R861" s="107"/>
      <c r="S861" s="107"/>
      <c r="T861" s="107"/>
    </row>
    <row r="862" spans="1:20" ht="15.75" customHeight="1" x14ac:dyDescent="0.25">
      <c r="A862" s="107"/>
      <c r="B862" s="107"/>
      <c r="C862" s="107"/>
      <c r="D862" s="107"/>
      <c r="E862" s="107"/>
      <c r="F862" s="107"/>
      <c r="G862" s="107"/>
      <c r="H862" s="107"/>
      <c r="I862" s="107"/>
      <c r="J862" s="107"/>
      <c r="K862" s="107"/>
      <c r="L862" s="107"/>
      <c r="M862" s="107"/>
      <c r="N862" s="107"/>
      <c r="O862" s="107"/>
      <c r="P862" s="107"/>
      <c r="Q862" s="107"/>
      <c r="R862" s="107"/>
      <c r="S862" s="107"/>
      <c r="T862" s="107"/>
    </row>
    <row r="863" spans="1:20" ht="15.75" customHeight="1" x14ac:dyDescent="0.25">
      <c r="A863" s="107"/>
      <c r="B863" s="107"/>
      <c r="C863" s="107"/>
      <c r="D863" s="107"/>
      <c r="E863" s="107"/>
      <c r="F863" s="107"/>
      <c r="G863" s="107"/>
      <c r="H863" s="107"/>
      <c r="I863" s="107"/>
      <c r="J863" s="107"/>
      <c r="K863" s="107"/>
      <c r="L863" s="107"/>
      <c r="M863" s="107"/>
      <c r="N863" s="107"/>
      <c r="O863" s="107"/>
      <c r="P863" s="107"/>
      <c r="Q863" s="107"/>
      <c r="R863" s="107"/>
      <c r="S863" s="107"/>
      <c r="T863" s="107"/>
    </row>
    <row r="864" spans="1:20" ht="15.75" customHeight="1" x14ac:dyDescent="0.25">
      <c r="A864" s="107"/>
      <c r="B864" s="107"/>
      <c r="C864" s="107"/>
      <c r="D864" s="107"/>
      <c r="E864" s="107"/>
      <c r="F864" s="107"/>
      <c r="G864" s="107"/>
      <c r="H864" s="107"/>
      <c r="I864" s="107"/>
      <c r="J864" s="107"/>
      <c r="K864" s="107"/>
      <c r="L864" s="107"/>
      <c r="M864" s="107"/>
      <c r="N864" s="107"/>
      <c r="O864" s="107"/>
      <c r="P864" s="107"/>
      <c r="Q864" s="107"/>
      <c r="R864" s="107"/>
      <c r="S864" s="107"/>
      <c r="T864" s="107"/>
    </row>
    <row r="865" spans="1:20" ht="15.75" customHeight="1" x14ac:dyDescent="0.25">
      <c r="A865" s="107"/>
      <c r="B865" s="107"/>
      <c r="C865" s="107"/>
      <c r="D865" s="107"/>
      <c r="E865" s="107"/>
      <c r="F865" s="107"/>
      <c r="G865" s="107"/>
      <c r="H865" s="107"/>
      <c r="I865" s="107"/>
      <c r="J865" s="107"/>
      <c r="K865" s="107"/>
      <c r="L865" s="107"/>
      <c r="M865" s="107"/>
      <c r="N865" s="107"/>
      <c r="O865" s="107"/>
      <c r="P865" s="107"/>
      <c r="Q865" s="107"/>
      <c r="R865" s="107"/>
      <c r="S865" s="107"/>
      <c r="T865" s="107"/>
    </row>
    <row r="866" spans="1:20" ht="15.75" customHeight="1" x14ac:dyDescent="0.25">
      <c r="A866" s="107"/>
      <c r="B866" s="107"/>
      <c r="C866" s="107"/>
      <c r="D866" s="107"/>
      <c r="E866" s="107"/>
      <c r="F866" s="107"/>
      <c r="G866" s="107"/>
      <c r="H866" s="107"/>
      <c r="I866" s="107"/>
      <c r="J866" s="107"/>
      <c r="K866" s="107"/>
      <c r="L866" s="107"/>
      <c r="M866" s="107"/>
      <c r="N866" s="107"/>
      <c r="O866" s="107"/>
      <c r="P866" s="107"/>
      <c r="Q866" s="107"/>
      <c r="R866" s="107"/>
      <c r="S866" s="107"/>
      <c r="T866" s="107"/>
    </row>
    <row r="867" spans="1:20" ht="15.75" customHeight="1" x14ac:dyDescent="0.25">
      <c r="A867" s="107"/>
      <c r="B867" s="107"/>
      <c r="C867" s="107"/>
      <c r="D867" s="107"/>
      <c r="E867" s="107"/>
      <c r="F867" s="107"/>
      <c r="G867" s="107"/>
      <c r="H867" s="107"/>
      <c r="I867" s="107"/>
      <c r="J867" s="107"/>
      <c r="K867" s="107"/>
      <c r="L867" s="107"/>
      <c r="M867" s="107"/>
      <c r="N867" s="107"/>
      <c r="O867" s="107"/>
      <c r="P867" s="107"/>
      <c r="Q867" s="107"/>
      <c r="R867" s="107"/>
      <c r="S867" s="107"/>
      <c r="T867" s="107"/>
    </row>
    <row r="868" spans="1:20" ht="15.75" customHeight="1" x14ac:dyDescent="0.25">
      <c r="A868" s="107"/>
      <c r="B868" s="107"/>
      <c r="C868" s="107"/>
      <c r="D868" s="107"/>
      <c r="E868" s="107"/>
      <c r="F868" s="107"/>
      <c r="G868" s="107"/>
      <c r="H868" s="107"/>
      <c r="I868" s="107"/>
      <c r="J868" s="107"/>
      <c r="K868" s="107"/>
      <c r="L868" s="107"/>
      <c r="M868" s="107"/>
      <c r="N868" s="107"/>
      <c r="O868" s="107"/>
      <c r="P868" s="107"/>
      <c r="Q868" s="107"/>
      <c r="R868" s="107"/>
      <c r="S868" s="107"/>
      <c r="T868" s="107"/>
    </row>
    <row r="869" spans="1:20" ht="15.75" customHeight="1" x14ac:dyDescent="0.25">
      <c r="A869" s="107"/>
      <c r="B869" s="107"/>
      <c r="C869" s="107"/>
      <c r="D869" s="107"/>
      <c r="E869" s="107"/>
      <c r="F869" s="107"/>
      <c r="G869" s="107"/>
      <c r="H869" s="107"/>
      <c r="I869" s="107"/>
      <c r="J869" s="107"/>
      <c r="K869" s="107"/>
      <c r="L869" s="107"/>
      <c r="M869" s="107"/>
      <c r="N869" s="107"/>
      <c r="O869" s="107"/>
      <c r="P869" s="107"/>
      <c r="Q869" s="107"/>
      <c r="R869" s="107"/>
      <c r="S869" s="107"/>
      <c r="T869" s="107"/>
    </row>
    <row r="870" spans="1:20" ht="15.75" customHeight="1" x14ac:dyDescent="0.25">
      <c r="A870" s="107"/>
      <c r="B870" s="107"/>
      <c r="C870" s="107"/>
      <c r="D870" s="107"/>
      <c r="E870" s="107"/>
      <c r="F870" s="107"/>
      <c r="G870" s="107"/>
      <c r="H870" s="107"/>
      <c r="I870" s="107"/>
      <c r="J870" s="107"/>
      <c r="K870" s="107"/>
      <c r="L870" s="107"/>
      <c r="M870" s="107"/>
      <c r="N870" s="107"/>
      <c r="O870" s="107"/>
      <c r="P870" s="107"/>
      <c r="Q870" s="107"/>
      <c r="R870" s="107"/>
      <c r="S870" s="107"/>
      <c r="T870" s="107"/>
    </row>
    <row r="871" spans="1:20" ht="15.75" customHeight="1" x14ac:dyDescent="0.25">
      <c r="A871" s="107"/>
      <c r="B871" s="107"/>
      <c r="C871" s="107"/>
      <c r="D871" s="107"/>
      <c r="E871" s="107"/>
      <c r="F871" s="107"/>
      <c r="G871" s="107"/>
      <c r="H871" s="107"/>
      <c r="I871" s="107"/>
      <c r="J871" s="107"/>
      <c r="K871" s="107"/>
      <c r="L871" s="107"/>
      <c r="M871" s="107"/>
      <c r="N871" s="107"/>
      <c r="O871" s="107"/>
      <c r="P871" s="107"/>
      <c r="Q871" s="107"/>
      <c r="R871" s="107"/>
      <c r="S871" s="107"/>
      <c r="T871" s="107"/>
    </row>
    <row r="872" spans="1:20" ht="15.75" customHeight="1" x14ac:dyDescent="0.25">
      <c r="A872" s="107"/>
      <c r="B872" s="107"/>
      <c r="C872" s="107"/>
      <c r="D872" s="107"/>
      <c r="E872" s="107"/>
      <c r="F872" s="107"/>
      <c r="G872" s="107"/>
      <c r="H872" s="107"/>
      <c r="I872" s="107"/>
      <c r="J872" s="107"/>
      <c r="K872" s="107"/>
      <c r="L872" s="107"/>
      <c r="M872" s="107"/>
      <c r="N872" s="107"/>
      <c r="O872" s="107"/>
      <c r="P872" s="107"/>
      <c r="Q872" s="107"/>
      <c r="R872" s="107"/>
      <c r="S872" s="107"/>
      <c r="T872" s="107"/>
    </row>
    <row r="873" spans="1:20" ht="15.75" customHeight="1" x14ac:dyDescent="0.25">
      <c r="A873" s="107"/>
      <c r="B873" s="107"/>
      <c r="C873" s="107"/>
      <c r="D873" s="107"/>
      <c r="E873" s="107"/>
      <c r="F873" s="107"/>
      <c r="G873" s="107"/>
      <c r="H873" s="107"/>
      <c r="I873" s="107"/>
      <c r="J873" s="107"/>
      <c r="K873" s="107"/>
      <c r="L873" s="107"/>
      <c r="M873" s="107"/>
      <c r="N873" s="107"/>
      <c r="O873" s="107"/>
      <c r="P873" s="107"/>
      <c r="Q873" s="107"/>
      <c r="R873" s="107"/>
      <c r="S873" s="107"/>
      <c r="T873" s="107"/>
    </row>
    <row r="874" spans="1:20" ht="15.75" customHeight="1" x14ac:dyDescent="0.25">
      <c r="A874" s="107"/>
      <c r="B874" s="107"/>
      <c r="C874" s="107"/>
      <c r="D874" s="107"/>
      <c r="E874" s="107"/>
      <c r="F874" s="107"/>
      <c r="G874" s="107"/>
      <c r="H874" s="107"/>
      <c r="I874" s="107"/>
      <c r="J874" s="107"/>
      <c r="K874" s="107"/>
      <c r="L874" s="107"/>
      <c r="M874" s="107"/>
      <c r="N874" s="107"/>
      <c r="O874" s="107"/>
      <c r="P874" s="107"/>
      <c r="Q874" s="107"/>
      <c r="R874" s="107"/>
      <c r="S874" s="107"/>
      <c r="T874" s="107"/>
    </row>
    <row r="875" spans="1:20" ht="15.75" customHeight="1" x14ac:dyDescent="0.25">
      <c r="A875" s="107"/>
      <c r="B875" s="107"/>
      <c r="C875" s="107"/>
      <c r="D875" s="107"/>
      <c r="E875" s="107"/>
      <c r="F875" s="107"/>
      <c r="G875" s="107"/>
      <c r="H875" s="107"/>
      <c r="I875" s="107"/>
      <c r="J875" s="107"/>
      <c r="K875" s="107"/>
      <c r="L875" s="107"/>
      <c r="M875" s="107"/>
      <c r="N875" s="107"/>
      <c r="O875" s="107"/>
      <c r="P875" s="107"/>
      <c r="Q875" s="107"/>
      <c r="R875" s="107"/>
      <c r="S875" s="107"/>
      <c r="T875" s="107"/>
    </row>
    <row r="876" spans="1:20" ht="15.75" customHeight="1" x14ac:dyDescent="0.25">
      <c r="A876" s="107"/>
      <c r="B876" s="107"/>
      <c r="C876" s="107"/>
      <c r="D876" s="107"/>
      <c r="E876" s="107"/>
      <c r="F876" s="107"/>
      <c r="G876" s="107"/>
      <c r="H876" s="107"/>
      <c r="I876" s="107"/>
      <c r="J876" s="107"/>
      <c r="K876" s="107"/>
      <c r="L876" s="107"/>
      <c r="M876" s="107"/>
      <c r="N876" s="107"/>
      <c r="O876" s="107"/>
      <c r="P876" s="107"/>
      <c r="Q876" s="107"/>
      <c r="R876" s="107"/>
      <c r="S876" s="107"/>
      <c r="T876" s="107"/>
    </row>
    <row r="877" spans="1:20" ht="15.75" customHeight="1" x14ac:dyDescent="0.25">
      <c r="A877" s="107"/>
      <c r="B877" s="107"/>
      <c r="C877" s="107"/>
      <c r="D877" s="107"/>
      <c r="E877" s="107"/>
      <c r="F877" s="107"/>
      <c r="G877" s="107"/>
      <c r="H877" s="107"/>
      <c r="I877" s="107"/>
      <c r="J877" s="107"/>
      <c r="K877" s="107"/>
      <c r="L877" s="107"/>
      <c r="M877" s="107"/>
      <c r="N877" s="107"/>
      <c r="O877" s="107"/>
      <c r="P877" s="107"/>
      <c r="Q877" s="107"/>
      <c r="R877" s="107"/>
      <c r="S877" s="107"/>
      <c r="T877" s="107"/>
    </row>
    <row r="878" spans="1:20" ht="15.75" customHeight="1" x14ac:dyDescent="0.25">
      <c r="A878" s="107"/>
      <c r="B878" s="107"/>
      <c r="C878" s="107"/>
      <c r="D878" s="107"/>
      <c r="E878" s="107"/>
      <c r="F878" s="107"/>
      <c r="G878" s="107"/>
      <c r="H878" s="107"/>
      <c r="I878" s="107"/>
      <c r="J878" s="107"/>
      <c r="K878" s="107"/>
      <c r="L878" s="107"/>
      <c r="M878" s="107"/>
      <c r="N878" s="107"/>
      <c r="O878" s="107"/>
      <c r="P878" s="107"/>
      <c r="Q878" s="107"/>
      <c r="R878" s="107"/>
      <c r="S878" s="107"/>
      <c r="T878" s="107"/>
    </row>
    <row r="879" spans="1:20" ht="15.75" customHeight="1" x14ac:dyDescent="0.25">
      <c r="A879" s="107"/>
      <c r="B879" s="107"/>
      <c r="C879" s="107"/>
      <c r="D879" s="107"/>
      <c r="E879" s="107"/>
      <c r="F879" s="107"/>
      <c r="G879" s="107"/>
      <c r="H879" s="107"/>
      <c r="I879" s="107"/>
      <c r="J879" s="107"/>
      <c r="K879" s="107"/>
      <c r="L879" s="107"/>
      <c r="M879" s="107"/>
      <c r="N879" s="107"/>
      <c r="O879" s="107"/>
      <c r="P879" s="107"/>
      <c r="Q879" s="107"/>
      <c r="R879" s="107"/>
      <c r="S879" s="107"/>
      <c r="T879" s="107"/>
    </row>
    <row r="880" spans="1:20" ht="15.75" customHeight="1" x14ac:dyDescent="0.25">
      <c r="A880" s="107"/>
      <c r="B880" s="107"/>
      <c r="C880" s="107"/>
      <c r="D880" s="107"/>
      <c r="E880" s="107"/>
      <c r="F880" s="107"/>
      <c r="G880" s="107"/>
      <c r="H880" s="107"/>
      <c r="I880" s="107"/>
      <c r="J880" s="107"/>
      <c r="K880" s="107"/>
      <c r="L880" s="107"/>
      <c r="M880" s="107"/>
      <c r="N880" s="107"/>
      <c r="O880" s="107"/>
      <c r="P880" s="107"/>
      <c r="Q880" s="107"/>
      <c r="R880" s="107"/>
      <c r="S880" s="107"/>
      <c r="T880" s="107"/>
    </row>
    <row r="881" spans="1:20" ht="15.75" customHeight="1" x14ac:dyDescent="0.25">
      <c r="A881" s="107"/>
      <c r="B881" s="107"/>
      <c r="C881" s="107"/>
      <c r="D881" s="107"/>
      <c r="E881" s="107"/>
      <c r="F881" s="107"/>
      <c r="G881" s="107"/>
      <c r="H881" s="107"/>
      <c r="I881" s="107"/>
      <c r="J881" s="107"/>
      <c r="K881" s="107"/>
      <c r="L881" s="107"/>
      <c r="M881" s="107"/>
      <c r="N881" s="107"/>
      <c r="O881" s="107"/>
      <c r="P881" s="107"/>
      <c r="Q881" s="107"/>
      <c r="R881" s="107"/>
      <c r="S881" s="107"/>
      <c r="T881" s="107"/>
    </row>
    <row r="882" spans="1:20" ht="15.75" customHeight="1" x14ac:dyDescent="0.25">
      <c r="A882" s="107"/>
      <c r="B882" s="107"/>
      <c r="C882" s="107"/>
      <c r="D882" s="107"/>
      <c r="E882" s="107"/>
      <c r="F882" s="107"/>
      <c r="G882" s="107"/>
      <c r="H882" s="107"/>
      <c r="I882" s="107"/>
      <c r="J882" s="107"/>
      <c r="K882" s="107"/>
      <c r="L882" s="107"/>
      <c r="M882" s="107"/>
      <c r="N882" s="107"/>
      <c r="O882" s="107"/>
      <c r="P882" s="107"/>
      <c r="Q882" s="107"/>
      <c r="R882" s="107"/>
      <c r="S882" s="107"/>
      <c r="T882" s="107"/>
    </row>
    <row r="883" spans="1:20" ht="15.75" customHeight="1" x14ac:dyDescent="0.25">
      <c r="A883" s="107"/>
      <c r="B883" s="107"/>
      <c r="C883" s="107"/>
      <c r="D883" s="107"/>
      <c r="E883" s="107"/>
      <c r="F883" s="107"/>
      <c r="G883" s="107"/>
      <c r="H883" s="107"/>
      <c r="I883" s="107"/>
      <c r="J883" s="107"/>
      <c r="K883" s="107"/>
      <c r="L883" s="107"/>
      <c r="M883" s="107"/>
      <c r="N883" s="107"/>
      <c r="O883" s="107"/>
      <c r="P883" s="107"/>
      <c r="Q883" s="107"/>
      <c r="R883" s="107"/>
      <c r="S883" s="107"/>
      <c r="T883" s="107"/>
    </row>
    <row r="884" spans="1:20" ht="15.75" customHeight="1" x14ac:dyDescent="0.25">
      <c r="A884" s="107"/>
      <c r="B884" s="107"/>
      <c r="C884" s="107"/>
      <c r="D884" s="107"/>
      <c r="E884" s="107"/>
      <c r="F884" s="107"/>
      <c r="G884" s="107"/>
      <c r="H884" s="107"/>
      <c r="I884" s="107"/>
      <c r="J884" s="107"/>
      <c r="K884" s="107"/>
      <c r="L884" s="107"/>
      <c r="M884" s="107"/>
      <c r="N884" s="107"/>
      <c r="O884" s="107"/>
      <c r="P884" s="107"/>
      <c r="Q884" s="107"/>
      <c r="R884" s="107"/>
      <c r="S884" s="107"/>
      <c r="T884" s="107"/>
    </row>
    <row r="885" spans="1:20" ht="15.75" customHeight="1" x14ac:dyDescent="0.25">
      <c r="A885" s="107"/>
      <c r="B885" s="107"/>
      <c r="C885" s="107"/>
      <c r="D885" s="107"/>
      <c r="E885" s="107"/>
      <c r="F885" s="107"/>
      <c r="G885" s="107"/>
      <c r="H885" s="107"/>
      <c r="I885" s="107"/>
      <c r="J885" s="107"/>
      <c r="K885" s="107"/>
      <c r="L885" s="107"/>
      <c r="M885" s="107"/>
      <c r="N885" s="107"/>
      <c r="O885" s="107"/>
      <c r="P885" s="107"/>
      <c r="Q885" s="107"/>
      <c r="R885" s="107"/>
      <c r="S885" s="107"/>
      <c r="T885" s="107"/>
    </row>
    <row r="886" spans="1:20" ht="15.75" customHeight="1" x14ac:dyDescent="0.25">
      <c r="A886" s="107"/>
      <c r="B886" s="107"/>
      <c r="C886" s="107"/>
      <c r="D886" s="107"/>
      <c r="E886" s="107"/>
      <c r="F886" s="107"/>
      <c r="G886" s="107"/>
      <c r="H886" s="107"/>
      <c r="I886" s="107"/>
      <c r="J886" s="107"/>
      <c r="K886" s="107"/>
      <c r="L886" s="107"/>
      <c r="M886" s="107"/>
      <c r="N886" s="107"/>
      <c r="O886" s="107"/>
      <c r="P886" s="107"/>
      <c r="Q886" s="107"/>
      <c r="R886" s="107"/>
      <c r="S886" s="107"/>
      <c r="T886" s="107"/>
    </row>
    <row r="887" spans="1:20" ht="15.75" customHeight="1" x14ac:dyDescent="0.25">
      <c r="A887" s="107"/>
      <c r="B887" s="107"/>
      <c r="C887" s="107"/>
      <c r="D887" s="107"/>
      <c r="E887" s="107"/>
      <c r="F887" s="107"/>
      <c r="G887" s="107"/>
      <c r="H887" s="107"/>
      <c r="I887" s="107"/>
      <c r="J887" s="107"/>
      <c r="K887" s="107"/>
      <c r="L887" s="107"/>
      <c r="M887" s="107"/>
      <c r="N887" s="107"/>
      <c r="O887" s="107"/>
      <c r="P887" s="107"/>
      <c r="Q887" s="107"/>
      <c r="R887" s="107"/>
      <c r="S887" s="107"/>
      <c r="T887" s="107"/>
    </row>
    <row r="888" spans="1:20" ht="15.75" customHeight="1" x14ac:dyDescent="0.25">
      <c r="A888" s="107"/>
      <c r="B888" s="107"/>
      <c r="C888" s="107"/>
      <c r="D888" s="107"/>
      <c r="E888" s="107"/>
      <c r="F888" s="107"/>
      <c r="G888" s="107"/>
      <c r="H888" s="107"/>
      <c r="I888" s="107"/>
      <c r="J888" s="107"/>
      <c r="K888" s="107"/>
      <c r="L888" s="107"/>
      <c r="M888" s="107"/>
      <c r="N888" s="107"/>
      <c r="O888" s="107"/>
      <c r="P888" s="107"/>
      <c r="Q888" s="107"/>
      <c r="R888" s="107"/>
      <c r="S888" s="107"/>
      <c r="T888" s="107"/>
    </row>
    <row r="889" spans="1:20" ht="15.75" customHeight="1" x14ac:dyDescent="0.25">
      <c r="A889" s="107"/>
      <c r="B889" s="107"/>
      <c r="C889" s="107"/>
      <c r="D889" s="107"/>
      <c r="E889" s="107"/>
      <c r="F889" s="107"/>
      <c r="G889" s="107"/>
      <c r="H889" s="107"/>
      <c r="I889" s="107"/>
      <c r="J889" s="107"/>
      <c r="K889" s="107"/>
      <c r="L889" s="107"/>
      <c r="M889" s="107"/>
      <c r="N889" s="107"/>
      <c r="O889" s="107"/>
      <c r="P889" s="107"/>
      <c r="Q889" s="107"/>
      <c r="R889" s="107"/>
      <c r="S889" s="107"/>
      <c r="T889" s="107"/>
    </row>
    <row r="890" spans="1:20" ht="15.75" customHeight="1" x14ac:dyDescent="0.25">
      <c r="A890" s="107"/>
      <c r="B890" s="107"/>
      <c r="C890" s="107"/>
      <c r="D890" s="107"/>
      <c r="E890" s="107"/>
      <c r="F890" s="107"/>
      <c r="G890" s="107"/>
      <c r="H890" s="107"/>
      <c r="I890" s="107"/>
      <c r="J890" s="107"/>
      <c r="K890" s="107"/>
      <c r="L890" s="107"/>
      <c r="M890" s="107"/>
      <c r="N890" s="107"/>
      <c r="O890" s="107"/>
      <c r="P890" s="107"/>
      <c r="Q890" s="107"/>
      <c r="R890" s="107"/>
      <c r="S890" s="107"/>
      <c r="T890" s="107"/>
    </row>
    <row r="891" spans="1:20" ht="15.75" customHeight="1" x14ac:dyDescent="0.25">
      <c r="A891" s="107"/>
      <c r="B891" s="107"/>
      <c r="C891" s="107"/>
      <c r="D891" s="107"/>
      <c r="E891" s="107"/>
      <c r="F891" s="107"/>
      <c r="G891" s="107"/>
      <c r="H891" s="107"/>
      <c r="I891" s="107"/>
      <c r="J891" s="107"/>
      <c r="K891" s="107"/>
      <c r="L891" s="107"/>
      <c r="M891" s="107"/>
      <c r="N891" s="107"/>
      <c r="O891" s="107"/>
      <c r="P891" s="107"/>
      <c r="Q891" s="107"/>
      <c r="R891" s="107"/>
      <c r="S891" s="107"/>
      <c r="T891" s="107"/>
    </row>
    <row r="892" spans="1:20" ht="15.75" customHeight="1" x14ac:dyDescent="0.25">
      <c r="A892" s="107"/>
      <c r="B892" s="107"/>
      <c r="C892" s="107"/>
      <c r="D892" s="107"/>
      <c r="E892" s="107"/>
      <c r="F892" s="107"/>
      <c r="G892" s="107"/>
      <c r="H892" s="107"/>
      <c r="I892" s="107"/>
      <c r="J892" s="107"/>
      <c r="K892" s="107"/>
      <c r="L892" s="107"/>
      <c r="M892" s="107"/>
      <c r="N892" s="107"/>
      <c r="O892" s="107"/>
      <c r="P892" s="107"/>
      <c r="Q892" s="107"/>
      <c r="R892" s="107"/>
      <c r="S892" s="107"/>
      <c r="T892" s="107"/>
    </row>
    <row r="893" spans="1:20" ht="15.75" customHeight="1" x14ac:dyDescent="0.25">
      <c r="A893" s="107"/>
      <c r="B893" s="107"/>
      <c r="C893" s="107"/>
      <c r="D893" s="107"/>
      <c r="E893" s="107"/>
      <c r="F893" s="107"/>
      <c r="G893" s="107"/>
      <c r="H893" s="107"/>
      <c r="I893" s="107"/>
      <c r="J893" s="107"/>
      <c r="K893" s="107"/>
      <c r="L893" s="107"/>
      <c r="M893" s="107"/>
      <c r="N893" s="107"/>
      <c r="O893" s="107"/>
      <c r="P893" s="107"/>
      <c r="Q893" s="107"/>
      <c r="R893" s="107"/>
      <c r="S893" s="107"/>
      <c r="T893" s="107"/>
    </row>
    <row r="894" spans="1:20" ht="15.75" customHeight="1" x14ac:dyDescent="0.25">
      <c r="A894" s="107"/>
      <c r="B894" s="107"/>
      <c r="C894" s="107"/>
      <c r="D894" s="107"/>
      <c r="E894" s="107"/>
      <c r="F894" s="107"/>
      <c r="G894" s="107"/>
      <c r="H894" s="107"/>
      <c r="I894" s="107"/>
      <c r="J894" s="107"/>
      <c r="K894" s="107"/>
      <c r="L894" s="107"/>
      <c r="M894" s="107"/>
      <c r="N894" s="107"/>
      <c r="O894" s="107"/>
      <c r="P894" s="107"/>
      <c r="Q894" s="107"/>
      <c r="R894" s="107"/>
      <c r="S894" s="107"/>
      <c r="T894" s="107"/>
    </row>
    <row r="895" spans="1:20" ht="15.75" customHeight="1" x14ac:dyDescent="0.25">
      <c r="A895" s="107"/>
      <c r="B895" s="107"/>
      <c r="C895" s="107"/>
      <c r="D895" s="107"/>
      <c r="E895" s="107"/>
      <c r="F895" s="107"/>
      <c r="G895" s="107"/>
      <c r="H895" s="107"/>
      <c r="I895" s="107"/>
      <c r="J895" s="107"/>
      <c r="K895" s="107"/>
      <c r="L895" s="107"/>
      <c r="M895" s="107"/>
      <c r="N895" s="107"/>
      <c r="O895" s="107"/>
      <c r="P895" s="107"/>
      <c r="Q895" s="107"/>
      <c r="R895" s="107"/>
      <c r="S895" s="107"/>
      <c r="T895" s="107"/>
    </row>
    <row r="896" spans="1:20" ht="15.75" customHeight="1" x14ac:dyDescent="0.25">
      <c r="A896" s="107"/>
      <c r="B896" s="107"/>
      <c r="C896" s="107"/>
      <c r="D896" s="107"/>
      <c r="E896" s="107"/>
      <c r="F896" s="107"/>
      <c r="G896" s="107"/>
      <c r="H896" s="107"/>
      <c r="I896" s="107"/>
      <c r="J896" s="107"/>
      <c r="K896" s="107"/>
      <c r="L896" s="107"/>
      <c r="M896" s="107"/>
      <c r="N896" s="107"/>
      <c r="O896" s="107"/>
      <c r="P896" s="107"/>
      <c r="Q896" s="107"/>
      <c r="R896" s="107"/>
      <c r="S896" s="107"/>
      <c r="T896" s="107"/>
    </row>
    <row r="897" spans="1:20" ht="15.75" customHeight="1" x14ac:dyDescent="0.25">
      <c r="A897" s="107"/>
      <c r="B897" s="107"/>
      <c r="C897" s="107"/>
      <c r="D897" s="107"/>
      <c r="E897" s="107"/>
      <c r="F897" s="107"/>
      <c r="G897" s="107"/>
      <c r="H897" s="107"/>
      <c r="I897" s="107"/>
      <c r="J897" s="107"/>
      <c r="K897" s="107"/>
      <c r="L897" s="107"/>
      <c r="M897" s="107"/>
      <c r="N897" s="107"/>
      <c r="O897" s="107"/>
      <c r="P897" s="107"/>
      <c r="Q897" s="107"/>
      <c r="R897" s="107"/>
      <c r="S897" s="107"/>
      <c r="T897" s="107"/>
    </row>
    <row r="898" spans="1:20" ht="15.75" customHeight="1" x14ac:dyDescent="0.25">
      <c r="A898" s="107"/>
      <c r="B898" s="107"/>
      <c r="C898" s="107"/>
      <c r="D898" s="107"/>
      <c r="E898" s="107"/>
      <c r="F898" s="107"/>
      <c r="G898" s="107"/>
      <c r="H898" s="107"/>
      <c r="I898" s="107"/>
      <c r="J898" s="107"/>
      <c r="K898" s="107"/>
      <c r="L898" s="107"/>
      <c r="M898" s="107"/>
      <c r="N898" s="107"/>
      <c r="O898" s="107"/>
      <c r="P898" s="107"/>
      <c r="Q898" s="107"/>
      <c r="R898" s="107"/>
      <c r="S898" s="107"/>
      <c r="T898" s="107"/>
    </row>
    <row r="899" spans="1:20" ht="15.75" customHeight="1" x14ac:dyDescent="0.25">
      <c r="A899" s="107"/>
      <c r="B899" s="107"/>
      <c r="C899" s="107"/>
      <c r="D899" s="107"/>
      <c r="E899" s="107"/>
      <c r="F899" s="107"/>
      <c r="G899" s="107"/>
      <c r="H899" s="107"/>
      <c r="I899" s="107"/>
      <c r="J899" s="107"/>
      <c r="K899" s="107"/>
      <c r="L899" s="107"/>
      <c r="M899" s="107"/>
      <c r="N899" s="107"/>
      <c r="O899" s="107"/>
      <c r="P899" s="107"/>
      <c r="Q899" s="107"/>
      <c r="R899" s="107"/>
      <c r="S899" s="107"/>
      <c r="T899" s="107"/>
    </row>
    <row r="900" spans="1:20" ht="15.75" customHeight="1" x14ac:dyDescent="0.25">
      <c r="A900" s="107"/>
      <c r="B900" s="107"/>
      <c r="C900" s="107"/>
      <c r="D900" s="107"/>
      <c r="E900" s="107"/>
      <c r="F900" s="107"/>
      <c r="G900" s="107"/>
      <c r="H900" s="107"/>
      <c r="I900" s="107"/>
      <c r="J900" s="107"/>
      <c r="K900" s="107"/>
      <c r="L900" s="107"/>
      <c r="M900" s="107"/>
      <c r="N900" s="107"/>
      <c r="O900" s="107"/>
      <c r="P900" s="107"/>
      <c r="Q900" s="107"/>
      <c r="R900" s="107"/>
      <c r="S900" s="107"/>
      <c r="T900" s="107"/>
    </row>
    <row r="901" spans="1:20" ht="15.75" customHeight="1" x14ac:dyDescent="0.25">
      <c r="A901" s="107"/>
      <c r="B901" s="107"/>
      <c r="C901" s="107"/>
      <c r="D901" s="107"/>
      <c r="E901" s="107"/>
      <c r="F901" s="107"/>
      <c r="G901" s="107"/>
      <c r="H901" s="107"/>
      <c r="I901" s="107"/>
      <c r="J901" s="107"/>
      <c r="K901" s="107"/>
      <c r="L901" s="107"/>
      <c r="M901" s="107"/>
      <c r="N901" s="107"/>
      <c r="O901" s="107"/>
      <c r="P901" s="107"/>
      <c r="Q901" s="107"/>
      <c r="R901" s="107"/>
      <c r="S901" s="107"/>
      <c r="T901" s="107"/>
    </row>
    <row r="902" spans="1:20" ht="15.75" customHeight="1" x14ac:dyDescent="0.25">
      <c r="A902" s="107"/>
      <c r="B902" s="107"/>
      <c r="C902" s="107"/>
      <c r="D902" s="107"/>
      <c r="E902" s="107"/>
      <c r="F902" s="107"/>
      <c r="G902" s="107"/>
      <c r="H902" s="107"/>
      <c r="I902" s="107"/>
      <c r="J902" s="107"/>
      <c r="K902" s="107"/>
      <c r="L902" s="107"/>
      <c r="M902" s="107"/>
      <c r="N902" s="107"/>
      <c r="O902" s="107"/>
      <c r="P902" s="107"/>
      <c r="Q902" s="107"/>
      <c r="R902" s="107"/>
      <c r="S902" s="107"/>
      <c r="T902" s="107"/>
    </row>
    <row r="903" spans="1:20" ht="15.75" customHeight="1" x14ac:dyDescent="0.25">
      <c r="A903" s="107"/>
      <c r="B903" s="107"/>
      <c r="C903" s="107"/>
      <c r="D903" s="107"/>
      <c r="E903" s="107"/>
      <c r="F903" s="107"/>
      <c r="G903" s="107"/>
      <c r="H903" s="107"/>
      <c r="I903" s="107"/>
      <c r="J903" s="107"/>
      <c r="K903" s="107"/>
      <c r="L903" s="107"/>
      <c r="M903" s="107"/>
      <c r="N903" s="107"/>
      <c r="O903" s="107"/>
      <c r="P903" s="107"/>
      <c r="Q903" s="107"/>
      <c r="R903" s="107"/>
      <c r="S903" s="107"/>
      <c r="T903" s="107"/>
    </row>
    <row r="904" spans="1:20" ht="15.75" customHeight="1" x14ac:dyDescent="0.25">
      <c r="A904" s="107"/>
      <c r="B904" s="107"/>
      <c r="C904" s="107"/>
      <c r="D904" s="107"/>
      <c r="E904" s="107"/>
      <c r="F904" s="107"/>
      <c r="G904" s="107"/>
      <c r="H904" s="107"/>
      <c r="I904" s="107"/>
      <c r="J904" s="107"/>
      <c r="K904" s="107"/>
      <c r="L904" s="107"/>
      <c r="M904" s="107"/>
      <c r="N904" s="107"/>
      <c r="O904" s="107"/>
      <c r="P904" s="107"/>
      <c r="Q904" s="107"/>
      <c r="R904" s="107"/>
      <c r="S904" s="107"/>
      <c r="T904" s="107"/>
    </row>
    <row r="905" spans="1:20" ht="15.75" customHeight="1" x14ac:dyDescent="0.25">
      <c r="A905" s="107"/>
      <c r="B905" s="107"/>
      <c r="C905" s="107"/>
      <c r="D905" s="107"/>
      <c r="E905" s="107"/>
      <c r="F905" s="107"/>
      <c r="G905" s="107"/>
      <c r="H905" s="107"/>
      <c r="I905" s="107"/>
      <c r="J905" s="107"/>
      <c r="K905" s="107"/>
      <c r="L905" s="107"/>
      <c r="M905" s="107"/>
      <c r="N905" s="107"/>
      <c r="O905" s="107"/>
      <c r="P905" s="107"/>
      <c r="Q905" s="107"/>
      <c r="R905" s="107"/>
      <c r="S905" s="107"/>
      <c r="T905" s="107"/>
    </row>
    <row r="906" spans="1:20" ht="15.75" customHeight="1" x14ac:dyDescent="0.25">
      <c r="A906" s="107"/>
      <c r="B906" s="107"/>
      <c r="C906" s="107"/>
      <c r="D906" s="107"/>
      <c r="E906" s="107"/>
      <c r="F906" s="107"/>
      <c r="G906" s="107"/>
      <c r="H906" s="107"/>
      <c r="I906" s="107"/>
      <c r="J906" s="107"/>
      <c r="K906" s="107"/>
      <c r="L906" s="107"/>
      <c r="M906" s="107"/>
      <c r="N906" s="107"/>
      <c r="O906" s="107"/>
      <c r="P906" s="107"/>
      <c r="Q906" s="107"/>
      <c r="R906" s="107"/>
      <c r="S906" s="107"/>
      <c r="T906" s="107"/>
    </row>
    <row r="907" spans="1:20" ht="15.75" customHeight="1" x14ac:dyDescent="0.25">
      <c r="A907" s="107"/>
      <c r="B907" s="107"/>
      <c r="C907" s="107"/>
      <c r="D907" s="107"/>
      <c r="E907" s="107"/>
      <c r="F907" s="107"/>
      <c r="G907" s="107"/>
      <c r="H907" s="107"/>
      <c r="I907" s="107"/>
      <c r="J907" s="107"/>
      <c r="K907" s="107"/>
      <c r="L907" s="107"/>
      <c r="M907" s="107"/>
      <c r="N907" s="107"/>
      <c r="O907" s="107"/>
      <c r="P907" s="107"/>
      <c r="Q907" s="107"/>
      <c r="R907" s="107"/>
      <c r="S907" s="107"/>
      <c r="T907" s="107"/>
    </row>
    <row r="908" spans="1:20" ht="15.75" customHeight="1" x14ac:dyDescent="0.25">
      <c r="A908" s="107"/>
      <c r="B908" s="107"/>
      <c r="C908" s="107"/>
      <c r="D908" s="107"/>
      <c r="E908" s="107"/>
      <c r="F908" s="107"/>
      <c r="G908" s="107"/>
      <c r="H908" s="107"/>
      <c r="I908" s="107"/>
      <c r="J908" s="107"/>
      <c r="K908" s="107"/>
      <c r="L908" s="107"/>
      <c r="M908" s="107"/>
      <c r="N908" s="107"/>
      <c r="O908" s="107"/>
      <c r="P908" s="107"/>
      <c r="Q908" s="107"/>
      <c r="R908" s="107"/>
      <c r="S908" s="107"/>
      <c r="T908" s="107"/>
    </row>
    <row r="909" spans="1:20" ht="15.75" customHeight="1" x14ac:dyDescent="0.25">
      <c r="A909" s="107"/>
      <c r="B909" s="107"/>
      <c r="C909" s="107"/>
      <c r="D909" s="107"/>
      <c r="E909" s="107"/>
      <c r="F909" s="107"/>
      <c r="G909" s="107"/>
      <c r="H909" s="107"/>
      <c r="I909" s="107"/>
      <c r="J909" s="107"/>
      <c r="K909" s="107"/>
      <c r="L909" s="107"/>
      <c r="M909" s="107"/>
      <c r="N909" s="107"/>
      <c r="O909" s="107"/>
      <c r="P909" s="107"/>
      <c r="Q909" s="107"/>
      <c r="R909" s="107"/>
      <c r="S909" s="107"/>
      <c r="T909" s="107"/>
    </row>
    <row r="910" spans="1:20" ht="15.75" customHeight="1" x14ac:dyDescent="0.25">
      <c r="A910" s="107"/>
      <c r="B910" s="107"/>
      <c r="C910" s="107"/>
      <c r="D910" s="107"/>
      <c r="E910" s="107"/>
      <c r="F910" s="107"/>
      <c r="G910" s="107"/>
      <c r="H910" s="107"/>
      <c r="I910" s="107"/>
      <c r="J910" s="107"/>
      <c r="K910" s="107"/>
      <c r="L910" s="107"/>
      <c r="M910" s="107"/>
      <c r="N910" s="107"/>
      <c r="O910" s="107"/>
      <c r="P910" s="107"/>
      <c r="Q910" s="107"/>
      <c r="R910" s="107"/>
      <c r="S910" s="107"/>
      <c r="T910" s="107"/>
    </row>
    <row r="911" spans="1:20" ht="15.75" customHeight="1" x14ac:dyDescent="0.25">
      <c r="A911" s="107"/>
      <c r="B911" s="107"/>
      <c r="C911" s="107"/>
      <c r="D911" s="107"/>
      <c r="E911" s="107"/>
      <c r="F911" s="107"/>
      <c r="G911" s="107"/>
      <c r="H911" s="107"/>
      <c r="I911" s="107"/>
      <c r="J911" s="107"/>
      <c r="K911" s="107"/>
      <c r="L911" s="107"/>
      <c r="M911" s="107"/>
      <c r="N911" s="107"/>
      <c r="O911" s="107"/>
      <c r="P911" s="107"/>
      <c r="Q911" s="107"/>
      <c r="R911" s="107"/>
      <c r="S911" s="107"/>
      <c r="T911" s="107"/>
    </row>
    <row r="912" spans="1:20" ht="15.75" customHeight="1" x14ac:dyDescent="0.25">
      <c r="A912" s="107"/>
      <c r="B912" s="107"/>
      <c r="C912" s="107"/>
      <c r="D912" s="107"/>
      <c r="E912" s="107"/>
      <c r="F912" s="107"/>
      <c r="G912" s="107"/>
      <c r="H912" s="107"/>
      <c r="I912" s="107"/>
      <c r="J912" s="107"/>
      <c r="K912" s="107"/>
      <c r="L912" s="107"/>
      <c r="M912" s="107"/>
      <c r="N912" s="107"/>
      <c r="O912" s="107"/>
      <c r="P912" s="107"/>
      <c r="Q912" s="107"/>
      <c r="R912" s="107"/>
      <c r="S912" s="107"/>
      <c r="T912" s="107"/>
    </row>
    <row r="913" spans="1:20" ht="15.75" customHeight="1" x14ac:dyDescent="0.25">
      <c r="A913" s="107"/>
      <c r="B913" s="107"/>
      <c r="C913" s="107"/>
      <c r="D913" s="107"/>
      <c r="E913" s="107"/>
      <c r="F913" s="107"/>
      <c r="G913" s="107"/>
      <c r="H913" s="107"/>
      <c r="I913" s="107"/>
      <c r="J913" s="107"/>
      <c r="K913" s="107"/>
      <c r="L913" s="107"/>
      <c r="M913" s="107"/>
      <c r="N913" s="107"/>
      <c r="O913" s="107"/>
      <c r="P913" s="107"/>
      <c r="Q913" s="107"/>
      <c r="R913" s="107"/>
      <c r="S913" s="107"/>
      <c r="T913" s="107"/>
    </row>
    <row r="914" spans="1:20" ht="15.75" customHeight="1" x14ac:dyDescent="0.25">
      <c r="A914" s="107"/>
      <c r="B914" s="107"/>
      <c r="C914" s="107"/>
      <c r="D914" s="107"/>
      <c r="E914" s="107"/>
      <c r="F914" s="107"/>
      <c r="G914" s="107"/>
      <c r="H914" s="107"/>
      <c r="I914" s="107"/>
      <c r="J914" s="107"/>
      <c r="K914" s="107"/>
      <c r="L914" s="107"/>
      <c r="M914" s="107"/>
      <c r="N914" s="107"/>
      <c r="O914" s="107"/>
      <c r="P914" s="107"/>
      <c r="Q914" s="107"/>
      <c r="R914" s="107"/>
      <c r="S914" s="107"/>
      <c r="T914" s="107"/>
    </row>
    <row r="915" spans="1:20" ht="15.75" customHeight="1" x14ac:dyDescent="0.25">
      <c r="A915" s="107"/>
      <c r="B915" s="107"/>
      <c r="C915" s="107"/>
      <c r="D915" s="107"/>
      <c r="E915" s="107"/>
      <c r="F915" s="107"/>
      <c r="G915" s="107"/>
      <c r="H915" s="107"/>
      <c r="I915" s="107"/>
      <c r="J915" s="107"/>
      <c r="K915" s="107"/>
      <c r="L915" s="107"/>
      <c r="M915" s="107"/>
      <c r="N915" s="107"/>
      <c r="O915" s="107"/>
      <c r="P915" s="107"/>
      <c r="Q915" s="107"/>
      <c r="R915" s="107"/>
      <c r="S915" s="107"/>
      <c r="T915" s="107"/>
    </row>
    <row r="916" spans="1:20" ht="15.75" customHeight="1" x14ac:dyDescent="0.25">
      <c r="A916" s="107"/>
      <c r="B916" s="107"/>
      <c r="C916" s="107"/>
      <c r="D916" s="107"/>
      <c r="E916" s="107"/>
      <c r="F916" s="107"/>
      <c r="G916" s="107"/>
      <c r="H916" s="107"/>
      <c r="I916" s="107"/>
      <c r="J916" s="107"/>
      <c r="K916" s="107"/>
      <c r="L916" s="107"/>
      <c r="M916" s="107"/>
      <c r="N916" s="107"/>
      <c r="O916" s="107"/>
      <c r="P916" s="107"/>
      <c r="Q916" s="107"/>
      <c r="R916" s="107"/>
      <c r="S916" s="107"/>
      <c r="T916" s="107"/>
    </row>
    <row r="917" spans="1:20" ht="15.75" customHeight="1" x14ac:dyDescent="0.25">
      <c r="A917" s="107"/>
      <c r="B917" s="107"/>
      <c r="C917" s="107"/>
      <c r="D917" s="107"/>
      <c r="E917" s="107"/>
      <c r="F917" s="107"/>
      <c r="G917" s="107"/>
      <c r="H917" s="107"/>
      <c r="I917" s="107"/>
      <c r="J917" s="107"/>
      <c r="K917" s="107"/>
      <c r="L917" s="107"/>
      <c r="M917" s="107"/>
      <c r="N917" s="107"/>
      <c r="O917" s="107"/>
      <c r="P917" s="107"/>
      <c r="Q917" s="107"/>
      <c r="R917" s="107"/>
      <c r="S917" s="107"/>
      <c r="T917" s="107"/>
    </row>
    <row r="918" spans="1:20" ht="15.75" customHeight="1" x14ac:dyDescent="0.25">
      <c r="A918" s="107"/>
      <c r="B918" s="107"/>
      <c r="C918" s="107"/>
      <c r="D918" s="107"/>
      <c r="E918" s="107"/>
      <c r="F918" s="107"/>
      <c r="G918" s="107"/>
      <c r="H918" s="107"/>
      <c r="I918" s="107"/>
      <c r="J918" s="107"/>
      <c r="K918" s="107"/>
      <c r="L918" s="107"/>
      <c r="M918" s="107"/>
      <c r="N918" s="107"/>
      <c r="O918" s="107"/>
      <c r="P918" s="107"/>
      <c r="Q918" s="107"/>
      <c r="R918" s="107"/>
      <c r="S918" s="107"/>
      <c r="T918" s="107"/>
    </row>
    <row r="919" spans="1:20" ht="15.75" customHeight="1" x14ac:dyDescent="0.25">
      <c r="A919" s="107"/>
      <c r="B919" s="107"/>
      <c r="C919" s="107"/>
      <c r="D919" s="107"/>
      <c r="E919" s="107"/>
      <c r="F919" s="107"/>
      <c r="G919" s="107"/>
      <c r="H919" s="107"/>
      <c r="I919" s="107"/>
      <c r="J919" s="107"/>
      <c r="K919" s="107"/>
      <c r="L919" s="107"/>
      <c r="M919" s="107"/>
      <c r="N919" s="107"/>
      <c r="O919" s="107"/>
      <c r="P919" s="107"/>
      <c r="Q919" s="107"/>
      <c r="R919" s="107"/>
      <c r="S919" s="107"/>
      <c r="T919" s="107"/>
    </row>
    <row r="920" spans="1:20" ht="15.75" customHeight="1" x14ac:dyDescent="0.25">
      <c r="A920" s="107"/>
      <c r="B920" s="107"/>
      <c r="C920" s="107"/>
      <c r="D920" s="107"/>
      <c r="E920" s="107"/>
      <c r="F920" s="107"/>
      <c r="G920" s="107"/>
      <c r="H920" s="107"/>
      <c r="I920" s="107"/>
      <c r="J920" s="107"/>
      <c r="K920" s="107"/>
      <c r="L920" s="107"/>
      <c r="M920" s="107"/>
      <c r="N920" s="107"/>
      <c r="O920" s="107"/>
      <c r="P920" s="107"/>
      <c r="Q920" s="107"/>
      <c r="R920" s="107"/>
      <c r="S920" s="107"/>
      <c r="T920" s="107"/>
    </row>
    <row r="921" spans="1:20" ht="15.75" customHeight="1" x14ac:dyDescent="0.25">
      <c r="A921" s="107"/>
      <c r="B921" s="107"/>
      <c r="C921" s="107"/>
      <c r="D921" s="107"/>
      <c r="E921" s="107"/>
      <c r="F921" s="107"/>
      <c r="G921" s="107"/>
      <c r="H921" s="107"/>
      <c r="I921" s="107"/>
      <c r="J921" s="107"/>
      <c r="K921" s="107"/>
      <c r="L921" s="107"/>
      <c r="M921" s="107"/>
      <c r="N921" s="107"/>
      <c r="O921" s="107"/>
      <c r="P921" s="107"/>
      <c r="Q921" s="107"/>
      <c r="R921" s="107"/>
      <c r="S921" s="107"/>
      <c r="T921" s="107"/>
    </row>
    <row r="922" spans="1:20" ht="15.75" customHeight="1" x14ac:dyDescent="0.25">
      <c r="A922" s="107"/>
      <c r="B922" s="107"/>
      <c r="C922" s="107"/>
      <c r="D922" s="107"/>
      <c r="E922" s="107"/>
      <c r="F922" s="107"/>
      <c r="G922" s="107"/>
      <c r="H922" s="107"/>
      <c r="I922" s="107"/>
      <c r="J922" s="107"/>
      <c r="K922" s="107"/>
      <c r="L922" s="107"/>
      <c r="M922" s="107"/>
      <c r="N922" s="107"/>
      <c r="O922" s="107"/>
      <c r="P922" s="107"/>
      <c r="Q922" s="107"/>
      <c r="R922" s="107"/>
      <c r="S922" s="107"/>
      <c r="T922" s="107"/>
    </row>
    <row r="923" spans="1:20" ht="15.75" customHeight="1" x14ac:dyDescent="0.25">
      <c r="A923" s="107"/>
      <c r="B923" s="107"/>
      <c r="C923" s="107"/>
      <c r="D923" s="107"/>
      <c r="E923" s="107"/>
      <c r="F923" s="107"/>
      <c r="G923" s="107"/>
      <c r="H923" s="107"/>
      <c r="I923" s="107"/>
      <c r="J923" s="107"/>
      <c r="K923" s="107"/>
      <c r="L923" s="107"/>
      <c r="M923" s="107"/>
      <c r="N923" s="107"/>
      <c r="O923" s="107"/>
      <c r="P923" s="107"/>
      <c r="Q923" s="107"/>
      <c r="R923" s="107"/>
      <c r="S923" s="107"/>
      <c r="T923" s="107"/>
    </row>
    <row r="924" spans="1:20" ht="15.75" customHeight="1" x14ac:dyDescent="0.25">
      <c r="A924" s="107"/>
      <c r="B924" s="107"/>
      <c r="C924" s="107"/>
      <c r="D924" s="107"/>
      <c r="E924" s="107"/>
      <c r="F924" s="107"/>
      <c r="G924" s="107"/>
      <c r="H924" s="107"/>
      <c r="I924" s="107"/>
      <c r="J924" s="107"/>
      <c r="K924" s="107"/>
      <c r="L924" s="107"/>
      <c r="M924" s="107"/>
      <c r="N924" s="107"/>
      <c r="O924" s="107"/>
      <c r="P924" s="107"/>
      <c r="Q924" s="107"/>
      <c r="R924" s="107"/>
      <c r="S924" s="107"/>
      <c r="T924" s="107"/>
    </row>
    <row r="925" spans="1:20" ht="15.75" customHeight="1" x14ac:dyDescent="0.25">
      <c r="A925" s="107"/>
      <c r="B925" s="107"/>
      <c r="C925" s="107"/>
      <c r="D925" s="107"/>
      <c r="E925" s="107"/>
      <c r="F925" s="107"/>
      <c r="G925" s="107"/>
      <c r="H925" s="107"/>
      <c r="I925" s="107"/>
      <c r="J925" s="107"/>
      <c r="K925" s="107"/>
      <c r="L925" s="107"/>
      <c r="M925" s="107"/>
      <c r="N925" s="107"/>
      <c r="O925" s="107"/>
      <c r="P925" s="107"/>
      <c r="Q925" s="107"/>
      <c r="R925" s="107"/>
      <c r="S925" s="107"/>
      <c r="T925" s="107"/>
    </row>
    <row r="926" spans="1:20" ht="15.75" customHeight="1" x14ac:dyDescent="0.25">
      <c r="A926" s="107"/>
      <c r="B926" s="107"/>
      <c r="C926" s="107"/>
      <c r="D926" s="107"/>
      <c r="E926" s="107"/>
      <c r="F926" s="107"/>
      <c r="G926" s="107"/>
      <c r="H926" s="107"/>
      <c r="I926" s="107"/>
      <c r="J926" s="107"/>
      <c r="K926" s="107"/>
      <c r="L926" s="107"/>
      <c r="M926" s="107"/>
      <c r="N926" s="107"/>
      <c r="O926" s="107"/>
      <c r="P926" s="107"/>
      <c r="Q926" s="107"/>
      <c r="R926" s="107"/>
      <c r="S926" s="107"/>
      <c r="T926" s="107"/>
    </row>
    <row r="927" spans="1:20" ht="15.75" customHeight="1" x14ac:dyDescent="0.25">
      <c r="A927" s="107"/>
      <c r="B927" s="107"/>
      <c r="C927" s="107"/>
      <c r="D927" s="107"/>
      <c r="E927" s="107"/>
      <c r="F927" s="107"/>
      <c r="G927" s="107"/>
      <c r="H927" s="107"/>
      <c r="I927" s="107"/>
      <c r="J927" s="107"/>
      <c r="K927" s="107"/>
      <c r="L927" s="107"/>
      <c r="M927" s="107"/>
      <c r="N927" s="107"/>
      <c r="O927" s="107"/>
      <c r="P927" s="107"/>
      <c r="Q927" s="107"/>
      <c r="R927" s="107"/>
      <c r="S927" s="107"/>
      <c r="T927" s="107"/>
    </row>
    <row r="928" spans="1:20" ht="15.75" customHeight="1" x14ac:dyDescent="0.25">
      <c r="A928" s="107"/>
      <c r="B928" s="107"/>
      <c r="C928" s="107"/>
      <c r="D928" s="107"/>
      <c r="E928" s="107"/>
      <c r="F928" s="107"/>
      <c r="G928" s="107"/>
      <c r="H928" s="107"/>
      <c r="I928" s="107"/>
      <c r="J928" s="107"/>
      <c r="K928" s="107"/>
      <c r="L928" s="107"/>
      <c r="M928" s="107"/>
      <c r="N928" s="107"/>
      <c r="O928" s="107"/>
      <c r="P928" s="107"/>
      <c r="Q928" s="107"/>
      <c r="R928" s="107"/>
      <c r="S928" s="107"/>
      <c r="T928" s="107"/>
    </row>
    <row r="929" spans="1:20" ht="15.75" customHeight="1" x14ac:dyDescent="0.25">
      <c r="A929" s="107"/>
      <c r="B929" s="107"/>
      <c r="C929" s="107"/>
      <c r="D929" s="107"/>
      <c r="E929" s="107"/>
      <c r="F929" s="107"/>
      <c r="G929" s="107"/>
      <c r="H929" s="107"/>
      <c r="I929" s="107"/>
      <c r="J929" s="107"/>
      <c r="K929" s="107"/>
      <c r="L929" s="107"/>
      <c r="M929" s="107"/>
      <c r="N929" s="107"/>
      <c r="O929" s="107"/>
      <c r="P929" s="107"/>
      <c r="Q929" s="107"/>
      <c r="R929" s="107"/>
      <c r="S929" s="107"/>
      <c r="T929" s="107"/>
    </row>
    <row r="930" spans="1:20" ht="15.75" customHeight="1" x14ac:dyDescent="0.25">
      <c r="A930" s="107"/>
      <c r="B930" s="107"/>
      <c r="C930" s="107"/>
      <c r="D930" s="107"/>
      <c r="E930" s="107"/>
      <c r="F930" s="107"/>
      <c r="G930" s="107"/>
      <c r="H930" s="107"/>
      <c r="I930" s="107"/>
      <c r="J930" s="107"/>
      <c r="K930" s="107"/>
      <c r="L930" s="107"/>
      <c r="M930" s="107"/>
      <c r="N930" s="107"/>
      <c r="O930" s="107"/>
      <c r="P930" s="107"/>
      <c r="Q930" s="107"/>
      <c r="R930" s="107"/>
      <c r="S930" s="107"/>
      <c r="T930" s="107"/>
    </row>
    <row r="931" spans="1:20" ht="15.75" customHeight="1" x14ac:dyDescent="0.25">
      <c r="A931" s="107"/>
      <c r="B931" s="107"/>
      <c r="C931" s="107"/>
      <c r="D931" s="107"/>
      <c r="E931" s="107"/>
      <c r="F931" s="107"/>
      <c r="G931" s="107"/>
      <c r="H931" s="107"/>
      <c r="I931" s="107"/>
      <c r="J931" s="107"/>
      <c r="K931" s="107"/>
      <c r="L931" s="107"/>
      <c r="M931" s="107"/>
      <c r="N931" s="107"/>
      <c r="O931" s="107"/>
      <c r="P931" s="107"/>
      <c r="Q931" s="107"/>
      <c r="R931" s="107"/>
      <c r="S931" s="107"/>
      <c r="T931" s="107"/>
    </row>
    <row r="932" spans="1:20" ht="15.75" customHeight="1" x14ac:dyDescent="0.25">
      <c r="A932" s="107"/>
      <c r="B932" s="107"/>
      <c r="C932" s="107"/>
      <c r="D932" s="107"/>
      <c r="E932" s="107"/>
      <c r="F932" s="107"/>
      <c r="G932" s="107"/>
      <c r="H932" s="107"/>
      <c r="I932" s="107"/>
      <c r="J932" s="107"/>
      <c r="K932" s="107"/>
      <c r="L932" s="107"/>
      <c r="M932" s="107"/>
      <c r="N932" s="107"/>
      <c r="O932" s="107"/>
      <c r="P932" s="107"/>
      <c r="Q932" s="107"/>
      <c r="R932" s="107"/>
      <c r="S932" s="107"/>
      <c r="T932" s="107"/>
    </row>
    <row r="933" spans="1:20" ht="15.75" customHeight="1" x14ac:dyDescent="0.25">
      <c r="A933" s="107"/>
      <c r="B933" s="107"/>
      <c r="C933" s="107"/>
      <c r="D933" s="107"/>
      <c r="E933" s="107"/>
      <c r="F933" s="107"/>
      <c r="G933" s="107"/>
      <c r="H933" s="107"/>
      <c r="I933" s="107"/>
      <c r="J933" s="107"/>
      <c r="K933" s="107"/>
      <c r="L933" s="107"/>
      <c r="M933" s="107"/>
      <c r="N933" s="107"/>
      <c r="O933" s="107"/>
      <c r="P933" s="107"/>
      <c r="Q933" s="107"/>
      <c r="R933" s="107"/>
      <c r="S933" s="107"/>
      <c r="T933" s="107"/>
    </row>
    <row r="934" spans="1:20" ht="15.75" customHeight="1" x14ac:dyDescent="0.25">
      <c r="A934" s="107"/>
      <c r="B934" s="107"/>
      <c r="C934" s="107"/>
      <c r="D934" s="107"/>
      <c r="E934" s="107"/>
      <c r="F934" s="107"/>
      <c r="G934" s="107"/>
      <c r="H934" s="107"/>
      <c r="I934" s="107"/>
      <c r="J934" s="107"/>
      <c r="K934" s="107"/>
      <c r="L934" s="107"/>
      <c r="M934" s="107"/>
      <c r="N934" s="107"/>
      <c r="O934" s="107"/>
      <c r="P934" s="107"/>
      <c r="Q934" s="107"/>
      <c r="R934" s="107"/>
      <c r="S934" s="107"/>
      <c r="T934" s="107"/>
    </row>
    <row r="935" spans="1:20" ht="15.75" customHeight="1" x14ac:dyDescent="0.25">
      <c r="A935" s="107"/>
      <c r="B935" s="107"/>
      <c r="C935" s="107"/>
      <c r="D935" s="107"/>
      <c r="E935" s="107"/>
      <c r="F935" s="107"/>
      <c r="G935" s="107"/>
      <c r="H935" s="107"/>
      <c r="I935" s="107"/>
      <c r="J935" s="107"/>
      <c r="K935" s="107"/>
      <c r="L935" s="107"/>
      <c r="M935" s="107"/>
      <c r="N935" s="107"/>
      <c r="O935" s="107"/>
      <c r="P935" s="107"/>
      <c r="Q935" s="107"/>
      <c r="R935" s="107"/>
      <c r="S935" s="107"/>
      <c r="T935" s="107"/>
    </row>
    <row r="936" spans="1:20" ht="15.75" customHeight="1" x14ac:dyDescent="0.25">
      <c r="A936" s="107"/>
      <c r="B936" s="107"/>
      <c r="C936" s="107"/>
      <c r="D936" s="107"/>
      <c r="E936" s="107"/>
      <c r="F936" s="107"/>
      <c r="G936" s="107"/>
      <c r="H936" s="107"/>
      <c r="I936" s="107"/>
      <c r="J936" s="107"/>
      <c r="K936" s="107"/>
      <c r="L936" s="107"/>
      <c r="M936" s="107"/>
      <c r="N936" s="107"/>
      <c r="O936" s="107"/>
      <c r="P936" s="107"/>
      <c r="Q936" s="107"/>
      <c r="R936" s="107"/>
      <c r="S936" s="107"/>
      <c r="T936" s="107"/>
    </row>
    <row r="937" spans="1:20" ht="15.75" customHeight="1" x14ac:dyDescent="0.25">
      <c r="A937" s="107"/>
      <c r="B937" s="107"/>
      <c r="C937" s="107"/>
      <c r="D937" s="107"/>
      <c r="E937" s="107"/>
      <c r="F937" s="107"/>
      <c r="G937" s="107"/>
      <c r="H937" s="107"/>
      <c r="I937" s="107"/>
      <c r="J937" s="107"/>
      <c r="K937" s="107"/>
      <c r="L937" s="107"/>
      <c r="M937" s="107"/>
      <c r="N937" s="107"/>
      <c r="O937" s="107"/>
      <c r="P937" s="107"/>
      <c r="Q937" s="107"/>
      <c r="R937" s="107"/>
      <c r="S937" s="107"/>
      <c r="T937" s="107"/>
    </row>
    <row r="938" spans="1:20" ht="15.75" customHeight="1" x14ac:dyDescent="0.25">
      <c r="A938" s="107"/>
      <c r="B938" s="107"/>
      <c r="C938" s="107"/>
      <c r="D938" s="107"/>
      <c r="E938" s="107"/>
      <c r="F938" s="107"/>
      <c r="G938" s="107"/>
      <c r="H938" s="107"/>
      <c r="I938" s="107"/>
      <c r="J938" s="107"/>
      <c r="K938" s="107"/>
      <c r="L938" s="107"/>
      <c r="M938" s="107"/>
      <c r="N938" s="107"/>
      <c r="O938" s="107"/>
      <c r="P938" s="107"/>
      <c r="Q938" s="107"/>
      <c r="R938" s="107"/>
      <c r="S938" s="107"/>
      <c r="T938" s="107"/>
    </row>
    <row r="939" spans="1:20" ht="15.75" customHeight="1" x14ac:dyDescent="0.25">
      <c r="A939" s="107"/>
      <c r="B939" s="107"/>
      <c r="C939" s="107"/>
      <c r="D939" s="107"/>
      <c r="E939" s="107"/>
      <c r="F939" s="107"/>
      <c r="G939" s="107"/>
      <c r="H939" s="107"/>
      <c r="I939" s="107"/>
      <c r="J939" s="107"/>
      <c r="K939" s="107"/>
      <c r="L939" s="107"/>
      <c r="M939" s="107"/>
      <c r="N939" s="107"/>
      <c r="O939" s="107"/>
      <c r="P939" s="107"/>
      <c r="Q939" s="107"/>
      <c r="R939" s="107"/>
      <c r="S939" s="107"/>
      <c r="T939" s="107"/>
    </row>
    <row r="940" spans="1:20" ht="15.75" customHeight="1" x14ac:dyDescent="0.25">
      <c r="A940" s="107"/>
      <c r="B940" s="107"/>
      <c r="C940" s="107"/>
      <c r="D940" s="107"/>
      <c r="E940" s="107"/>
      <c r="F940" s="107"/>
      <c r="G940" s="107"/>
      <c r="H940" s="107"/>
      <c r="I940" s="107"/>
      <c r="J940" s="107"/>
      <c r="K940" s="107"/>
      <c r="L940" s="107"/>
      <c r="M940" s="107"/>
      <c r="N940" s="107"/>
      <c r="O940" s="107"/>
      <c r="P940" s="107"/>
      <c r="Q940" s="107"/>
      <c r="R940" s="107"/>
      <c r="S940" s="107"/>
      <c r="T940" s="107"/>
    </row>
    <row r="941" spans="1:20" ht="15.75" customHeight="1" x14ac:dyDescent="0.25">
      <c r="A941" s="107"/>
      <c r="B941" s="107"/>
      <c r="C941" s="107"/>
      <c r="D941" s="107"/>
      <c r="E941" s="107"/>
      <c r="F941" s="107"/>
      <c r="G941" s="107"/>
      <c r="H941" s="107"/>
      <c r="I941" s="107"/>
      <c r="J941" s="107"/>
      <c r="K941" s="107"/>
      <c r="L941" s="107"/>
      <c r="M941" s="107"/>
      <c r="N941" s="107"/>
      <c r="O941" s="107"/>
      <c r="P941" s="107"/>
      <c r="Q941" s="107"/>
      <c r="R941" s="107"/>
      <c r="S941" s="107"/>
      <c r="T941" s="107"/>
    </row>
    <row r="942" spans="1:20" ht="15.75" customHeight="1" x14ac:dyDescent="0.25">
      <c r="A942" s="107"/>
      <c r="B942" s="107"/>
      <c r="C942" s="107"/>
      <c r="D942" s="107"/>
      <c r="E942" s="107"/>
      <c r="F942" s="107"/>
      <c r="G942" s="107"/>
      <c r="H942" s="107"/>
      <c r="I942" s="107"/>
      <c r="J942" s="107"/>
      <c r="K942" s="107"/>
      <c r="L942" s="107"/>
      <c r="M942" s="107"/>
      <c r="N942" s="107"/>
      <c r="O942" s="107"/>
      <c r="P942" s="107"/>
      <c r="Q942" s="107"/>
      <c r="R942" s="107"/>
      <c r="S942" s="107"/>
      <c r="T942" s="107"/>
    </row>
    <row r="943" spans="1:20" ht="15.75" customHeight="1" x14ac:dyDescent="0.25">
      <c r="A943" s="107"/>
      <c r="B943" s="107"/>
      <c r="C943" s="107"/>
      <c r="D943" s="107"/>
      <c r="E943" s="107"/>
      <c r="F943" s="107"/>
      <c r="G943" s="107"/>
      <c r="H943" s="107"/>
      <c r="I943" s="107"/>
      <c r="J943" s="107"/>
      <c r="K943" s="107"/>
      <c r="L943" s="107"/>
      <c r="M943" s="107"/>
      <c r="N943" s="107"/>
      <c r="O943" s="107"/>
      <c r="P943" s="107"/>
      <c r="Q943" s="107"/>
      <c r="R943" s="107"/>
      <c r="S943" s="107"/>
      <c r="T943" s="107"/>
    </row>
    <row r="944" spans="1:20" ht="15.75" customHeight="1" x14ac:dyDescent="0.25">
      <c r="A944" s="107"/>
      <c r="B944" s="107"/>
      <c r="C944" s="107"/>
      <c r="D944" s="107"/>
      <c r="E944" s="107"/>
      <c r="F944" s="107"/>
      <c r="G944" s="107"/>
      <c r="H944" s="107"/>
      <c r="I944" s="107"/>
      <c r="J944" s="107"/>
      <c r="K944" s="107"/>
      <c r="L944" s="107"/>
      <c r="M944" s="107"/>
      <c r="N944" s="107"/>
      <c r="O944" s="107"/>
      <c r="P944" s="107"/>
      <c r="Q944" s="107"/>
      <c r="R944" s="107"/>
      <c r="S944" s="107"/>
      <c r="T944" s="107"/>
    </row>
    <row r="945" spans="1:20" ht="15.75" customHeight="1" x14ac:dyDescent="0.25">
      <c r="A945" s="107"/>
      <c r="B945" s="107"/>
      <c r="C945" s="107"/>
      <c r="D945" s="107"/>
      <c r="E945" s="107"/>
      <c r="F945" s="107"/>
      <c r="G945" s="107"/>
      <c r="H945" s="107"/>
      <c r="I945" s="107"/>
      <c r="J945" s="107"/>
      <c r="K945" s="107"/>
      <c r="L945" s="107"/>
      <c r="M945" s="107"/>
      <c r="N945" s="107"/>
      <c r="O945" s="107"/>
      <c r="P945" s="107"/>
      <c r="Q945" s="107"/>
      <c r="R945" s="107"/>
      <c r="S945" s="107"/>
      <c r="T945" s="107"/>
    </row>
    <row r="946" spans="1:20" ht="15.75" customHeight="1" x14ac:dyDescent="0.25">
      <c r="A946" s="107"/>
      <c r="B946" s="107"/>
      <c r="C946" s="107"/>
      <c r="D946" s="107"/>
      <c r="E946" s="107"/>
      <c r="F946" s="107"/>
      <c r="G946" s="107"/>
      <c r="H946" s="107"/>
      <c r="I946" s="107"/>
      <c r="J946" s="107"/>
      <c r="K946" s="107"/>
      <c r="L946" s="107"/>
      <c r="M946" s="107"/>
      <c r="N946" s="107"/>
      <c r="O946" s="107"/>
      <c r="P946" s="107"/>
      <c r="Q946" s="107"/>
      <c r="R946" s="107"/>
      <c r="S946" s="107"/>
      <c r="T946" s="107"/>
    </row>
    <row r="947" spans="1:20" ht="15.75" customHeight="1" x14ac:dyDescent="0.25">
      <c r="A947" s="107"/>
      <c r="B947" s="107"/>
      <c r="C947" s="107"/>
      <c r="D947" s="107"/>
      <c r="E947" s="107"/>
      <c r="F947" s="107"/>
      <c r="G947" s="107"/>
      <c r="H947" s="107"/>
      <c r="I947" s="107"/>
      <c r="J947" s="107"/>
      <c r="K947" s="107"/>
      <c r="L947" s="107"/>
      <c r="M947" s="107"/>
      <c r="N947" s="107"/>
      <c r="O947" s="107"/>
      <c r="P947" s="107"/>
      <c r="Q947" s="107"/>
      <c r="R947" s="107"/>
      <c r="S947" s="107"/>
      <c r="T947" s="107"/>
    </row>
    <row r="948" spans="1:20" ht="15.75" customHeight="1" x14ac:dyDescent="0.25">
      <c r="A948" s="107"/>
      <c r="B948" s="107"/>
      <c r="C948" s="107"/>
      <c r="D948" s="107"/>
      <c r="E948" s="107"/>
      <c r="F948" s="107"/>
      <c r="G948" s="107"/>
      <c r="H948" s="107"/>
      <c r="I948" s="107"/>
      <c r="J948" s="107"/>
      <c r="K948" s="107"/>
      <c r="L948" s="107"/>
      <c r="M948" s="107"/>
      <c r="N948" s="107"/>
      <c r="O948" s="107"/>
      <c r="P948" s="107"/>
      <c r="Q948" s="107"/>
      <c r="R948" s="107"/>
      <c r="S948" s="107"/>
      <c r="T948" s="107"/>
    </row>
    <row r="949" spans="1:20" ht="15.75" customHeight="1" x14ac:dyDescent="0.25">
      <c r="A949" s="107"/>
      <c r="B949" s="107"/>
      <c r="C949" s="107"/>
      <c r="D949" s="107"/>
      <c r="E949" s="107"/>
      <c r="F949" s="107"/>
      <c r="G949" s="107"/>
      <c r="H949" s="107"/>
      <c r="I949" s="107"/>
      <c r="J949" s="107"/>
      <c r="K949" s="107"/>
      <c r="L949" s="107"/>
      <c r="M949" s="107"/>
      <c r="N949" s="107"/>
      <c r="O949" s="107"/>
      <c r="P949" s="107"/>
      <c r="Q949" s="107"/>
      <c r="R949" s="107"/>
      <c r="S949" s="107"/>
      <c r="T949" s="107"/>
    </row>
    <row r="950" spans="1:20" ht="15.75" customHeight="1" x14ac:dyDescent="0.25">
      <c r="A950" s="107"/>
      <c r="B950" s="107"/>
      <c r="C950" s="107"/>
      <c r="D950" s="107"/>
      <c r="E950" s="107"/>
      <c r="F950" s="107"/>
      <c r="G950" s="107"/>
      <c r="H950" s="107"/>
      <c r="I950" s="107"/>
      <c r="J950" s="107"/>
      <c r="K950" s="107"/>
      <c r="L950" s="107"/>
      <c r="M950" s="107"/>
      <c r="N950" s="107"/>
      <c r="O950" s="107"/>
      <c r="P950" s="107"/>
      <c r="Q950" s="107"/>
      <c r="R950" s="107"/>
      <c r="S950" s="107"/>
      <c r="T950" s="107"/>
    </row>
    <row r="951" spans="1:20" ht="15.75" customHeight="1" x14ac:dyDescent="0.25">
      <c r="A951" s="107"/>
      <c r="B951" s="107"/>
      <c r="C951" s="107"/>
      <c r="D951" s="107"/>
      <c r="E951" s="107"/>
      <c r="F951" s="107"/>
      <c r="G951" s="107"/>
      <c r="H951" s="107"/>
      <c r="I951" s="107"/>
      <c r="J951" s="107"/>
      <c r="K951" s="107"/>
      <c r="L951" s="107"/>
      <c r="M951" s="107"/>
      <c r="N951" s="107"/>
      <c r="O951" s="107"/>
      <c r="P951" s="107"/>
      <c r="Q951" s="107"/>
      <c r="R951" s="107"/>
      <c r="S951" s="107"/>
      <c r="T951" s="107"/>
    </row>
    <row r="952" spans="1:20" ht="15.75" customHeight="1" x14ac:dyDescent="0.25">
      <c r="A952" s="107"/>
      <c r="B952" s="107"/>
      <c r="C952" s="107"/>
      <c r="D952" s="107"/>
      <c r="E952" s="107"/>
      <c r="F952" s="107"/>
      <c r="G952" s="107"/>
      <c r="H952" s="107"/>
      <c r="I952" s="107"/>
      <c r="J952" s="107"/>
      <c r="K952" s="107"/>
      <c r="L952" s="107"/>
      <c r="M952" s="107"/>
      <c r="N952" s="107"/>
      <c r="O952" s="107"/>
      <c r="P952" s="107"/>
      <c r="Q952" s="107"/>
      <c r="R952" s="107"/>
      <c r="S952" s="107"/>
      <c r="T952" s="107"/>
    </row>
    <row r="953" spans="1:20" ht="15.75" customHeight="1" x14ac:dyDescent="0.25">
      <c r="A953" s="107"/>
      <c r="B953" s="107"/>
      <c r="C953" s="107"/>
      <c r="D953" s="107"/>
      <c r="E953" s="107"/>
      <c r="F953" s="107"/>
      <c r="G953" s="107"/>
      <c r="H953" s="107"/>
      <c r="I953" s="107"/>
      <c r="J953" s="107"/>
      <c r="K953" s="107"/>
      <c r="L953" s="107"/>
      <c r="M953" s="107"/>
      <c r="N953" s="107"/>
      <c r="O953" s="107"/>
      <c r="P953" s="107"/>
      <c r="Q953" s="107"/>
      <c r="R953" s="107"/>
      <c r="S953" s="107"/>
      <c r="T953" s="107"/>
    </row>
    <row r="954" spans="1:20" ht="15.75" customHeight="1" x14ac:dyDescent="0.25">
      <c r="A954" s="107"/>
      <c r="B954" s="107"/>
      <c r="C954" s="107"/>
      <c r="D954" s="107"/>
      <c r="E954" s="107"/>
      <c r="F954" s="107"/>
      <c r="G954" s="107"/>
      <c r="H954" s="107"/>
      <c r="I954" s="107"/>
      <c r="J954" s="107"/>
      <c r="K954" s="107"/>
      <c r="L954" s="107"/>
      <c r="M954" s="107"/>
      <c r="N954" s="107"/>
      <c r="O954" s="107"/>
      <c r="P954" s="107"/>
      <c r="Q954" s="107"/>
      <c r="R954" s="107"/>
      <c r="S954" s="107"/>
      <c r="T954" s="107"/>
    </row>
    <row r="955" spans="1:20" ht="15.75" customHeight="1" x14ac:dyDescent="0.25">
      <c r="A955" s="107"/>
      <c r="B955" s="107"/>
      <c r="C955" s="107"/>
      <c r="D955" s="107"/>
      <c r="E955" s="107"/>
      <c r="F955" s="107"/>
      <c r="G955" s="107"/>
      <c r="H955" s="107"/>
      <c r="I955" s="107"/>
      <c r="J955" s="107"/>
      <c r="K955" s="107"/>
      <c r="L955" s="107"/>
      <c r="M955" s="107"/>
      <c r="N955" s="107"/>
      <c r="O955" s="107"/>
      <c r="P955" s="107"/>
      <c r="Q955" s="107"/>
      <c r="R955" s="107"/>
      <c r="S955" s="107"/>
      <c r="T955" s="107"/>
    </row>
    <row r="956" spans="1:20" ht="15.75" customHeight="1" x14ac:dyDescent="0.25">
      <c r="A956" s="107"/>
      <c r="B956" s="107"/>
      <c r="C956" s="107"/>
      <c r="D956" s="107"/>
      <c r="E956" s="107"/>
      <c r="F956" s="107"/>
      <c r="G956" s="107"/>
      <c r="H956" s="107"/>
      <c r="I956" s="107"/>
      <c r="J956" s="107"/>
      <c r="K956" s="107"/>
      <c r="L956" s="107"/>
      <c r="M956" s="107"/>
      <c r="N956" s="107"/>
      <c r="O956" s="107"/>
      <c r="P956" s="107"/>
      <c r="Q956" s="107"/>
      <c r="R956" s="107"/>
      <c r="S956" s="107"/>
      <c r="T956" s="107"/>
    </row>
    <row r="957" spans="1:20" ht="15.75" customHeight="1" x14ac:dyDescent="0.25">
      <c r="A957" s="107"/>
      <c r="B957" s="107"/>
      <c r="C957" s="107"/>
      <c r="D957" s="107"/>
      <c r="E957" s="107"/>
      <c r="F957" s="107"/>
      <c r="G957" s="107"/>
      <c r="H957" s="107"/>
      <c r="I957" s="107"/>
      <c r="J957" s="107"/>
      <c r="K957" s="107"/>
      <c r="L957" s="107"/>
      <c r="M957" s="107"/>
      <c r="N957" s="107"/>
      <c r="O957" s="107"/>
      <c r="P957" s="107"/>
      <c r="Q957" s="107"/>
      <c r="R957" s="107"/>
      <c r="S957" s="107"/>
      <c r="T957" s="107"/>
    </row>
    <row r="958" spans="1:20" ht="15.75" customHeight="1" x14ac:dyDescent="0.25">
      <c r="A958" s="107"/>
      <c r="B958" s="107"/>
      <c r="C958" s="107"/>
      <c r="D958" s="107"/>
      <c r="E958" s="107"/>
      <c r="F958" s="107"/>
      <c r="G958" s="107"/>
      <c r="H958" s="107"/>
      <c r="I958" s="107"/>
      <c r="J958" s="107"/>
      <c r="K958" s="107"/>
      <c r="L958" s="107"/>
      <c r="M958" s="107"/>
      <c r="N958" s="107"/>
      <c r="O958" s="107"/>
      <c r="P958" s="107"/>
      <c r="Q958" s="107"/>
      <c r="R958" s="107"/>
      <c r="S958" s="107"/>
      <c r="T958" s="107"/>
    </row>
    <row r="959" spans="1:20" ht="15.75" customHeight="1" x14ac:dyDescent="0.25">
      <c r="A959" s="107"/>
      <c r="B959" s="107"/>
      <c r="C959" s="107"/>
      <c r="D959" s="107"/>
      <c r="E959" s="107"/>
      <c r="F959" s="107"/>
      <c r="G959" s="107"/>
      <c r="H959" s="107"/>
      <c r="I959" s="107"/>
      <c r="J959" s="107"/>
      <c r="K959" s="107"/>
      <c r="L959" s="107"/>
      <c r="M959" s="107"/>
      <c r="N959" s="107"/>
      <c r="O959" s="107"/>
      <c r="P959" s="107"/>
      <c r="Q959" s="107"/>
      <c r="R959" s="107"/>
      <c r="S959" s="107"/>
      <c r="T959" s="107"/>
    </row>
    <row r="960" spans="1:20" ht="15.75" customHeight="1" x14ac:dyDescent="0.25">
      <c r="A960" s="107"/>
      <c r="B960" s="107"/>
      <c r="C960" s="107"/>
      <c r="D960" s="107"/>
      <c r="E960" s="107"/>
      <c r="F960" s="107"/>
      <c r="G960" s="107"/>
      <c r="H960" s="107"/>
      <c r="I960" s="107"/>
      <c r="J960" s="107"/>
      <c r="K960" s="107"/>
      <c r="L960" s="107"/>
      <c r="M960" s="107"/>
      <c r="N960" s="107"/>
      <c r="O960" s="107"/>
      <c r="P960" s="107"/>
      <c r="Q960" s="107"/>
      <c r="R960" s="107"/>
      <c r="S960" s="107"/>
      <c r="T960" s="107"/>
    </row>
    <row r="961" spans="1:20" ht="15.75" customHeight="1" x14ac:dyDescent="0.25">
      <c r="A961" s="107"/>
      <c r="B961" s="107"/>
      <c r="C961" s="107"/>
      <c r="D961" s="107"/>
      <c r="E961" s="107"/>
      <c r="F961" s="107"/>
      <c r="G961" s="107"/>
      <c r="H961" s="107"/>
      <c r="I961" s="107"/>
      <c r="J961" s="107"/>
      <c r="K961" s="107"/>
      <c r="L961" s="107"/>
      <c r="M961" s="107"/>
      <c r="N961" s="107"/>
      <c r="O961" s="107"/>
      <c r="P961" s="107"/>
      <c r="Q961" s="107"/>
      <c r="R961" s="107"/>
      <c r="S961" s="107"/>
      <c r="T961" s="107"/>
    </row>
    <row r="962" spans="1:20" ht="15.75" customHeight="1" x14ac:dyDescent="0.25">
      <c r="A962" s="107"/>
      <c r="B962" s="107"/>
      <c r="C962" s="107"/>
      <c r="D962" s="107"/>
      <c r="E962" s="107"/>
      <c r="F962" s="107"/>
      <c r="G962" s="107"/>
      <c r="H962" s="107"/>
      <c r="I962" s="107"/>
      <c r="J962" s="107"/>
      <c r="K962" s="107"/>
      <c r="L962" s="107"/>
      <c r="M962" s="107"/>
      <c r="N962" s="107"/>
      <c r="O962" s="107"/>
      <c r="P962" s="107"/>
      <c r="Q962" s="107"/>
      <c r="R962" s="107"/>
      <c r="S962" s="107"/>
      <c r="T962" s="107"/>
    </row>
    <row r="963" spans="1:20" ht="15.75" customHeight="1" x14ac:dyDescent="0.25">
      <c r="A963" s="107"/>
      <c r="B963" s="107"/>
      <c r="C963" s="107"/>
      <c r="D963" s="107"/>
      <c r="E963" s="107"/>
      <c r="F963" s="107"/>
      <c r="G963" s="107"/>
      <c r="H963" s="107"/>
      <c r="I963" s="107"/>
      <c r="J963" s="107"/>
      <c r="K963" s="107"/>
      <c r="L963" s="107"/>
      <c r="M963" s="107"/>
      <c r="N963" s="107"/>
      <c r="O963" s="107"/>
      <c r="P963" s="107"/>
      <c r="Q963" s="107"/>
      <c r="R963" s="107"/>
      <c r="S963" s="107"/>
      <c r="T963" s="107"/>
    </row>
    <row r="964" spans="1:20" ht="15.75" customHeight="1" x14ac:dyDescent="0.25">
      <c r="A964" s="107"/>
      <c r="B964" s="107"/>
      <c r="C964" s="107"/>
      <c r="D964" s="107"/>
      <c r="E964" s="107"/>
      <c r="F964" s="107"/>
      <c r="G964" s="107"/>
      <c r="H964" s="107"/>
      <c r="I964" s="107"/>
      <c r="J964" s="107"/>
      <c r="K964" s="107"/>
      <c r="L964" s="107"/>
      <c r="M964" s="107"/>
      <c r="N964" s="107"/>
      <c r="O964" s="107"/>
      <c r="P964" s="107"/>
      <c r="Q964" s="107"/>
      <c r="R964" s="107"/>
      <c r="S964" s="107"/>
      <c r="T964" s="107"/>
    </row>
    <row r="965" spans="1:20" ht="15.75" customHeight="1" x14ac:dyDescent="0.25">
      <c r="A965" s="107"/>
      <c r="B965" s="107"/>
      <c r="C965" s="107"/>
      <c r="D965" s="107"/>
      <c r="E965" s="107"/>
      <c r="F965" s="107"/>
      <c r="G965" s="107"/>
      <c r="H965" s="107"/>
      <c r="I965" s="107"/>
      <c r="J965" s="107"/>
      <c r="K965" s="107"/>
      <c r="L965" s="107"/>
      <c r="M965" s="107"/>
      <c r="N965" s="107"/>
      <c r="O965" s="107"/>
      <c r="P965" s="107"/>
      <c r="Q965" s="107"/>
      <c r="R965" s="107"/>
      <c r="S965" s="107"/>
      <c r="T965" s="107"/>
    </row>
    <row r="966" spans="1:20" ht="15.75" customHeight="1" x14ac:dyDescent="0.25">
      <c r="A966" s="107"/>
      <c r="B966" s="107"/>
      <c r="C966" s="107"/>
      <c r="D966" s="107"/>
      <c r="E966" s="107"/>
      <c r="F966" s="107"/>
      <c r="G966" s="107"/>
      <c r="H966" s="107"/>
      <c r="I966" s="107"/>
      <c r="J966" s="107"/>
      <c r="K966" s="107"/>
      <c r="L966" s="107"/>
      <c r="M966" s="107"/>
      <c r="N966" s="107"/>
      <c r="O966" s="107"/>
      <c r="P966" s="107"/>
      <c r="Q966" s="107"/>
      <c r="R966" s="107"/>
      <c r="S966" s="107"/>
      <c r="T966" s="107"/>
    </row>
    <row r="967" spans="1:20" ht="15.75" customHeight="1" x14ac:dyDescent="0.25">
      <c r="A967" s="107"/>
      <c r="B967" s="107"/>
      <c r="C967" s="107"/>
      <c r="D967" s="107"/>
      <c r="E967" s="107"/>
      <c r="F967" s="107"/>
      <c r="G967" s="107"/>
      <c r="H967" s="107"/>
      <c r="I967" s="107"/>
      <c r="J967" s="107"/>
      <c r="K967" s="107"/>
      <c r="L967" s="107"/>
      <c r="M967" s="107"/>
      <c r="N967" s="107"/>
      <c r="O967" s="107"/>
      <c r="P967" s="107"/>
      <c r="Q967" s="107"/>
      <c r="R967" s="107"/>
      <c r="S967" s="107"/>
      <c r="T967" s="107"/>
    </row>
    <row r="968" spans="1:20" ht="15.75" customHeight="1" x14ac:dyDescent="0.25">
      <c r="A968" s="107"/>
      <c r="B968" s="107"/>
      <c r="C968" s="107"/>
      <c r="D968" s="107"/>
      <c r="E968" s="107"/>
      <c r="F968" s="107"/>
      <c r="G968" s="107"/>
      <c r="H968" s="107"/>
      <c r="I968" s="107"/>
      <c r="J968" s="107"/>
      <c r="K968" s="107"/>
      <c r="L968" s="107"/>
      <c r="M968" s="107"/>
      <c r="N968" s="107"/>
      <c r="O968" s="107"/>
      <c r="P968" s="107"/>
      <c r="Q968" s="107"/>
      <c r="R968" s="107"/>
      <c r="S968" s="107"/>
      <c r="T968" s="107"/>
    </row>
    <row r="969" spans="1:20" ht="15.75" customHeight="1" x14ac:dyDescent="0.25">
      <c r="A969" s="107"/>
      <c r="B969" s="107"/>
      <c r="C969" s="107"/>
      <c r="D969" s="107"/>
      <c r="E969" s="107"/>
      <c r="F969" s="107"/>
      <c r="G969" s="107"/>
      <c r="H969" s="107"/>
      <c r="I969" s="107"/>
      <c r="J969" s="107"/>
      <c r="K969" s="107"/>
      <c r="L969" s="107"/>
      <c r="M969" s="107"/>
      <c r="N969" s="107"/>
      <c r="O969" s="107"/>
      <c r="P969" s="107"/>
      <c r="Q969" s="107"/>
      <c r="R969" s="107"/>
      <c r="S969" s="107"/>
      <c r="T969" s="107"/>
    </row>
    <row r="970" spans="1:20" ht="15.75" customHeight="1" x14ac:dyDescent="0.25">
      <c r="A970" s="107"/>
      <c r="B970" s="107"/>
      <c r="C970" s="107"/>
      <c r="D970" s="107"/>
      <c r="E970" s="107"/>
      <c r="F970" s="107"/>
      <c r="G970" s="107"/>
      <c r="H970" s="107"/>
      <c r="I970" s="107"/>
      <c r="J970" s="107"/>
      <c r="K970" s="107"/>
      <c r="L970" s="107"/>
      <c r="M970" s="107"/>
      <c r="N970" s="107"/>
      <c r="O970" s="107"/>
      <c r="P970" s="107"/>
      <c r="Q970" s="107"/>
      <c r="R970" s="107"/>
      <c r="S970" s="107"/>
      <c r="T970" s="107"/>
    </row>
    <row r="971" spans="1:20" ht="15.75" customHeight="1" x14ac:dyDescent="0.25">
      <c r="A971" s="107"/>
      <c r="B971" s="107"/>
      <c r="C971" s="107"/>
      <c r="D971" s="107"/>
      <c r="E971" s="107"/>
      <c r="F971" s="107"/>
      <c r="G971" s="107"/>
      <c r="H971" s="107"/>
      <c r="I971" s="107"/>
      <c r="J971" s="107"/>
      <c r="K971" s="107"/>
      <c r="L971" s="107"/>
      <c r="M971" s="107"/>
      <c r="N971" s="107"/>
      <c r="O971" s="107"/>
      <c r="P971" s="107"/>
      <c r="Q971" s="107"/>
      <c r="R971" s="107"/>
      <c r="S971" s="107"/>
      <c r="T971" s="107"/>
    </row>
    <row r="972" spans="1:20" ht="15.75" customHeight="1" x14ac:dyDescent="0.25">
      <c r="A972" s="107"/>
      <c r="B972" s="107"/>
      <c r="C972" s="107"/>
      <c r="D972" s="107"/>
      <c r="E972" s="107"/>
      <c r="F972" s="107"/>
      <c r="G972" s="107"/>
      <c r="H972" s="107"/>
      <c r="I972" s="107"/>
      <c r="J972" s="107"/>
      <c r="K972" s="107"/>
      <c r="L972" s="107"/>
      <c r="M972" s="107"/>
      <c r="N972" s="107"/>
      <c r="O972" s="107"/>
      <c r="P972" s="107"/>
      <c r="Q972" s="107"/>
      <c r="R972" s="107"/>
      <c r="S972" s="107"/>
      <c r="T972" s="107"/>
    </row>
    <row r="973" spans="1:20" ht="15.75" customHeight="1" x14ac:dyDescent="0.25">
      <c r="A973" s="107"/>
      <c r="B973" s="107"/>
      <c r="C973" s="107"/>
      <c r="D973" s="107"/>
      <c r="E973" s="107"/>
      <c r="F973" s="107"/>
      <c r="G973" s="107"/>
      <c r="H973" s="107"/>
      <c r="I973" s="107"/>
      <c r="J973" s="107"/>
      <c r="K973" s="107"/>
      <c r="L973" s="107"/>
      <c r="M973" s="107"/>
      <c r="N973" s="107"/>
      <c r="O973" s="107"/>
      <c r="P973" s="107"/>
      <c r="Q973" s="107"/>
      <c r="R973" s="107"/>
      <c r="S973" s="107"/>
      <c r="T973" s="107"/>
    </row>
    <row r="974" spans="1:20" ht="15.75" customHeight="1" x14ac:dyDescent="0.25">
      <c r="A974" s="107"/>
      <c r="B974" s="107"/>
      <c r="C974" s="107"/>
      <c r="D974" s="107"/>
      <c r="E974" s="107"/>
      <c r="F974" s="107"/>
      <c r="G974" s="107"/>
      <c r="H974" s="107"/>
      <c r="I974" s="107"/>
      <c r="J974" s="107"/>
      <c r="K974" s="107"/>
      <c r="L974" s="107"/>
      <c r="M974" s="107"/>
      <c r="N974" s="107"/>
      <c r="O974" s="107"/>
      <c r="P974" s="107"/>
      <c r="Q974" s="107"/>
      <c r="R974" s="107"/>
      <c r="S974" s="107"/>
      <c r="T974" s="107"/>
    </row>
    <row r="975" spans="1:20" ht="15.75" customHeight="1" x14ac:dyDescent="0.25">
      <c r="A975" s="107"/>
      <c r="B975" s="107"/>
      <c r="C975" s="107"/>
      <c r="D975" s="107"/>
      <c r="E975" s="107"/>
      <c r="F975" s="107"/>
      <c r="G975" s="107"/>
      <c r="H975" s="107"/>
      <c r="I975" s="107"/>
      <c r="J975" s="107"/>
      <c r="K975" s="107"/>
      <c r="L975" s="107"/>
      <c r="M975" s="107"/>
      <c r="N975" s="107"/>
      <c r="O975" s="107"/>
      <c r="P975" s="107"/>
      <c r="Q975" s="107"/>
      <c r="R975" s="107"/>
      <c r="S975" s="107"/>
      <c r="T975" s="107"/>
    </row>
    <row r="976" spans="1:20" ht="15.75" customHeight="1" x14ac:dyDescent="0.25">
      <c r="A976" s="107"/>
      <c r="B976" s="107"/>
      <c r="C976" s="107"/>
      <c r="D976" s="107"/>
      <c r="E976" s="107"/>
      <c r="F976" s="107"/>
      <c r="G976" s="107"/>
      <c r="H976" s="107"/>
      <c r="I976" s="107"/>
      <c r="J976" s="107"/>
      <c r="K976" s="107"/>
      <c r="L976" s="107"/>
      <c r="M976" s="107"/>
      <c r="N976" s="107"/>
      <c r="O976" s="107"/>
      <c r="P976" s="107"/>
      <c r="Q976" s="107"/>
      <c r="R976" s="107"/>
      <c r="S976" s="107"/>
      <c r="T976" s="107"/>
    </row>
    <row r="977" spans="1:20" ht="15.75" customHeight="1" x14ac:dyDescent="0.25">
      <c r="A977" s="107"/>
      <c r="B977" s="107"/>
      <c r="C977" s="107"/>
      <c r="D977" s="107"/>
      <c r="E977" s="107"/>
      <c r="F977" s="107"/>
      <c r="G977" s="107"/>
      <c r="H977" s="107"/>
      <c r="I977" s="107"/>
      <c r="J977" s="107"/>
      <c r="K977" s="107"/>
      <c r="L977" s="107"/>
      <c r="M977" s="107"/>
      <c r="N977" s="107"/>
      <c r="O977" s="107"/>
      <c r="P977" s="107"/>
      <c r="Q977" s="107"/>
      <c r="R977" s="107"/>
      <c r="S977" s="107"/>
      <c r="T977" s="107"/>
    </row>
    <row r="978" spans="1:20" ht="15.75" customHeight="1" x14ac:dyDescent="0.25">
      <c r="A978" s="107"/>
      <c r="B978" s="107"/>
      <c r="C978" s="107"/>
      <c r="D978" s="107"/>
      <c r="E978" s="107"/>
      <c r="F978" s="107"/>
      <c r="G978" s="107"/>
      <c r="H978" s="107"/>
      <c r="I978" s="107"/>
      <c r="J978" s="107"/>
      <c r="K978" s="107"/>
      <c r="L978" s="107"/>
      <c r="M978" s="107"/>
      <c r="N978" s="107"/>
      <c r="O978" s="107"/>
      <c r="P978" s="107"/>
      <c r="Q978" s="107"/>
      <c r="R978" s="107"/>
      <c r="S978" s="107"/>
      <c r="T978" s="107"/>
    </row>
    <row r="979" spans="1:20" ht="15.75" customHeight="1" x14ac:dyDescent="0.25">
      <c r="A979" s="107"/>
      <c r="B979" s="107"/>
      <c r="C979" s="107"/>
      <c r="D979" s="107"/>
      <c r="E979" s="107"/>
      <c r="F979" s="107"/>
      <c r="G979" s="107"/>
      <c r="H979" s="107"/>
      <c r="I979" s="107"/>
      <c r="J979" s="107"/>
      <c r="K979" s="107"/>
      <c r="L979" s="107"/>
      <c r="M979" s="107"/>
      <c r="N979" s="107"/>
      <c r="O979" s="107"/>
      <c r="P979" s="107"/>
      <c r="Q979" s="107"/>
      <c r="R979" s="107"/>
      <c r="S979" s="107"/>
      <c r="T979" s="107"/>
    </row>
    <row r="980" spans="1:20" ht="15.75" customHeight="1" x14ac:dyDescent="0.25">
      <c r="A980" s="107"/>
      <c r="B980" s="107"/>
      <c r="C980" s="107"/>
      <c r="D980" s="107"/>
      <c r="E980" s="107"/>
      <c r="F980" s="107"/>
      <c r="G980" s="107"/>
      <c r="H980" s="107"/>
      <c r="I980" s="107"/>
      <c r="J980" s="107"/>
      <c r="K980" s="107"/>
      <c r="L980" s="107"/>
      <c r="M980" s="107"/>
      <c r="N980" s="107"/>
      <c r="O980" s="107"/>
      <c r="P980" s="107"/>
      <c r="Q980" s="107"/>
      <c r="R980" s="107"/>
      <c r="S980" s="107"/>
      <c r="T980" s="107"/>
    </row>
    <row r="981" spans="1:20" ht="15.75" customHeight="1" x14ac:dyDescent="0.25">
      <c r="A981" s="107"/>
      <c r="B981" s="107"/>
      <c r="C981" s="107"/>
      <c r="D981" s="107"/>
      <c r="E981" s="107"/>
      <c r="F981" s="107"/>
      <c r="G981" s="107"/>
      <c r="H981" s="107"/>
      <c r="I981" s="107"/>
      <c r="J981" s="107"/>
      <c r="K981" s="107"/>
      <c r="L981" s="107"/>
      <c r="M981" s="107"/>
      <c r="N981" s="107"/>
      <c r="O981" s="107"/>
      <c r="P981" s="107"/>
      <c r="Q981" s="107"/>
      <c r="R981" s="107"/>
      <c r="S981" s="107"/>
      <c r="T981" s="107"/>
    </row>
    <row r="982" spans="1:20" ht="15.75" customHeight="1" x14ac:dyDescent="0.25">
      <c r="A982" s="107"/>
      <c r="B982" s="107"/>
      <c r="C982" s="107"/>
      <c r="D982" s="107"/>
      <c r="E982" s="107"/>
      <c r="F982" s="107"/>
      <c r="G982" s="107"/>
      <c r="H982" s="107"/>
      <c r="I982" s="107"/>
      <c r="J982" s="107"/>
      <c r="K982" s="107"/>
      <c r="L982" s="107"/>
      <c r="M982" s="107"/>
      <c r="N982" s="107"/>
      <c r="O982" s="107"/>
      <c r="P982" s="107"/>
      <c r="Q982" s="107"/>
      <c r="R982" s="107"/>
      <c r="S982" s="107"/>
      <c r="T982" s="107"/>
    </row>
    <row r="983" spans="1:20" ht="15.75" customHeight="1" x14ac:dyDescent="0.25">
      <c r="A983" s="107"/>
      <c r="B983" s="107"/>
      <c r="C983" s="107"/>
      <c r="D983" s="107"/>
      <c r="E983" s="107"/>
      <c r="F983" s="107"/>
      <c r="G983" s="107"/>
      <c r="H983" s="107"/>
      <c r="I983" s="107"/>
      <c r="J983" s="107"/>
      <c r="K983" s="107"/>
      <c r="L983" s="107"/>
      <c r="M983" s="107"/>
      <c r="N983" s="107"/>
      <c r="O983" s="107"/>
      <c r="P983" s="107"/>
      <c r="Q983" s="107"/>
      <c r="R983" s="107"/>
      <c r="S983" s="107"/>
      <c r="T983" s="107"/>
    </row>
    <row r="984" spans="1:20" ht="15.75" customHeight="1" x14ac:dyDescent="0.25">
      <c r="A984" s="107"/>
      <c r="B984" s="107"/>
      <c r="C984" s="107"/>
      <c r="D984" s="107"/>
      <c r="E984" s="107"/>
      <c r="F984" s="107"/>
      <c r="G984" s="107"/>
      <c r="H984" s="107"/>
      <c r="I984" s="107"/>
      <c r="J984" s="107"/>
      <c r="K984" s="107"/>
      <c r="L984" s="107"/>
      <c r="M984" s="107"/>
      <c r="N984" s="107"/>
      <c r="O984" s="107"/>
      <c r="P984" s="107"/>
      <c r="Q984" s="107"/>
      <c r="R984" s="107"/>
      <c r="S984" s="107"/>
      <c r="T984" s="107"/>
    </row>
    <row r="985" spans="1:20" ht="15.75" customHeight="1" x14ac:dyDescent="0.25">
      <c r="A985" s="107"/>
      <c r="B985" s="107"/>
      <c r="C985" s="107"/>
      <c r="D985" s="107"/>
      <c r="E985" s="107"/>
      <c r="F985" s="107"/>
      <c r="G985" s="107"/>
      <c r="H985" s="107"/>
      <c r="I985" s="107"/>
      <c r="J985" s="107"/>
      <c r="K985" s="107"/>
      <c r="L985" s="107"/>
      <c r="M985" s="107"/>
      <c r="N985" s="107"/>
      <c r="O985" s="107"/>
      <c r="P985" s="107"/>
      <c r="Q985" s="107"/>
      <c r="R985" s="107"/>
      <c r="S985" s="107"/>
      <c r="T985" s="107"/>
    </row>
    <row r="986" spans="1:20" ht="15.75" customHeight="1" x14ac:dyDescent="0.25">
      <c r="A986" s="107"/>
      <c r="B986" s="107"/>
      <c r="C986" s="107"/>
      <c r="D986" s="107"/>
      <c r="E986" s="107"/>
      <c r="F986" s="107"/>
      <c r="G986" s="107"/>
      <c r="H986" s="107"/>
      <c r="I986" s="107"/>
      <c r="J986" s="107"/>
      <c r="K986" s="107"/>
      <c r="L986" s="107"/>
      <c r="M986" s="107"/>
      <c r="N986" s="107"/>
      <c r="O986" s="107"/>
      <c r="P986" s="107"/>
      <c r="Q986" s="107"/>
      <c r="R986" s="107"/>
      <c r="S986" s="107"/>
      <c r="T986" s="107"/>
    </row>
    <row r="987" spans="1:20" ht="15.75" customHeight="1" x14ac:dyDescent="0.25">
      <c r="A987" s="107"/>
      <c r="B987" s="107"/>
      <c r="C987" s="107"/>
      <c r="D987" s="107"/>
      <c r="E987" s="107"/>
      <c r="F987" s="107"/>
      <c r="G987" s="107"/>
      <c r="H987" s="107"/>
      <c r="I987" s="107"/>
      <c r="J987" s="107"/>
      <c r="K987" s="107"/>
      <c r="L987" s="107"/>
      <c r="M987" s="107"/>
      <c r="N987" s="107"/>
      <c r="O987" s="107"/>
      <c r="P987" s="107"/>
      <c r="Q987" s="107"/>
      <c r="R987" s="107"/>
      <c r="S987" s="107"/>
      <c r="T987" s="107"/>
    </row>
    <row r="988" spans="1:20" ht="15.75" customHeight="1" x14ac:dyDescent="0.25">
      <c r="A988" s="107"/>
      <c r="B988" s="107"/>
      <c r="C988" s="107"/>
      <c r="D988" s="107"/>
      <c r="E988" s="107"/>
      <c r="F988" s="107"/>
      <c r="G988" s="107"/>
      <c r="H988" s="107"/>
      <c r="I988" s="107"/>
      <c r="J988" s="107"/>
      <c r="K988" s="107"/>
      <c r="L988" s="107"/>
      <c r="M988" s="107"/>
      <c r="N988" s="107"/>
      <c r="O988" s="107"/>
      <c r="P988" s="107"/>
      <c r="Q988" s="107"/>
      <c r="R988" s="107"/>
      <c r="S988" s="107"/>
      <c r="T988" s="107"/>
    </row>
    <row r="989" spans="1:20" ht="15.75" customHeight="1" x14ac:dyDescent="0.25">
      <c r="A989" s="107"/>
      <c r="B989" s="107"/>
      <c r="C989" s="107"/>
      <c r="D989" s="107"/>
      <c r="E989" s="107"/>
      <c r="F989" s="107"/>
      <c r="G989" s="107"/>
      <c r="H989" s="107"/>
      <c r="I989" s="107"/>
      <c r="J989" s="107"/>
      <c r="K989" s="107"/>
      <c r="L989" s="107"/>
      <c r="M989" s="107"/>
      <c r="N989" s="107"/>
      <c r="O989" s="107"/>
      <c r="P989" s="107"/>
      <c r="Q989" s="107"/>
      <c r="R989" s="107"/>
      <c r="S989" s="107"/>
      <c r="T989" s="107"/>
    </row>
    <row r="990" spans="1:20" ht="15.75" customHeight="1" x14ac:dyDescent="0.25">
      <c r="A990" s="107"/>
      <c r="B990" s="107"/>
      <c r="C990" s="107"/>
      <c r="D990" s="107"/>
      <c r="E990" s="107"/>
      <c r="F990" s="107"/>
      <c r="G990" s="107"/>
      <c r="H990" s="107"/>
      <c r="I990" s="107"/>
      <c r="J990" s="107"/>
      <c r="K990" s="107"/>
      <c r="L990" s="107"/>
      <c r="M990" s="107"/>
      <c r="N990" s="107"/>
      <c r="O990" s="107"/>
      <c r="P990" s="107"/>
      <c r="Q990" s="107"/>
      <c r="R990" s="107"/>
      <c r="S990" s="107"/>
      <c r="T990" s="107"/>
    </row>
    <row r="991" spans="1:20" ht="15.75" customHeight="1" x14ac:dyDescent="0.25">
      <c r="A991" s="107"/>
      <c r="B991" s="107"/>
      <c r="C991" s="107"/>
      <c r="D991" s="107"/>
      <c r="E991" s="107"/>
      <c r="F991" s="107"/>
      <c r="G991" s="107"/>
      <c r="H991" s="107"/>
      <c r="I991" s="107"/>
      <c r="J991" s="107"/>
      <c r="K991" s="107"/>
      <c r="L991" s="107"/>
      <c r="M991" s="107"/>
      <c r="N991" s="107"/>
      <c r="O991" s="107"/>
      <c r="P991" s="107"/>
      <c r="Q991" s="107"/>
      <c r="R991" s="107"/>
      <c r="S991" s="107"/>
      <c r="T991" s="107"/>
    </row>
    <row r="992" spans="1:20" ht="15.75" customHeight="1" x14ac:dyDescent="0.25">
      <c r="A992" s="107"/>
      <c r="B992" s="107"/>
      <c r="C992" s="107"/>
      <c r="D992" s="107"/>
      <c r="E992" s="107"/>
      <c r="F992" s="107"/>
      <c r="G992" s="107"/>
      <c r="H992" s="107"/>
      <c r="I992" s="107"/>
      <c r="J992" s="107"/>
      <c r="K992" s="107"/>
      <c r="L992" s="107"/>
      <c r="M992" s="107"/>
      <c r="N992" s="107"/>
      <c r="O992" s="107"/>
      <c r="P992" s="107"/>
      <c r="Q992" s="107"/>
      <c r="R992" s="107"/>
      <c r="S992" s="107"/>
      <c r="T992" s="107"/>
    </row>
    <row r="993" spans="1:20" ht="15.75" customHeight="1" x14ac:dyDescent="0.25">
      <c r="A993" s="107"/>
      <c r="B993" s="107"/>
      <c r="C993" s="107"/>
      <c r="D993" s="107"/>
      <c r="E993" s="107"/>
      <c r="F993" s="107"/>
      <c r="G993" s="107"/>
      <c r="H993" s="107"/>
      <c r="I993" s="107"/>
      <c r="J993" s="107"/>
      <c r="K993" s="107"/>
      <c r="L993" s="107"/>
      <c r="M993" s="107"/>
      <c r="N993" s="107"/>
      <c r="O993" s="107"/>
      <c r="P993" s="107"/>
      <c r="Q993" s="107"/>
      <c r="R993" s="107"/>
      <c r="S993" s="107"/>
      <c r="T993" s="107"/>
    </row>
    <row r="994" spans="1:20" ht="15.75" customHeight="1" x14ac:dyDescent="0.25">
      <c r="A994" s="107"/>
      <c r="B994" s="107"/>
      <c r="C994" s="107"/>
      <c r="D994" s="107"/>
      <c r="E994" s="107"/>
      <c r="F994" s="107"/>
      <c r="G994" s="107"/>
      <c r="H994" s="107"/>
      <c r="I994" s="107"/>
      <c r="J994" s="107"/>
      <c r="K994" s="107"/>
      <c r="L994" s="107"/>
      <c r="M994" s="107"/>
      <c r="N994" s="107"/>
      <c r="O994" s="107"/>
      <c r="P994" s="107"/>
      <c r="Q994" s="107"/>
      <c r="R994" s="107"/>
      <c r="S994" s="107"/>
      <c r="T994" s="107"/>
    </row>
    <row r="995" spans="1:20" ht="15.75" customHeight="1" x14ac:dyDescent="0.25">
      <c r="A995" s="107"/>
      <c r="B995" s="107"/>
      <c r="C995" s="107"/>
      <c r="D995" s="107"/>
      <c r="E995" s="107"/>
      <c r="F995" s="107"/>
      <c r="G995" s="107"/>
      <c r="H995" s="107"/>
      <c r="I995" s="107"/>
      <c r="J995" s="107"/>
      <c r="K995" s="107"/>
      <c r="L995" s="107"/>
      <c r="M995" s="107"/>
      <c r="N995" s="107"/>
      <c r="O995" s="107"/>
      <c r="P995" s="107"/>
      <c r="Q995" s="107"/>
      <c r="R995" s="107"/>
      <c r="S995" s="107"/>
      <c r="T995" s="107"/>
    </row>
    <row r="996" spans="1:20" ht="15.75" customHeight="1" x14ac:dyDescent="0.25">
      <c r="A996" s="107"/>
      <c r="B996" s="107"/>
      <c r="C996" s="107"/>
      <c r="D996" s="107"/>
      <c r="E996" s="107"/>
      <c r="F996" s="107"/>
      <c r="G996" s="107"/>
      <c r="H996" s="107"/>
      <c r="I996" s="107"/>
      <c r="J996" s="107"/>
      <c r="K996" s="107"/>
      <c r="L996" s="107"/>
      <c r="M996" s="107"/>
      <c r="N996" s="107"/>
      <c r="O996" s="107"/>
      <c r="P996" s="107"/>
      <c r="Q996" s="107"/>
      <c r="R996" s="107"/>
      <c r="S996" s="107"/>
      <c r="T996" s="107"/>
    </row>
    <row r="997" spans="1:20" ht="15.75" customHeight="1" x14ac:dyDescent="0.25">
      <c r="A997" s="107"/>
      <c r="B997" s="107"/>
      <c r="C997" s="107"/>
      <c r="D997" s="107"/>
      <c r="E997" s="107"/>
      <c r="F997" s="107"/>
      <c r="G997" s="107"/>
      <c r="H997" s="107"/>
      <c r="I997" s="107"/>
      <c r="J997" s="107"/>
      <c r="K997" s="107"/>
      <c r="L997" s="107"/>
      <c r="M997" s="107"/>
      <c r="N997" s="107"/>
      <c r="O997" s="107"/>
      <c r="P997" s="107"/>
      <c r="Q997" s="107"/>
      <c r="R997" s="107"/>
      <c r="S997" s="107"/>
      <c r="T997" s="107"/>
    </row>
    <row r="998" spans="1:20" ht="15.75" customHeight="1" x14ac:dyDescent="0.25">
      <c r="A998" s="107"/>
      <c r="B998" s="107"/>
      <c r="C998" s="107"/>
      <c r="D998" s="107"/>
      <c r="E998" s="107"/>
      <c r="F998" s="107"/>
      <c r="G998" s="107"/>
      <c r="H998" s="107"/>
      <c r="I998" s="107"/>
      <c r="J998" s="107"/>
      <c r="K998" s="107"/>
      <c r="L998" s="107"/>
      <c r="M998" s="107"/>
      <c r="N998" s="107"/>
      <c r="O998" s="107"/>
      <c r="P998" s="107"/>
      <c r="Q998" s="107"/>
      <c r="R998" s="107"/>
      <c r="S998" s="107"/>
      <c r="T998" s="107"/>
    </row>
    <row r="999" spans="1:20" ht="15.75" customHeight="1" x14ac:dyDescent="0.25">
      <c r="A999" s="107"/>
      <c r="B999" s="107"/>
      <c r="C999" s="107"/>
      <c r="D999" s="107"/>
      <c r="E999" s="107"/>
      <c r="F999" s="107"/>
      <c r="G999" s="107"/>
      <c r="H999" s="107"/>
      <c r="I999" s="107"/>
      <c r="J999" s="107"/>
      <c r="K999" s="107"/>
      <c r="L999" s="107"/>
      <c r="M999" s="107"/>
      <c r="N999" s="107"/>
      <c r="O999" s="107"/>
      <c r="P999" s="107"/>
      <c r="Q999" s="107"/>
      <c r="R999" s="107"/>
      <c r="S999" s="107"/>
      <c r="T999" s="107"/>
    </row>
    <row r="1000" spans="1:20" ht="15.75" customHeight="1" x14ac:dyDescent="0.25">
      <c r="A1000" s="107"/>
      <c r="B1000" s="107"/>
      <c r="C1000" s="107"/>
      <c r="D1000" s="107"/>
      <c r="E1000" s="107"/>
      <c r="F1000" s="107"/>
      <c r="G1000" s="107"/>
      <c r="H1000" s="107"/>
      <c r="I1000" s="107"/>
      <c r="J1000" s="107"/>
      <c r="K1000" s="107"/>
      <c r="L1000" s="107"/>
      <c r="M1000" s="107"/>
      <c r="N1000" s="107"/>
      <c r="O1000" s="107"/>
      <c r="P1000" s="107"/>
      <c r="Q1000" s="107"/>
      <c r="R1000" s="107"/>
      <c r="S1000" s="107"/>
      <c r="T1000" s="107"/>
    </row>
  </sheetData>
  <mergeCells count="7">
    <mergeCell ref="B63:B65"/>
    <mergeCell ref="B50:B51"/>
    <mergeCell ref="B52:B53"/>
    <mergeCell ref="B54:B55"/>
    <mergeCell ref="B56:B58"/>
    <mergeCell ref="B59:B60"/>
    <mergeCell ref="B61:B6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B2:E19"/>
  <sheetViews>
    <sheetView topLeftCell="A4" workbookViewId="0">
      <selection activeCell="I20" sqref="I20:I21"/>
    </sheetView>
  </sheetViews>
  <sheetFormatPr baseColWidth="10" defaultRowHeight="15" x14ac:dyDescent="0.25"/>
  <sheetData>
    <row r="2" spans="2:5" x14ac:dyDescent="0.25">
      <c r="B2" t="s">
        <v>30</v>
      </c>
      <c r="E2" t="s">
        <v>112</v>
      </c>
    </row>
    <row r="3" spans="2:5" x14ac:dyDescent="0.25">
      <c r="B3" t="s">
        <v>31</v>
      </c>
      <c r="E3" t="s">
        <v>111</v>
      </c>
    </row>
    <row r="4" spans="2:5" x14ac:dyDescent="0.25">
      <c r="B4" t="s">
        <v>115</v>
      </c>
      <c r="E4" t="s">
        <v>113</v>
      </c>
    </row>
    <row r="5" spans="2:5" x14ac:dyDescent="0.25">
      <c r="B5" t="s">
        <v>114</v>
      </c>
    </row>
    <row r="8" spans="2:5" x14ac:dyDescent="0.25">
      <c r="B8" t="s">
        <v>79</v>
      </c>
    </row>
    <row r="9" spans="2:5" x14ac:dyDescent="0.25">
      <c r="B9" t="s">
        <v>36</v>
      </c>
    </row>
    <row r="10" spans="2:5" x14ac:dyDescent="0.25">
      <c r="B10" t="s">
        <v>37</v>
      </c>
    </row>
    <row r="13" spans="2:5" x14ac:dyDescent="0.25">
      <c r="B13" t="s">
        <v>110</v>
      </c>
    </row>
    <row r="14" spans="2:5" x14ac:dyDescent="0.25">
      <c r="B14" t="s">
        <v>104</v>
      </c>
    </row>
    <row r="15" spans="2:5" x14ac:dyDescent="0.25">
      <c r="B15" t="s">
        <v>107</v>
      </c>
    </row>
    <row r="16" spans="2:5" x14ac:dyDescent="0.25">
      <c r="B16" t="s">
        <v>105</v>
      </c>
    </row>
    <row r="17" spans="2:2" x14ac:dyDescent="0.25">
      <c r="B17" t="s">
        <v>106</v>
      </c>
    </row>
    <row r="18" spans="2:2" x14ac:dyDescent="0.25">
      <c r="B18" t="s">
        <v>108</v>
      </c>
    </row>
    <row r="19" spans="2:2" x14ac:dyDescent="0.25">
      <c r="B19" t="s">
        <v>109</v>
      </c>
    </row>
  </sheetData>
  <sortState ref="B2:B5">
    <sortCondition ref="B2:B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Instructivo</vt:lpstr>
      <vt:lpstr>208-PLA-Ft-78 Mapa Gestión</vt:lpstr>
      <vt:lpstr>Tabla Valoración controles</vt:lpstr>
      <vt:lpstr>Tabla probabilidad</vt:lpstr>
      <vt:lpstr>Tabla Impacto</vt:lpstr>
      <vt:lpstr>CONTROL DE CAMBIOS</vt:lpstr>
      <vt:lpstr>FORMULAS</vt:lpstr>
      <vt:lpstr>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luis.castro</cp:lastModifiedBy>
  <cp:lastPrinted>2020-05-13T01:12:22Z</cp:lastPrinted>
  <dcterms:created xsi:type="dcterms:W3CDTF">2020-03-24T23:12:47Z</dcterms:created>
  <dcterms:modified xsi:type="dcterms:W3CDTF">2025-07-02T21:49:40Z</dcterms:modified>
</cp:coreProperties>
</file>