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a.gomez\Documents\PLURIANUAL\AÑO 2024\"/>
    </mc:Choice>
  </mc:AlternateContent>
  <xr:revisionPtr revIDLastSave="0" documentId="8_{43FF4FC6-3AEA-4570-A4D5-AB22F8A311AA}" xr6:coauthVersionLast="47" xr6:coauthVersionMax="47" xr10:uidLastSave="{00000000-0000-0000-0000-000000000000}"/>
  <bookViews>
    <workbookView xWindow="-120" yWindow="-120" windowWidth="24240" windowHeight="13020" xr2:uid="{5788B837-4906-48C2-9586-C5F5F36CC7E1}"/>
  </bookViews>
  <sheets>
    <sheet name="SEPTIEMBRE" sheetId="1" r:id="rId1"/>
  </sheets>
  <externalReferences>
    <externalReference r:id="rId2"/>
    <externalReference r:id="rId3"/>
  </externalReferences>
  <definedNames>
    <definedName name="_aqj16">#REF!</definedName>
    <definedName name="_MO5">#REF!</definedName>
    <definedName name="a">#REF!</definedName>
    <definedName name="acumuladoplan">#REF!</definedName>
    <definedName name="alternaplazas">#REF!</definedName>
    <definedName name="alternativas">#REF!</definedName>
    <definedName name="ALTERNATIVASCOMERCIALES">#REF!</definedName>
    <definedName name="AMBIENTETRABAJO">#REF!</definedName>
    <definedName name="AÑO">[2]Hoja2!$I$2:$I$5</definedName>
    <definedName name="AREA">[2]Hoja2!$B$2:$B$7</definedName>
    <definedName name="CAPACIT">#REF!</definedName>
    <definedName name="CAPACITACION">#REF!</definedName>
    <definedName name="CAPACITACIONSERVIDORES">#REF!</definedName>
    <definedName name="CATEGORIA">[2]Hoja2!$C$2:$C$8</definedName>
    <definedName name="CODIGOS">[2]Hoja2!$A$2:$A$52</definedName>
    <definedName name="CUALIFICACIÓN">#REF!</definedName>
    <definedName name="desarrollo">#REF!</definedName>
    <definedName name="DIA">[2]Hoja2!$H$2:$H$32</definedName>
    <definedName name="e">#REF!</definedName>
    <definedName name="Ejecucionpresupuestal">#REF!</definedName>
    <definedName name="EMP">#REF!</definedName>
    <definedName name="EMPRENDIMIENTO">#REF!</definedName>
    <definedName name="ESTADOSFINNACIEROS">#REF!</definedName>
    <definedName name="EVALUA">[2]Hoja2!$D$2:$D$7</definedName>
    <definedName name="FOCALIZACIÓN">#REF!</definedName>
    <definedName name="focasigrh">#REF!</definedName>
    <definedName name="FRECUENCIA">[2]Hoja2!$E$2:$E$6</definedName>
    <definedName name="gastosgenerales">#REF!</definedName>
    <definedName name="GCO">#REF!</definedName>
    <definedName name="GRF">#REF!</definedName>
    <definedName name="GRT">#REF!</definedName>
    <definedName name="hahaha">#REF!</definedName>
    <definedName name="HUMANA">#REF!</definedName>
    <definedName name="identif">#REF!</definedName>
    <definedName name="Identificacion">#REF!</definedName>
    <definedName name="indicadorcapacitacion">#REF!</definedName>
    <definedName name="indicadoremprendim">#REF!</definedName>
    <definedName name="indicadorescapacitacion">#REF!</definedName>
    <definedName name="indicadorescomunicaciones">#REF!</definedName>
    <definedName name="indicadoresemprendimiento">#REF!</definedName>
    <definedName name="indicadoresfortalecimientof">#REF!</definedName>
    <definedName name="indicadoresfortalecimientoinstitucional">#REF!</definedName>
    <definedName name="Indicadoresgestioncontractual">#REF!</definedName>
    <definedName name="INDICADORESICPP">#REF!</definedName>
    <definedName name="indicadoresplazasdemercado">#REF!</definedName>
    <definedName name="Indicadoresservicioalusuario">#REF!</definedName>
    <definedName name="INDICADORESTHHH">#REF!</definedName>
    <definedName name="indicadoresvendedoresinformales">#REF!</definedName>
    <definedName name="indicadorfortalecimiento2">#REF!</definedName>
    <definedName name="indicadorMB">#REF!</definedName>
    <definedName name="indicadorplazas">#REF!</definedName>
    <definedName name="indicvendedores">#REF!</definedName>
    <definedName name="indocadoremprendimientof">#REF!</definedName>
    <definedName name="iniciativas">#REF!</definedName>
    <definedName name="MB">#REF!</definedName>
    <definedName name="MEC">#REF!</definedName>
    <definedName name="mejorargestion">#REF!</definedName>
    <definedName name="MES">[2]Hoja2!$G$2:$G$13</definedName>
    <definedName name="NUEVO">#REF!</definedName>
    <definedName name="Obfocalizacion">#REF!</definedName>
    <definedName name="Objalternativas">#REF!</definedName>
    <definedName name="Objcapacitacion">#REF!</definedName>
    <definedName name="Objemprendi">#REF!</definedName>
    <definedName name="Objetirecursosfinancier">#REF!</definedName>
    <definedName name="OBJETIVOIDENTIFICACION">#REF!</definedName>
    <definedName name="OBJETIVOINSTITUCIONAL2">#REF!</definedName>
    <definedName name="ObjetivoSIG">#REF!</definedName>
    <definedName name="Objplazas">#REF!</definedName>
    <definedName name="Objtalentohumano">#REF!</definedName>
    <definedName name="PAPRENDIZAJE">#REF!</definedName>
    <definedName name="PET">#REF!</definedName>
    <definedName name="PFINNACIERA">#REF!</definedName>
    <definedName name="Piniciativas">#REF!</definedName>
    <definedName name="PLAZAS">#REF!</definedName>
    <definedName name="potenicacion">#REF!</definedName>
    <definedName name="PPROCESO">#REF!</definedName>
    <definedName name="procesodesarrollodealternativascomerciales">#REF!</definedName>
    <definedName name="procesoemprendimiento">#REF!</definedName>
    <definedName name="procesogestiondeltalentohumano">#REF!</definedName>
    <definedName name="procesogestionfinanciera">#REF!</definedName>
    <definedName name="procesoplazasdemercado">#REF!</definedName>
    <definedName name="proidentif">#REF!</definedName>
    <definedName name="promedio2008">#REF!</definedName>
    <definedName name="propotenKhumano">#REF!</definedName>
    <definedName name="ProyecMB">#REF!</definedName>
    <definedName name="Proyecplazas">#REF!</definedName>
    <definedName name="Proyectcapacitacion">#REF!</definedName>
    <definedName name="Proyectemprendimiento">#REF!</definedName>
    <definedName name="Proyectfortalecimiento">#REF!</definedName>
    <definedName name="proyectocapacitacion">#REF!</definedName>
    <definedName name="proyectocapacitacion22">#REF!</definedName>
    <definedName name="proyectocapacitacionf">#REF!</definedName>
    <definedName name="proyectoemprendimiento">#REF!</definedName>
    <definedName name="proyectofortalecimientoinstitucional">#REF!</definedName>
    <definedName name="Proyectombf">#REF!</definedName>
    <definedName name="proyectomisionbogotacapacitacion">#REF!</definedName>
    <definedName name="proyectoplazasdemercado">#REF!</definedName>
    <definedName name="proyectoplazasyvendedoresinformales">#REF!</definedName>
    <definedName name="proyectovendedoresinformales">#REF!</definedName>
    <definedName name="Proyectplazas2">#REF!</definedName>
    <definedName name="proyectvendedores">#REF!</definedName>
    <definedName name="proymbcapacitacion">#REF!</definedName>
    <definedName name="PUSUARIO">#REF!</definedName>
    <definedName name="q">#REF!</definedName>
    <definedName name="REFERENCIACIÓN">#REF!</definedName>
    <definedName name="RESOLUCION">[2]Hoja2!$J$2:$J$4</definedName>
    <definedName name="RFinancieros">#REF!</definedName>
    <definedName name="s">#REF!</definedName>
    <definedName name="SCI">#REF!</definedName>
    <definedName name="serviciospersonales">#REF!</definedName>
    <definedName name="SIG">#REF!</definedName>
    <definedName name="t">#REF!</definedName>
    <definedName name="talentohumrefinancieros">#REF!</definedName>
    <definedName name="THumano">#REF!</definedName>
    <definedName name="VIGENTE">[2]Hoja2!$F$2:$F$3</definedName>
    <definedName name="w">#REF!</definedName>
    <definedName name="xx">#REF!</definedName>
    <definedName name="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X90" i="1" l="1"/>
  <c r="W90" i="1"/>
  <c r="S90" i="1"/>
  <c r="R90" i="1"/>
  <c r="N90" i="1"/>
  <c r="M90" i="1"/>
  <c r="I90" i="1"/>
  <c r="H90" i="1"/>
  <c r="Y89" i="1"/>
  <c r="G89" i="1"/>
  <c r="Y88" i="1"/>
  <c r="G88" i="1"/>
  <c r="Y87" i="1"/>
  <c r="G87" i="1"/>
  <c r="X86" i="1"/>
  <c r="W86" i="1"/>
  <c r="U86" i="1"/>
  <c r="Y86" i="1" s="1"/>
  <c r="S86" i="1"/>
  <c r="R86" i="1"/>
  <c r="P86" i="1"/>
  <c r="N86" i="1"/>
  <c r="M86" i="1"/>
  <c r="K86" i="1"/>
  <c r="J86" i="1"/>
  <c r="I86" i="1"/>
  <c r="H86" i="1"/>
  <c r="X76" i="1"/>
  <c r="X72" i="1" s="1"/>
  <c r="W76" i="1"/>
  <c r="W72" i="1" s="1"/>
  <c r="S76" i="1"/>
  <c r="S72" i="1" s="1"/>
  <c r="R76" i="1"/>
  <c r="R72" i="1" s="1"/>
  <c r="N76" i="1"/>
  <c r="N72" i="1" s="1"/>
  <c r="M76" i="1"/>
  <c r="M72" i="1" s="1"/>
  <c r="I76" i="1"/>
  <c r="I72" i="1" s="1"/>
  <c r="H76" i="1"/>
  <c r="H72" i="1" s="1"/>
  <c r="Y74" i="1"/>
  <c r="Y73" i="1"/>
  <c r="G73" i="1"/>
  <c r="G72" i="1" s="1"/>
  <c r="V72" i="1"/>
  <c r="U72" i="1"/>
  <c r="Q72" i="1"/>
  <c r="P72" i="1"/>
  <c r="L72" i="1"/>
  <c r="K72" i="1"/>
  <c r="F72" i="1"/>
  <c r="X61" i="1"/>
  <c r="W61" i="1"/>
  <c r="S61" i="1"/>
  <c r="R61" i="1"/>
  <c r="Y60" i="1"/>
  <c r="G60" i="1"/>
  <c r="G59" i="1" s="1"/>
  <c r="X59" i="1"/>
  <c r="W59" i="1"/>
  <c r="V59" i="1"/>
  <c r="U59" i="1"/>
  <c r="S59" i="1"/>
  <c r="R59" i="1"/>
  <c r="Q59" i="1"/>
  <c r="P59" i="1"/>
  <c r="N59" i="1"/>
  <c r="N61" i="1" s="1"/>
  <c r="M59" i="1"/>
  <c r="M61" i="1" s="1"/>
  <c r="L59" i="1"/>
  <c r="K59" i="1"/>
  <c r="I59" i="1"/>
  <c r="I61" i="1" s="1"/>
  <c r="H59" i="1"/>
  <c r="H61" i="1" s="1"/>
  <c r="F59" i="1"/>
  <c r="Y58" i="1"/>
  <c r="G58" i="1"/>
  <c r="G57" i="1"/>
  <c r="G56" i="1"/>
  <c r="G55" i="1" s="1"/>
  <c r="X55" i="1"/>
  <c r="W55" i="1"/>
  <c r="V55" i="1"/>
  <c r="U55" i="1"/>
  <c r="S55" i="1"/>
  <c r="R55" i="1"/>
  <c r="Q55" i="1"/>
  <c r="P55" i="1"/>
  <c r="N55" i="1"/>
  <c r="M55" i="1"/>
  <c r="L55" i="1"/>
  <c r="K55" i="1"/>
  <c r="I55" i="1"/>
  <c r="H55" i="1"/>
  <c r="F55" i="1"/>
  <c r="W44" i="1"/>
  <c r="R44" i="1"/>
  <c r="M44" i="1"/>
  <c r="I44" i="1"/>
  <c r="H44" i="1"/>
  <c r="Y43" i="1"/>
  <c r="G43" i="1"/>
  <c r="Y41" i="1"/>
  <c r="G41" i="1"/>
  <c r="Y39" i="1"/>
  <c r="G39" i="1"/>
  <c r="Y38" i="1"/>
  <c r="G38" i="1"/>
  <c r="Y37" i="1"/>
  <c r="G37" i="1"/>
  <c r="G36" i="1" s="1"/>
  <c r="Y36" i="1"/>
  <c r="X36" i="1"/>
  <c r="W36" i="1"/>
  <c r="V36" i="1"/>
  <c r="U36" i="1"/>
  <c r="S36" i="1"/>
  <c r="R36" i="1"/>
  <c r="Q36" i="1"/>
  <c r="P36" i="1"/>
  <c r="N36" i="1"/>
  <c r="M36" i="1"/>
  <c r="L36" i="1"/>
  <c r="K36" i="1"/>
  <c r="I36" i="1"/>
  <c r="H36" i="1"/>
  <c r="F36" i="1"/>
  <c r="X26" i="1"/>
  <c r="W26" i="1"/>
  <c r="S26" i="1"/>
  <c r="R26" i="1"/>
  <c r="N26" i="1"/>
  <c r="M26" i="1"/>
  <c r="I26" i="1"/>
  <c r="H26" i="1"/>
  <c r="Y25" i="1"/>
  <c r="G25" i="1"/>
  <c r="Y24" i="1"/>
  <c r="X23" i="1"/>
  <c r="W23" i="1"/>
  <c r="V23" i="1"/>
  <c r="U23" i="1"/>
  <c r="S23" i="1"/>
  <c r="R23" i="1"/>
  <c r="Q23" i="1"/>
  <c r="P23" i="1"/>
  <c r="N23" i="1"/>
  <c r="M23" i="1"/>
  <c r="L23" i="1"/>
  <c r="K23" i="1"/>
  <c r="I23" i="1"/>
  <c r="H23" i="1"/>
  <c r="G23" i="1"/>
  <c r="F23" i="1"/>
  <c r="X13" i="1"/>
  <c r="W13" i="1"/>
  <c r="S13" i="1"/>
  <c r="R13" i="1"/>
  <c r="N13" i="1"/>
  <c r="M13" i="1"/>
  <c r="I13" i="1"/>
  <c r="I93" i="1" s="1"/>
  <c r="H13" i="1"/>
  <c r="H93" i="1" s="1"/>
  <c r="Y12" i="1"/>
  <c r="G12" i="1"/>
  <c r="G11" i="1" s="1"/>
  <c r="W11" i="1"/>
  <c r="V11" i="1"/>
  <c r="U11" i="1"/>
  <c r="R11" i="1"/>
  <c r="Q11" i="1"/>
  <c r="P11" i="1"/>
  <c r="M11" i="1"/>
  <c r="L11" i="1"/>
  <c r="K11" i="1"/>
  <c r="I11" i="1"/>
  <c r="H11" i="1"/>
  <c r="F11" i="1"/>
</calcChain>
</file>

<file path=xl/sharedStrings.xml><?xml version="1.0" encoding="utf-8"?>
<sst xmlns="http://schemas.openxmlformats.org/spreadsheetml/2006/main" count="242" uniqueCount="58">
  <si>
    <t>CAJA DE LA VIVIENDA POPULAR</t>
  </si>
  <si>
    <t>PLAN DE ACCIÓN - PLAN DE DESARROLLO "BOGOTA CAMINA SEGURA"</t>
  </si>
  <si>
    <t>METAS PLAN DE DESARROLLO 2024 - 2027</t>
  </si>
  <si>
    <t>FECHA DE CORTE : 30 SEPTIEMBRE 2024</t>
  </si>
  <si>
    <t>CÓD</t>
  </si>
  <si>
    <t>PROYECTO DE INVERSIÓN</t>
  </si>
  <si>
    <t>META
2024-2027</t>
  </si>
  <si>
    <t>INDICADOR</t>
  </si>
  <si>
    <t>MAGNITUD META
PROGRAMADA</t>
  </si>
  <si>
    <t>PRESUPUESTO PROGRAMADO EN  MILLONES</t>
  </si>
  <si>
    <t>Programada</t>
  </si>
  <si>
    <t>Ejecutada</t>
  </si>
  <si>
    <t>Programado</t>
  </si>
  <si>
    <t>Ejecutado</t>
  </si>
  <si>
    <t>Mejoramiento Integral de Barrios con Entornos Seguros Bogotá D.C.</t>
  </si>
  <si>
    <t>1959 - Construir 3 Hectárea(s) de espacio público en los territorios priorizados para Mejoramiento Integral de Barrios con el fin de promover espacios seguros</t>
  </si>
  <si>
    <t xml:space="preserve">Hectáreas de espacio público construidas en los territorios priorizados para Mejoramiento Integral de Barrios </t>
  </si>
  <si>
    <t>1 - Construir 30000 Metro(s) de espacio público en los polígonos priorizados de los barrios legalizados de origen informal, con el fin de promover espacios y entornos seguros.</t>
  </si>
  <si>
    <t>Total</t>
  </si>
  <si>
    <t xml:space="preserve">PROPÓSITO: </t>
  </si>
  <si>
    <t>LOGRO:</t>
  </si>
  <si>
    <t xml:space="preserve">PROGRAMA: </t>
  </si>
  <si>
    <t>PROYECTO ESTRATÉGICO:</t>
  </si>
  <si>
    <t>Mejoramiento integral de vivienda a familias en condiciones de vulnerabilidad en Bogotá D.C.</t>
  </si>
  <si>
    <t>1990 - Mejorar integralmente o reforzar 4000 Vivienda(s) .</t>
  </si>
  <si>
    <t>Viviendas estratos 1 y 2 mejoradas y/o reforzadas</t>
  </si>
  <si>
    <t>1 - Contratar mejoramiento y/o reforzamiento 4000 Vivienda(s) de estrato 1 y 2</t>
  </si>
  <si>
    <t>2 - Entregar 4000 Mejoramiento(s) Integral(es) integrales de vivienda</t>
  </si>
  <si>
    <t>Traslado de hogares localizados en zonas de alto riesgo no mitigable en Bogotá D.C.</t>
  </si>
  <si>
    <t>2233 - Reasentar 2000 Hogar(es) ubicados en zonas de alto riesgo no mitigable y/o las ordenadas mediante actos administrativos o sentencias judiciales</t>
  </si>
  <si>
    <t>Número de hogares ubicados en zonas de alto riesgo no mitigable y/o las ordenadas mediante actos administrativos o sentencias</t>
  </si>
  <si>
    <t>Reasentar de manera definitiva 1,450.00 hogares localizados en zonas de alto riesgo no mitigable o los ordenados mediante sentencia judicial o acto administrativo.</t>
  </si>
  <si>
    <t>Asignar el Valor Único de Reconocimiento - VUR - a 784 Hogar(es) localizados en zonas de alto riesgo no mitigable o que han sido ordenados mediante sentencia judicial o acto administrativo, para su reubicación definitiva.</t>
  </si>
  <si>
    <t>Adecuar, demarcar y señalizar 20000 Metro(s) cuadrado(s) pertenecientes al área de los predios desocupados en desarrollo del proceso de reasentamientos por alto riesgo no mitigable, acorde a la delegación establecida en el Artículo 387 del Decreto 555 de 2021 del POT.</t>
  </si>
  <si>
    <t>Ejecutar el 100 Porciento de las actividades del programa de reasentamiento mediante las acciones establecidas en el Decreto 330 de 2020 y en la Resolución 2073 del 26 de mayo de 2021</t>
  </si>
  <si>
    <t>Relocalizar de manera transitoria a 550 Hogar(es) que están ingresando al programa de reasentamiento, por estar localizados en zonas de alto riesgo no mitigable o que han sido ordenados mediante sentencia judicial o acto.</t>
  </si>
  <si>
    <t>Atender el 100 Porciento de la demanda efectiva de hogares localizados en zonas de alto riesgo no mitigable o los ordenados mediante sentencia judicial o acto administrativo, que cumplan los requisitos para permanecer en la modalidad de Relocalización Transitoria.</t>
  </si>
  <si>
    <t>Adquirir 60 Predio(s) localizados en zonas de alto riesgo no mitigable, o los que han sido ordenados mediante sentencia judicial o acto administrativo.</t>
  </si>
  <si>
    <t>Contribución en la formalización de vivienda de barrios legalizados y mejora en la conformación y apropiación del espacio público en Bogotá D.C.</t>
  </si>
  <si>
    <t>2262 - Expedir 2000 Acto(s) de Reconocimiento y/o Licencias de construcción de viviendas de estratos 1 y 2 por parte de la Curaduría Pública Social</t>
  </si>
  <si>
    <t>- Actos de reconocimiento y/o licencias de construcción de viviendas de estratos 1 y 2 expedidas por la Curaduría Pública Socia</t>
  </si>
  <si>
    <t>Diseñar 1 estrategia de desconcentración territorial para
fortalecimiento de la Curaduría Pública Social.</t>
  </si>
  <si>
    <t>Implementar 1 estrategia de desconcentración territorial para
fortalecimiento de la Curaduría Pública Social</t>
  </si>
  <si>
    <t>Expedir 2.000 actos de reconocimiento en barrios
legalizados urbanísticamente, a través de la Curaduría pública
social</t>
  </si>
  <si>
    <t xml:space="preserve">Mejorar 22.000 m2 de fachadas
de vivienda estrato 1 y 2 </t>
  </si>
  <si>
    <t xml:space="preserve">Intervenir 22.000 metros cuadrados de fachada para
mejorar y conectar con los servicios públicos
correspondientes a 814 viviendas de estrato 1 y 2. </t>
  </si>
  <si>
    <t>Titulación de predios e iniciación de viviendas nuevas Bogotá D.C.</t>
  </si>
  <si>
    <t>2268 - Sanear y titular 3150 Predio(s) de estratos 1 y 2 localizados en barrios de origen informal</t>
  </si>
  <si>
    <t>- Predios en estratos 1 y 2 localizados en barrios de origen informal saneados y/o titulados</t>
  </si>
  <si>
    <t>1 - Asistir y acompañar a 3150 Unidad(es) social, jurídica y técnicamente que pertenezcan a los estratos 1 y 2, y que cumplan con los requisitos para sanear y titular.</t>
  </si>
  <si>
    <t>2 - Realizar gestiones para la entrega de 2 Zona(s) de cesión obligatorias.</t>
  </si>
  <si>
    <t xml:space="preserve">3 - Promover la iniciación de 1.200 unidades de vivienda nueva
</t>
  </si>
  <si>
    <t>Fortalecimiento de la capacidad institucional para la modernización de la Caja de la</t>
  </si>
  <si>
    <t>2292 - Fortalecer el 100 % de la capacidad de gestión de las entidades del Sector Hábitat que promueva la innovación gubernamental la eficiencia administrativa y operativa como generadores de confianza ciudadana (Secretaría de Hábitat CVP Renobo UAESP)</t>
  </si>
  <si>
    <t>Capacidad de gestión del sector hábitat fortalecida</t>
  </si>
  <si>
    <t>1 - Fortalecer 100 Porciento del Modelo Integrado de Planeación y Gestión -MIPG- de la CVP, modernizando las políticas de gestión y desempeño que lo componen.</t>
  </si>
  <si>
    <t>2 - Afianzar 100 Porciento de la prestación de los servicios administrativos que permitan la operativIdad del funcionamiento en las áreas o dependencias de la entidad.</t>
  </si>
  <si>
    <t>3 - Implementar 100 Porciento del sistema de información misional de la CVP y garantizar la disponibilidad de la infraestructura tecnológica.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</si>
</sst>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\ #,##0;[Red]\-&quot;$&quot;\ #,##0"/>
    <numFmt numFmtId="164" formatCode="_-&quot;$&quot;* #,##0.00_-;\-&quot;$&quot;* #,##0.00_-;_-&quot;$&quot;* &quot;-&quot;??_-;_-@_-"/>
    <numFmt numFmtId="165" formatCode="&quot;$&quot;#,##0,,"/>
    <numFmt numFmtId="166" formatCode="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Calibri"/>
      <family val="2"/>
      <scheme val="minor"/>
    </font>
    <font>
      <b/>
      <sz val="11"/>
      <color theme="2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9"/>
      <color rgb="FF000000"/>
      <name val="Arial"/>
      <family val="2"/>
    </font>
    <font>
      <sz val="11"/>
      <color theme="9" tint="-0.249977111117893"/>
      <name val="Arial"/>
      <family val="2"/>
    </font>
    <font>
      <sz val="10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/>
    <xf numFmtId="0" fontId="3" fillId="0" borderId="0"/>
    <xf numFmtId="9" fontId="6" fillId="0" borderId="0" applyFont="0" applyFill="0" applyBorder="0" applyAlignment="0" applyProtection="0"/>
  </cellStyleXfs>
  <cellXfs count="99">
    <xf numFmtId="0" fontId="0" fillId="0" borderId="0" xfId="0"/>
    <xf numFmtId="0" fontId="2" fillId="0" borderId="1" xfId="3" applyFont="1" applyBorder="1"/>
    <xf numFmtId="0" fontId="2" fillId="0" borderId="2" xfId="3" applyFont="1" applyBorder="1"/>
    <xf numFmtId="0" fontId="2" fillId="0" borderId="3" xfId="3" applyFont="1" applyBorder="1"/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4" fillId="3" borderId="0" xfId="4" applyFont="1" applyFill="1" applyAlignment="1">
      <alignment vertical="center"/>
    </xf>
    <xf numFmtId="0" fontId="4" fillId="3" borderId="0" xfId="4" applyFont="1" applyFill="1" applyAlignment="1">
      <alignment horizontal="center" vertical="center"/>
    </xf>
    <xf numFmtId="165" fontId="4" fillId="3" borderId="0" xfId="1" applyNumberFormat="1" applyFont="1" applyFill="1" applyAlignment="1">
      <alignment horizontal="right" vertical="center"/>
    </xf>
    <xf numFmtId="0" fontId="5" fillId="4" borderId="4" xfId="3" applyFont="1" applyFill="1" applyBorder="1" applyAlignment="1">
      <alignment horizontal="center" vertical="center" wrapText="1"/>
    </xf>
    <xf numFmtId="0" fontId="5" fillId="4" borderId="5" xfId="3" applyFont="1" applyFill="1" applyBorder="1" applyAlignment="1">
      <alignment horizontal="center" vertical="center" wrapText="1"/>
    </xf>
    <xf numFmtId="0" fontId="5" fillId="4" borderId="6" xfId="3" applyFont="1" applyFill="1" applyBorder="1" applyAlignment="1">
      <alignment horizontal="center" vertical="center" wrapText="1"/>
    </xf>
    <xf numFmtId="165" fontId="5" fillId="4" borderId="4" xfId="1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5" fillId="4" borderId="4" xfId="3" applyFont="1" applyFill="1" applyBorder="1" applyAlignment="1">
      <alignment horizontal="center" vertical="center" wrapText="1"/>
    </xf>
    <xf numFmtId="165" fontId="5" fillId="4" borderId="4" xfId="1" applyNumberFormat="1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left" vertical="center" wrapText="1"/>
    </xf>
    <xf numFmtId="166" fontId="0" fillId="6" borderId="4" xfId="0" applyNumberFormat="1" applyFill="1" applyBorder="1" applyAlignment="1">
      <alignment horizontal="center" vertical="center" wrapText="1"/>
    </xf>
    <xf numFmtId="1" fontId="7" fillId="6" borderId="7" xfId="2" applyNumberFormat="1" applyFont="1" applyFill="1" applyBorder="1" applyAlignment="1">
      <alignment horizontal="center" vertical="center"/>
    </xf>
    <xf numFmtId="165" fontId="7" fillId="6" borderId="4" xfId="1" applyNumberFormat="1" applyFont="1" applyFill="1" applyBorder="1" applyAlignment="1">
      <alignment horizontal="right" vertical="center"/>
    </xf>
    <xf numFmtId="0" fontId="0" fillId="2" borderId="4" xfId="0" applyFill="1" applyBorder="1" applyAlignment="1">
      <alignment horizontal="left" vertical="center" wrapText="1"/>
    </xf>
    <xf numFmtId="166" fontId="0" fillId="2" borderId="4" xfId="0" applyNumberFormat="1" applyFill="1" applyBorder="1" applyAlignment="1">
      <alignment horizontal="center" vertical="center" wrapText="1"/>
    </xf>
    <xf numFmtId="1" fontId="0" fillId="2" borderId="4" xfId="2" applyNumberFormat="1" applyFont="1" applyFill="1" applyBorder="1" applyAlignment="1">
      <alignment horizontal="center" vertical="center" wrapText="1"/>
    </xf>
    <xf numFmtId="165" fontId="0" fillId="0" borderId="4" xfId="1" applyNumberFormat="1" applyFont="1" applyBorder="1" applyAlignment="1">
      <alignment horizontal="right" vertical="center"/>
    </xf>
    <xf numFmtId="0" fontId="0" fillId="2" borderId="4" xfId="0" applyFill="1" applyBorder="1" applyAlignment="1">
      <alignment horizontal="center" vertical="center" wrapText="1"/>
    </xf>
    <xf numFmtId="166" fontId="0" fillId="0" borderId="0" xfId="0" applyNumberFormat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166" fontId="2" fillId="2" borderId="4" xfId="0" applyNumberFormat="1" applyFont="1" applyFill="1" applyBorder="1" applyAlignment="1">
      <alignment horizontal="center" vertical="center" wrapText="1"/>
    </xf>
    <xf numFmtId="165" fontId="2" fillId="0" borderId="4" xfId="1" applyNumberFormat="1" applyFont="1" applyFill="1" applyBorder="1" applyAlignment="1">
      <alignment horizontal="right" vertical="center"/>
    </xf>
    <xf numFmtId="165" fontId="2" fillId="0" borderId="4" xfId="1" applyNumberFormat="1" applyFont="1" applyBorder="1" applyAlignment="1">
      <alignment horizontal="right" vertical="center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2" borderId="0" xfId="3" applyFont="1" applyFill="1" applyAlignment="1">
      <alignment horizontal="center" vertical="center"/>
    </xf>
    <xf numFmtId="0" fontId="2" fillId="2" borderId="0" xfId="3" applyFont="1" applyFill="1" applyAlignment="1">
      <alignment vertical="center" wrapText="1"/>
    </xf>
    <xf numFmtId="0" fontId="1" fillId="2" borderId="0" xfId="3" applyFill="1" applyAlignment="1">
      <alignment horizontal="left" vertical="center" wrapText="1"/>
    </xf>
    <xf numFmtId="0" fontId="2" fillId="2" borderId="0" xfId="3" applyFont="1" applyFill="1" applyAlignment="1">
      <alignment horizontal="center"/>
    </xf>
    <xf numFmtId="0" fontId="2" fillId="2" borderId="0" xfId="3" applyFont="1" applyFill="1"/>
    <xf numFmtId="0" fontId="2" fillId="2" borderId="0" xfId="3" applyFont="1" applyFill="1" applyAlignment="1">
      <alignment wrapText="1"/>
    </xf>
    <xf numFmtId="165" fontId="0" fillId="2" borderId="0" xfId="1" applyNumberFormat="1" applyFont="1" applyFill="1" applyAlignment="1">
      <alignment horizontal="right" vertical="center" wrapText="1"/>
    </xf>
    <xf numFmtId="165" fontId="5" fillId="4" borderId="4" xfId="1" applyNumberFormat="1" applyFont="1" applyFill="1" applyBorder="1" applyAlignment="1">
      <alignment horizontal="right" vertical="center" wrapText="1"/>
    </xf>
    <xf numFmtId="165" fontId="7" fillId="6" borderId="7" xfId="1" applyNumberFormat="1" applyFont="1" applyFill="1" applyBorder="1" applyAlignment="1">
      <alignment horizontal="right" vertical="center"/>
    </xf>
    <xf numFmtId="9" fontId="7" fillId="6" borderId="7" xfId="2" applyFont="1" applyFill="1" applyBorder="1" applyAlignment="1">
      <alignment horizontal="center" vertical="center"/>
    </xf>
    <xf numFmtId="165" fontId="0" fillId="2" borderId="4" xfId="1" applyNumberFormat="1" applyFont="1" applyFill="1" applyBorder="1" applyAlignment="1">
      <alignment horizontal="right" vertical="center" wrapText="1"/>
    </xf>
    <xf numFmtId="1" fontId="0" fillId="0" borderId="0" xfId="0" applyNumberFormat="1" applyAlignment="1">
      <alignment horizontal="right" vertical="center" wrapText="1"/>
    </xf>
    <xf numFmtId="165" fontId="7" fillId="2" borderId="7" xfId="1" applyNumberFormat="1" applyFont="1" applyFill="1" applyBorder="1" applyAlignment="1">
      <alignment horizontal="right" vertical="center"/>
    </xf>
    <xf numFmtId="165" fontId="0" fillId="2" borderId="4" xfId="1" applyNumberFormat="1" applyFont="1" applyFill="1" applyBorder="1" applyAlignment="1">
      <alignment horizontal="right" vertical="center"/>
    </xf>
    <xf numFmtId="165" fontId="0" fillId="2" borderId="4" xfId="1" applyNumberFormat="1" applyFont="1" applyFill="1" applyBorder="1" applyAlignment="1">
      <alignment horizontal="center" vertical="center"/>
    </xf>
    <xf numFmtId="3" fontId="0" fillId="2" borderId="4" xfId="0" applyNumberFormat="1" applyFill="1" applyBorder="1" applyAlignment="1">
      <alignment horizontal="center" vertical="center" wrapText="1"/>
    </xf>
    <xf numFmtId="9" fontId="0" fillId="2" borderId="4" xfId="2" applyFont="1" applyFill="1" applyBorder="1" applyAlignment="1">
      <alignment horizontal="center" vertical="center" wrapText="1"/>
    </xf>
    <xf numFmtId="6" fontId="8" fillId="2" borderId="8" xfId="0" applyNumberFormat="1" applyFont="1" applyFill="1" applyBorder="1" applyAlignment="1">
      <alignment horizontal="right" vertical="center" wrapText="1"/>
    </xf>
    <xf numFmtId="9" fontId="0" fillId="0" borderId="0" xfId="2" applyFont="1" applyAlignment="1">
      <alignment horizontal="right" vertical="center" wrapText="1"/>
    </xf>
    <xf numFmtId="0" fontId="0" fillId="7" borderId="0" xfId="0" applyFill="1" applyAlignment="1">
      <alignment horizontal="left" vertical="center" wrapText="1"/>
    </xf>
    <xf numFmtId="0" fontId="9" fillId="2" borderId="4" xfId="0" applyFont="1" applyFill="1" applyBorder="1" applyAlignment="1">
      <alignment horizontal="left" wrapText="1" indent="2"/>
    </xf>
    <xf numFmtId="0" fontId="2" fillId="0" borderId="0" xfId="0" applyFont="1" applyAlignment="1">
      <alignment horizontal="center" vertical="center" wrapText="1"/>
    </xf>
    <xf numFmtId="165" fontId="0" fillId="2" borderId="0" xfId="1" applyNumberFormat="1" applyFont="1" applyFill="1" applyBorder="1" applyAlignment="1">
      <alignment horizontal="right" vertical="center" wrapText="1"/>
    </xf>
    <xf numFmtId="0" fontId="10" fillId="8" borderId="0" xfId="0" applyFont="1" applyFill="1" applyAlignment="1">
      <alignment horizontal="right" vertical="center" wrapText="1"/>
    </xf>
    <xf numFmtId="0" fontId="10" fillId="8" borderId="0" xfId="0" applyFont="1" applyFill="1" applyAlignment="1">
      <alignment horizontal="center" vertical="center" wrapText="1"/>
    </xf>
    <xf numFmtId="0" fontId="5" fillId="4" borderId="7" xfId="3" applyFont="1" applyFill="1" applyBorder="1" applyAlignment="1">
      <alignment horizontal="center" vertical="center" wrapText="1"/>
    </xf>
    <xf numFmtId="165" fontId="5" fillId="4" borderId="7" xfId="1" applyNumberFormat="1" applyFont="1" applyFill="1" applyBorder="1" applyAlignment="1">
      <alignment horizontal="right" vertical="center" wrapText="1"/>
    </xf>
    <xf numFmtId="165" fontId="5" fillId="4" borderId="4" xfId="1" applyNumberFormat="1" applyFont="1" applyFill="1" applyBorder="1" applyAlignment="1">
      <alignment horizontal="right" vertical="center" wrapText="1"/>
    </xf>
    <xf numFmtId="1" fontId="1" fillId="6" borderId="7" xfId="5" applyNumberFormat="1" applyFont="1" applyFill="1" applyBorder="1" applyAlignment="1">
      <alignment horizontal="center" vertical="center"/>
    </xf>
    <xf numFmtId="165" fontId="1" fillId="6" borderId="7" xfId="1" applyNumberFormat="1" applyFont="1" applyFill="1" applyBorder="1" applyAlignment="1">
      <alignment horizontal="right" vertical="center"/>
    </xf>
    <xf numFmtId="1" fontId="1" fillId="2" borderId="7" xfId="5" applyNumberFormat="1" applyFont="1" applyFill="1" applyBorder="1" applyAlignment="1">
      <alignment horizontal="center" vertical="center"/>
    </xf>
    <xf numFmtId="1" fontId="0" fillId="2" borderId="4" xfId="0" applyNumberFormat="1" applyFill="1" applyBorder="1" applyAlignment="1">
      <alignment horizontal="center" vertical="center" wrapText="1"/>
    </xf>
    <xf numFmtId="165" fontId="1" fillId="2" borderId="7" xfId="1" applyNumberFormat="1" applyFont="1" applyFill="1" applyBorder="1" applyAlignment="1">
      <alignment horizontal="right" vertical="center"/>
    </xf>
    <xf numFmtId="165" fontId="1" fillId="2" borderId="4" xfId="1" applyNumberFormat="1" applyFont="1" applyFill="1" applyBorder="1" applyAlignment="1">
      <alignment horizontal="right" vertical="center"/>
    </xf>
    <xf numFmtId="1" fontId="7" fillId="2" borderId="7" xfId="5" applyNumberFormat="1" applyFont="1" applyFill="1" applyBorder="1" applyAlignment="1">
      <alignment horizontal="center" vertical="center"/>
    </xf>
    <xf numFmtId="9" fontId="7" fillId="2" borderId="7" xfId="5" applyFont="1" applyFill="1" applyBorder="1" applyAlignment="1">
      <alignment horizontal="center" vertical="center"/>
    </xf>
    <xf numFmtId="165" fontId="7" fillId="2" borderId="4" xfId="1" applyNumberFormat="1" applyFont="1" applyFill="1" applyBorder="1" applyAlignment="1">
      <alignment horizontal="right" vertical="center"/>
    </xf>
    <xf numFmtId="165" fontId="1" fillId="6" borderId="4" xfId="1" applyNumberFormat="1" applyFont="1" applyFill="1" applyBorder="1" applyAlignment="1">
      <alignment horizontal="right" vertical="center"/>
    </xf>
    <xf numFmtId="165" fontId="2" fillId="2" borderId="4" xfId="1" applyNumberFormat="1" applyFont="1" applyFill="1" applyBorder="1" applyAlignment="1">
      <alignment horizontal="right" vertical="center" wrapText="1"/>
    </xf>
    <xf numFmtId="1" fontId="1" fillId="6" borderId="7" xfId="2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 wrapText="1"/>
    </xf>
    <xf numFmtId="165" fontId="0" fillId="6" borderId="7" xfId="1" applyNumberFormat="1" applyFont="1" applyFill="1" applyBorder="1" applyAlignment="1">
      <alignment horizontal="right" vertical="center"/>
    </xf>
    <xf numFmtId="0" fontId="0" fillId="2" borderId="4" xfId="0" applyFill="1" applyBorder="1" applyAlignment="1">
      <alignment wrapText="1"/>
    </xf>
    <xf numFmtId="0" fontId="0" fillId="2" borderId="0" xfId="0" applyFill="1"/>
    <xf numFmtId="0" fontId="1" fillId="2" borderId="4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left" vertical="center"/>
    </xf>
    <xf numFmtId="165" fontId="0" fillId="0" borderId="4" xfId="1" applyNumberFormat="1" applyFont="1" applyBorder="1" applyAlignment="1">
      <alignment vertical="center"/>
    </xf>
    <xf numFmtId="0" fontId="0" fillId="2" borderId="0" xfId="0" applyFill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165" fontId="2" fillId="0" borderId="0" xfId="1" applyNumberFormat="1" applyFont="1" applyBorder="1" applyAlignment="1">
      <alignment horizontal="right" vertical="center"/>
    </xf>
    <xf numFmtId="0" fontId="0" fillId="2" borderId="0" xfId="0" applyFill="1" applyAlignment="1">
      <alignment wrapText="1"/>
    </xf>
    <xf numFmtId="10" fontId="7" fillId="6" borderId="7" xfId="2" applyNumberFormat="1" applyFont="1" applyFill="1" applyBorder="1" applyAlignment="1">
      <alignment horizontal="center" vertical="center"/>
    </xf>
    <xf numFmtId="165" fontId="0" fillId="6" borderId="4" xfId="1" applyNumberFormat="1" applyFont="1" applyFill="1" applyBorder="1" applyAlignment="1">
      <alignment horizontal="right" vertical="center"/>
    </xf>
    <xf numFmtId="9" fontId="0" fillId="2" borderId="0" xfId="2" applyFont="1" applyFill="1" applyAlignment="1">
      <alignment horizontal="right" vertical="center" wrapText="1"/>
    </xf>
    <xf numFmtId="9" fontId="0" fillId="2" borderId="4" xfId="0" applyNumberFormat="1" applyFill="1" applyBorder="1" applyAlignment="1">
      <alignment horizontal="center" vertical="center" wrapText="1"/>
    </xf>
    <xf numFmtId="9" fontId="1" fillId="2" borderId="4" xfId="0" applyNumberFormat="1" applyFont="1" applyFill="1" applyBorder="1" applyAlignment="1">
      <alignment horizontal="center" vertical="center" wrapText="1"/>
    </xf>
    <xf numFmtId="9" fontId="2" fillId="2" borderId="4" xfId="0" applyNumberFormat="1" applyFont="1" applyFill="1" applyBorder="1" applyAlignment="1">
      <alignment horizontal="center" vertical="center" wrapText="1"/>
    </xf>
    <xf numFmtId="165" fontId="2" fillId="2" borderId="0" xfId="1" applyNumberFormat="1" applyFont="1" applyFill="1" applyAlignment="1">
      <alignment horizontal="right" vertical="center" wrapText="1"/>
    </xf>
  </cellXfs>
  <cellStyles count="6">
    <cellStyle name="Moneda" xfId="1" builtinId="4"/>
    <cellStyle name="Normal" xfId="0" builtinId="0"/>
    <cellStyle name="Normal 14" xfId="4" xr:uid="{0D8B7D91-168A-43A2-938C-DC0A64CB3C13}"/>
    <cellStyle name="Normal 3 4" xfId="3" xr:uid="{2D23FD59-3C3B-450D-9CE3-72283A3F87C4}"/>
    <cellStyle name="Porcentaje" xfId="2" builtinId="5"/>
    <cellStyle name="Porcentaje 2 2 2" xfId="5" xr:uid="{14159E27-DA3B-47AA-9152-08905C0BF8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Downloads/Plan%20Plurianual%20CVP%20UNCSAB%20-JUL-%20NOV%202024%20vf-21%20Febrero%201%20v2.xlsx" TargetMode="External"/><Relationship Id="rId2" Type="http://schemas.openxmlformats.org/officeDocument/2006/relationships/externalLinkPath" Target="file:///C:\Users\adriana.gomez\Downloads\Plan%20Plurianual%20CVP%20UNCSAB%20-JUL-%20NOV%202024%20vf-21%20Febrero%201%20v2.xlsx" TargetMode="External"/><Relationship Id="rId1" Type="http://schemas.openxmlformats.org/officeDocument/2006/relationships/externalLinkPath" Target="/Users/adriana.gomez/Downloads/Plan%20Plurianual%20CVP%20UNCSAB%20-JUL-%20NOV%202024%20vf-21%20Febrero%201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ipes.gov.co/descargas/CUADRO%20DE%20MANDO%20INTEGRAL/CARMENCITA/HOJAS%20DE%20VIDA%20INDI/SGRS-1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IFERENCIAS"/>
      <sheetName val="SOPORTE REPROGRAMACIÓN $ 2017"/>
      <sheetName val="MAY- 2024"/>
      <sheetName val="JULIO "/>
      <sheetName val="AGOSTO"/>
      <sheetName val="SEPTIEMBRE"/>
      <sheetName val="OCTUBRE"/>
      <sheetName val="NOVIEMBRE"/>
      <sheetName val="DICIEMBRE"/>
    </sheetNames>
    <sheetDataSet>
      <sheetData sheetId="0"/>
      <sheetData sheetId="1"/>
      <sheetData sheetId="2"/>
      <sheetData sheetId="3">
        <row r="88">
          <cell r="H88">
            <v>1</v>
          </cell>
        </row>
        <row r="89">
          <cell r="H89">
            <v>0.9667</v>
          </cell>
        </row>
        <row r="90">
          <cell r="H90">
            <v>1</v>
          </cell>
        </row>
      </sheetData>
      <sheetData sheetId="4">
        <row r="12">
          <cell r="G12">
            <v>0</v>
          </cell>
        </row>
        <row r="25">
          <cell r="G25">
            <v>48</v>
          </cell>
        </row>
        <row r="37">
          <cell r="G37">
            <v>38</v>
          </cell>
        </row>
        <row r="38">
          <cell r="G38">
            <v>0</v>
          </cell>
        </row>
        <row r="39">
          <cell r="G39">
            <v>2059.6400000000003</v>
          </cell>
        </row>
        <row r="41">
          <cell r="G41">
            <v>7</v>
          </cell>
        </row>
        <row r="43">
          <cell r="G43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29</v>
          </cell>
        </row>
        <row r="60">
          <cell r="G60">
            <v>0</v>
          </cell>
        </row>
        <row r="73">
          <cell r="G73">
            <v>49</v>
          </cell>
        </row>
      </sheetData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 de V"/>
      <sheetName val="Resultados"/>
      <sheetName val="Hoja2"/>
    </sheetNames>
    <sheetDataSet>
      <sheetData sheetId="0"/>
      <sheetData sheetId="1" refreshError="1"/>
      <sheetData sheetId="2">
        <row r="2">
          <cell r="A2" t="str">
            <v>OAJ-1.1</v>
          </cell>
          <cell r="B2" t="str">
            <v>OFICINA ASESORA PLANEACIÓN</v>
          </cell>
          <cell r="C2" t="str">
            <v>EFICACIA</v>
          </cell>
          <cell r="D2" t="str">
            <v>PROGRAMA</v>
          </cell>
          <cell r="E2" t="str">
            <v>CONTINUA</v>
          </cell>
          <cell r="F2" t="str">
            <v>SI</v>
          </cell>
          <cell r="G2" t="str">
            <v>Enero</v>
          </cell>
          <cell r="H2">
            <v>1</v>
          </cell>
          <cell r="I2">
            <v>2003</v>
          </cell>
          <cell r="J2" t="str">
            <v>FVP. G-038-2.006</v>
          </cell>
        </row>
        <row r="3">
          <cell r="A3" t="str">
            <v>OAJ-1.2</v>
          </cell>
          <cell r="B3" t="str">
            <v>OFICINA ASESORA DE JURIDICA</v>
          </cell>
          <cell r="C3" t="str">
            <v>EFICIENCIA</v>
          </cell>
          <cell r="D3" t="str">
            <v>PROYECTO</v>
          </cell>
          <cell r="E3" t="str">
            <v>MENSUAL</v>
          </cell>
          <cell r="F3" t="str">
            <v>NO</v>
          </cell>
          <cell r="G3" t="str">
            <v>Febrero</v>
          </cell>
          <cell r="H3">
            <v>2</v>
          </cell>
          <cell r="I3">
            <v>2006</v>
          </cell>
          <cell r="J3" t="str">
            <v>FVP. G-020-2.003</v>
          </cell>
        </row>
        <row r="4">
          <cell r="A4" t="str">
            <v>OAJ-1.3</v>
          </cell>
          <cell r="B4" t="str">
            <v>SUBDIRECCIÓN DE GESTION Y REDES SOCIALES</v>
          </cell>
          <cell r="C4" t="str">
            <v>EFECTIVIDAD</v>
          </cell>
          <cell r="D4" t="str">
            <v>ACCIONES</v>
          </cell>
          <cell r="E4" t="str">
            <v>TRIMESTRAL</v>
          </cell>
          <cell r="G4" t="str">
            <v>Marzo</v>
          </cell>
          <cell r="H4">
            <v>3</v>
          </cell>
          <cell r="I4">
            <v>2007</v>
          </cell>
          <cell r="J4" t="str">
            <v>IPES. DIR-XXX-2.007</v>
          </cell>
        </row>
        <row r="5">
          <cell r="A5" t="str">
            <v>OAJ-1.4</v>
          </cell>
          <cell r="B5" t="str">
            <v>SUBDIRECCIÓN ADMINISTRATIVA Y FINANCIERA</v>
          </cell>
          <cell r="C5" t="str">
            <v>ECONOMIA</v>
          </cell>
          <cell r="D5" t="str">
            <v>EFECTO</v>
          </cell>
          <cell r="E5" t="str">
            <v>SEMESTRAL</v>
          </cell>
          <cell r="G5" t="str">
            <v>Abril</v>
          </cell>
          <cell r="H5">
            <v>4</v>
          </cell>
          <cell r="I5">
            <v>2008</v>
          </cell>
        </row>
        <row r="6">
          <cell r="A6" t="str">
            <v>OAJ-1.5</v>
          </cell>
          <cell r="B6" t="str">
            <v>SUBDIRECCIÓN EMPRESARIAL COMERCIAL Y LOGISTICA</v>
          </cell>
          <cell r="C6" t="str">
            <v>IMPACTO</v>
          </cell>
          <cell r="D6" t="str">
            <v>TAREA  /ACTIVIDAD</v>
          </cell>
          <cell r="E6" t="str">
            <v>ANUAL</v>
          </cell>
          <cell r="G6" t="str">
            <v>Mayo</v>
          </cell>
          <cell r="H6">
            <v>5</v>
          </cell>
        </row>
        <row r="7">
          <cell r="A7" t="str">
            <v>OAP-1.1</v>
          </cell>
          <cell r="B7" t="str">
            <v>ASESORIA DE CONTROL INTERNO</v>
          </cell>
          <cell r="C7" t="str">
            <v>EFECTO</v>
          </cell>
          <cell r="D7" t="str">
            <v>PROCEDIMIENTO</v>
          </cell>
          <cell r="G7" t="str">
            <v>Junio</v>
          </cell>
          <cell r="H7">
            <v>6</v>
          </cell>
        </row>
        <row r="8">
          <cell r="A8" t="str">
            <v>OAP-1.2</v>
          </cell>
          <cell r="C8" t="str">
            <v>LIQUIDEZ</v>
          </cell>
          <cell r="G8" t="str">
            <v>Julio</v>
          </cell>
          <cell r="H8">
            <v>7</v>
          </cell>
        </row>
        <row r="9">
          <cell r="A9" t="str">
            <v>OAP-1.3</v>
          </cell>
          <cell r="G9" t="str">
            <v>Agosto</v>
          </cell>
          <cell r="H9">
            <v>8</v>
          </cell>
        </row>
        <row r="10">
          <cell r="A10" t="str">
            <v>OAP-1.4</v>
          </cell>
          <cell r="G10" t="str">
            <v>Septiembre</v>
          </cell>
          <cell r="H10">
            <v>9</v>
          </cell>
        </row>
        <row r="11">
          <cell r="A11" t="str">
            <v>DG -1.2.1</v>
          </cell>
          <cell r="G11" t="str">
            <v>Octubre</v>
          </cell>
          <cell r="H11">
            <v>10</v>
          </cell>
        </row>
        <row r="12">
          <cell r="A12" t="str">
            <v>DG -1.1.1</v>
          </cell>
          <cell r="G12" t="str">
            <v>Noviembre</v>
          </cell>
          <cell r="H12">
            <v>11</v>
          </cell>
        </row>
        <row r="13">
          <cell r="A13" t="str">
            <v>DG -1.1.2</v>
          </cell>
          <cell r="G13" t="str">
            <v>Diciembre</v>
          </cell>
          <cell r="H13">
            <v>12</v>
          </cell>
        </row>
        <row r="14">
          <cell r="A14" t="str">
            <v>SAFI -1.1</v>
          </cell>
          <cell r="H14">
            <v>13</v>
          </cell>
        </row>
        <row r="15">
          <cell r="A15" t="str">
            <v>SAFI -1.2</v>
          </cell>
          <cell r="H15">
            <v>14</v>
          </cell>
        </row>
        <row r="16">
          <cell r="A16" t="str">
            <v>SAFI -1.3</v>
          </cell>
          <cell r="H16">
            <v>15</v>
          </cell>
        </row>
        <row r="17">
          <cell r="A17" t="str">
            <v>SAFI -1.4</v>
          </cell>
          <cell r="H17">
            <v>16</v>
          </cell>
        </row>
        <row r="18">
          <cell r="A18" t="str">
            <v>SAFI -1.5</v>
          </cell>
          <cell r="H18">
            <v>17</v>
          </cell>
        </row>
        <row r="19">
          <cell r="A19" t="str">
            <v>SAFI -1.6</v>
          </cell>
          <cell r="H19">
            <v>18</v>
          </cell>
        </row>
        <row r="20">
          <cell r="A20" t="str">
            <v>SAFI -1.7</v>
          </cell>
          <cell r="H20">
            <v>19</v>
          </cell>
        </row>
        <row r="21">
          <cell r="A21" t="str">
            <v>SAFI -1.8</v>
          </cell>
          <cell r="H21">
            <v>20</v>
          </cell>
        </row>
        <row r="22">
          <cell r="A22" t="str">
            <v>SAFI -1.9</v>
          </cell>
          <cell r="H22">
            <v>21</v>
          </cell>
        </row>
        <row r="23">
          <cell r="A23" t="str">
            <v>SAFI -1.10</v>
          </cell>
          <cell r="H23">
            <v>22</v>
          </cell>
        </row>
        <row r="24">
          <cell r="A24" t="str">
            <v>SAFI -1.11</v>
          </cell>
          <cell r="H24">
            <v>23</v>
          </cell>
        </row>
        <row r="25">
          <cell r="A25" t="str">
            <v>SAFI -1.12</v>
          </cell>
          <cell r="H25">
            <v>24</v>
          </cell>
        </row>
        <row r="26">
          <cell r="A26" t="str">
            <v>SECL -1.1</v>
          </cell>
          <cell r="H26">
            <v>25</v>
          </cell>
        </row>
        <row r="27">
          <cell r="A27" t="str">
            <v>SECL -1.2</v>
          </cell>
          <cell r="H27">
            <v>26</v>
          </cell>
        </row>
        <row r="28">
          <cell r="A28" t="str">
            <v>SECL -1.3</v>
          </cell>
          <cell r="H28">
            <v>27</v>
          </cell>
        </row>
        <row r="29">
          <cell r="A29" t="str">
            <v>SECL -1.4</v>
          </cell>
          <cell r="H29">
            <v>28</v>
          </cell>
        </row>
        <row r="30">
          <cell r="A30" t="str">
            <v>SECL -1.5</v>
          </cell>
          <cell r="H30">
            <v>29</v>
          </cell>
        </row>
        <row r="31">
          <cell r="A31" t="str">
            <v>SECL -1.6</v>
          </cell>
          <cell r="H31">
            <v>30</v>
          </cell>
        </row>
        <row r="32">
          <cell r="A32" t="str">
            <v>SECL -1.7</v>
          </cell>
          <cell r="H32">
            <v>31</v>
          </cell>
        </row>
        <row r="33">
          <cell r="A33" t="str">
            <v>SECL -1.8</v>
          </cell>
        </row>
        <row r="34">
          <cell r="A34" t="str">
            <v>SECL -1.9</v>
          </cell>
        </row>
        <row r="35">
          <cell r="A35" t="str">
            <v>SECL -1.10</v>
          </cell>
        </row>
        <row r="36">
          <cell r="A36" t="str">
            <v>SGRS -1.1</v>
          </cell>
        </row>
        <row r="37">
          <cell r="A37" t="str">
            <v>SGRS -1.2</v>
          </cell>
        </row>
        <row r="38">
          <cell r="A38" t="str">
            <v>SGRS -1.3</v>
          </cell>
        </row>
        <row r="39">
          <cell r="A39" t="str">
            <v>SGRS -1.4</v>
          </cell>
        </row>
        <row r="40">
          <cell r="A40" t="str">
            <v>SGRS -1.5</v>
          </cell>
        </row>
        <row r="41">
          <cell r="A41" t="str">
            <v>SGRS -1.6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EE042-D0EE-4516-BDB9-C49ABD635BCB}">
  <dimension ref="A1:AL95"/>
  <sheetViews>
    <sheetView tabSelected="1" zoomScale="80" zoomScaleNormal="80" workbookViewId="0">
      <pane ySplit="10" topLeftCell="A11" activePane="bottomLeft" state="frozen"/>
      <selection pane="bottomLeft" activeCell="H12" sqref="H12"/>
    </sheetView>
  </sheetViews>
  <sheetFormatPr baseColWidth="10" defaultColWidth="11.5703125" defaultRowHeight="15" x14ac:dyDescent="0.25"/>
  <cols>
    <col min="1" max="1" width="9.140625" style="8" customWidth="1"/>
    <col min="2" max="2" width="43.28515625" style="8" customWidth="1"/>
    <col min="3" max="3" width="60" style="8" customWidth="1"/>
    <col min="4" max="4" width="40.85546875" style="8" customWidth="1"/>
    <col min="5" max="5" width="1.140625" style="8" hidden="1" customWidth="1"/>
    <col min="6" max="6" width="14.5703125" style="4" customWidth="1"/>
    <col min="7" max="7" width="9.28515625" style="4" customWidth="1"/>
    <col min="8" max="8" width="21.7109375" style="45" customWidth="1"/>
    <col min="9" max="9" width="22.7109375" style="45" customWidth="1"/>
    <col min="10" max="10" width="1.28515625" style="4" customWidth="1"/>
    <col min="11" max="11" width="13.5703125" style="4" customWidth="1"/>
    <col min="12" max="12" width="11.42578125" style="4" customWidth="1"/>
    <col min="13" max="13" width="20.7109375" style="5" customWidth="1"/>
    <col min="14" max="14" width="21" style="5" customWidth="1"/>
    <col min="15" max="15" width="1.140625" style="4" customWidth="1"/>
    <col min="16" max="17" width="11.5703125" style="4"/>
    <col min="18" max="18" width="25.28515625" style="5" customWidth="1"/>
    <col min="19" max="19" width="18.140625" style="5" customWidth="1"/>
    <col min="20" max="20" width="1.140625" style="4" customWidth="1"/>
    <col min="21" max="22" width="11.5703125" style="4"/>
    <col min="23" max="23" width="22.7109375" style="5" customWidth="1"/>
    <col min="24" max="24" width="19.140625" style="5" customWidth="1"/>
    <col min="25" max="25" width="11.5703125" style="6"/>
    <col min="26" max="26" width="13.5703125" style="7" customWidth="1"/>
    <col min="27" max="38" width="11.5703125" style="7"/>
    <col min="39" max="16384" width="11.5703125" style="8"/>
  </cols>
  <sheetData>
    <row r="1" spans="1:38" x14ac:dyDescent="0.25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38" x14ac:dyDescent="0.25">
      <c r="A2" s="1" t="s">
        <v>1</v>
      </c>
      <c r="B2" s="2"/>
      <c r="C2" s="2"/>
      <c r="D2" s="2"/>
      <c r="E2" s="2"/>
      <c r="F2" s="2"/>
      <c r="G2" s="2"/>
      <c r="H2" s="2"/>
      <c r="I2" s="3"/>
    </row>
    <row r="3" spans="1:38" x14ac:dyDescent="0.25">
      <c r="A3" s="1" t="s">
        <v>0</v>
      </c>
      <c r="B3" s="2"/>
      <c r="C3" s="2"/>
      <c r="D3" s="2"/>
      <c r="E3" s="2"/>
      <c r="F3" s="2"/>
      <c r="G3" s="2"/>
      <c r="H3" s="2"/>
      <c r="I3" s="3"/>
    </row>
    <row r="4" spans="1:38" x14ac:dyDescent="0.25">
      <c r="A4" s="1" t="s">
        <v>2</v>
      </c>
      <c r="B4" s="2"/>
      <c r="C4" s="2"/>
      <c r="D4" s="2"/>
      <c r="E4" s="2"/>
      <c r="F4" s="2"/>
      <c r="G4" s="2"/>
      <c r="H4" s="2"/>
      <c r="I4" s="3"/>
    </row>
    <row r="5" spans="1:38" x14ac:dyDescent="0.25">
      <c r="A5" s="1" t="s">
        <v>3</v>
      </c>
      <c r="B5" s="2"/>
      <c r="C5" s="2"/>
      <c r="D5" s="2"/>
      <c r="E5" s="2"/>
      <c r="F5" s="2"/>
      <c r="G5" s="2"/>
      <c r="H5" s="2"/>
      <c r="I5" s="3"/>
    </row>
    <row r="6" spans="1:38" x14ac:dyDescent="0.25">
      <c r="A6" s="9"/>
      <c r="B6" s="9"/>
      <c r="C6" s="9"/>
      <c r="D6" s="9"/>
      <c r="E6" s="9"/>
      <c r="F6" s="10"/>
      <c r="G6" s="10"/>
      <c r="H6" s="11"/>
      <c r="I6" s="11"/>
    </row>
    <row r="8" spans="1:38" x14ac:dyDescent="0.25">
      <c r="A8" s="12" t="s">
        <v>4</v>
      </c>
      <c r="B8" s="12" t="s">
        <v>5</v>
      </c>
      <c r="C8" s="12" t="s">
        <v>6</v>
      </c>
      <c r="D8" s="12" t="s">
        <v>7</v>
      </c>
      <c r="F8" s="13">
        <v>2024</v>
      </c>
      <c r="G8" s="14"/>
      <c r="H8" s="14"/>
      <c r="I8" s="14"/>
      <c r="K8" s="13">
        <v>2025</v>
      </c>
      <c r="L8" s="14"/>
      <c r="M8" s="14"/>
      <c r="N8" s="14"/>
      <c r="P8" s="13">
        <v>2026</v>
      </c>
      <c r="Q8" s="14"/>
      <c r="R8" s="14"/>
      <c r="S8" s="14"/>
      <c r="U8" s="13">
        <v>2027</v>
      </c>
      <c r="V8" s="14"/>
      <c r="W8" s="14"/>
      <c r="X8" s="14"/>
    </row>
    <row r="9" spans="1:38" ht="14.45" customHeight="1" x14ac:dyDescent="0.25">
      <c r="A9" s="12"/>
      <c r="B9" s="12"/>
      <c r="C9" s="12"/>
      <c r="D9" s="12"/>
      <c r="F9" s="12" t="s">
        <v>8</v>
      </c>
      <c r="G9" s="12"/>
      <c r="H9" s="15" t="s">
        <v>9</v>
      </c>
      <c r="I9" s="15"/>
      <c r="K9" s="12" t="s">
        <v>8</v>
      </c>
      <c r="L9" s="12"/>
      <c r="M9" s="15" t="s">
        <v>9</v>
      </c>
      <c r="N9" s="15"/>
      <c r="P9" s="12" t="s">
        <v>8</v>
      </c>
      <c r="Q9" s="12"/>
      <c r="R9" s="15" t="s">
        <v>9</v>
      </c>
      <c r="S9" s="15"/>
      <c r="U9" s="12" t="s">
        <v>8</v>
      </c>
      <c r="V9" s="12"/>
      <c r="W9" s="15" t="s">
        <v>9</v>
      </c>
      <c r="X9" s="15"/>
    </row>
    <row r="10" spans="1:38" ht="15" customHeight="1" x14ac:dyDescent="0.25">
      <c r="A10" s="12"/>
      <c r="B10" s="12"/>
      <c r="C10" s="12"/>
      <c r="D10" s="12"/>
      <c r="E10" s="16"/>
      <c r="F10" s="17" t="s">
        <v>10</v>
      </c>
      <c r="G10" s="17" t="s">
        <v>11</v>
      </c>
      <c r="H10" s="18" t="s">
        <v>12</v>
      </c>
      <c r="I10" s="18" t="s">
        <v>13</v>
      </c>
      <c r="K10" s="17" t="s">
        <v>10</v>
      </c>
      <c r="L10" s="17" t="s">
        <v>11</v>
      </c>
      <c r="M10" s="18" t="s">
        <v>12</v>
      </c>
      <c r="N10" s="18" t="s">
        <v>13</v>
      </c>
      <c r="P10" s="17" t="s">
        <v>10</v>
      </c>
      <c r="Q10" s="17" t="s">
        <v>11</v>
      </c>
      <c r="R10" s="18" t="s">
        <v>12</v>
      </c>
      <c r="S10" s="18" t="s">
        <v>13</v>
      </c>
      <c r="U10" s="17" t="s">
        <v>10</v>
      </c>
      <c r="V10" s="17" t="s">
        <v>11</v>
      </c>
      <c r="W10" s="18" t="s">
        <v>12</v>
      </c>
      <c r="X10" s="18" t="s">
        <v>13</v>
      </c>
    </row>
    <row r="11" spans="1:38" ht="45" x14ac:dyDescent="0.25">
      <c r="A11" s="19">
        <v>7984</v>
      </c>
      <c r="B11" s="20" t="s">
        <v>14</v>
      </c>
      <c r="C11" s="21" t="s">
        <v>15</v>
      </c>
      <c r="D11" s="21" t="s">
        <v>16</v>
      </c>
      <c r="F11" s="22">
        <f>+F12</f>
        <v>8.7999999999999995E-2</v>
      </c>
      <c r="G11" s="23">
        <f>+G12</f>
        <v>0</v>
      </c>
      <c r="H11" s="24">
        <f>+H12</f>
        <v>11696165536</v>
      </c>
      <c r="I11" s="24">
        <f>+I12</f>
        <v>4438033586</v>
      </c>
      <c r="K11" s="22">
        <f>+K12</f>
        <v>0.86129999999999995</v>
      </c>
      <c r="L11" s="23">
        <f>+L12</f>
        <v>0</v>
      </c>
      <c r="M11" s="24">
        <f>+M12</f>
        <v>24920000000</v>
      </c>
      <c r="N11" s="24"/>
      <c r="P11" s="22">
        <f>+P12</f>
        <v>1.2002999999999999</v>
      </c>
      <c r="Q11" s="23">
        <f>+Q12</f>
        <v>0</v>
      </c>
      <c r="R11" s="24">
        <f>+R12</f>
        <v>37380000000</v>
      </c>
      <c r="S11" s="24"/>
      <c r="U11" s="22">
        <f>+U12</f>
        <v>0.85040000000000004</v>
      </c>
      <c r="V11" s="23">
        <f>+V12</f>
        <v>0</v>
      </c>
      <c r="W11" s="24">
        <f>+W12</f>
        <v>30297498950</v>
      </c>
      <c r="X11" s="24"/>
    </row>
    <row r="12" spans="1:38" ht="45" x14ac:dyDescent="0.25">
      <c r="A12" s="19"/>
      <c r="B12" s="20"/>
      <c r="C12" s="25" t="s">
        <v>17</v>
      </c>
      <c r="D12" s="25"/>
      <c r="F12" s="26">
        <v>8.7999999999999995E-2</v>
      </c>
      <c r="G12" s="27">
        <f>0+[1]AGOSTO!G12</f>
        <v>0</v>
      </c>
      <c r="H12" s="28">
        <v>11696165536</v>
      </c>
      <c r="I12" s="28">
        <v>4438033586</v>
      </c>
      <c r="K12" s="29">
        <v>0.86129999999999995</v>
      </c>
      <c r="L12" s="29"/>
      <c r="M12" s="28">
        <v>24920000000</v>
      </c>
      <c r="N12" s="28"/>
      <c r="P12" s="29">
        <v>1.2002999999999999</v>
      </c>
      <c r="Q12" s="29"/>
      <c r="R12" s="28">
        <v>37380000000</v>
      </c>
      <c r="S12" s="28"/>
      <c r="U12" s="29">
        <v>0.85040000000000004</v>
      </c>
      <c r="V12" s="29"/>
      <c r="W12" s="28">
        <v>30297498950</v>
      </c>
      <c r="X12" s="28"/>
      <c r="Y12" s="30">
        <f>+U12+P12+K12+F12</f>
        <v>3</v>
      </c>
    </row>
    <row r="13" spans="1:38" s="16" customFormat="1" x14ac:dyDescent="0.25">
      <c r="A13" s="31"/>
      <c r="B13" s="31" t="s">
        <v>18</v>
      </c>
      <c r="C13" s="32"/>
      <c r="D13" s="32"/>
      <c r="F13" s="33"/>
      <c r="G13" s="31"/>
      <c r="H13" s="34">
        <f t="shared" ref="H13:I13" si="0">SUM(H12)</f>
        <v>11696165536</v>
      </c>
      <c r="I13" s="35">
        <f t="shared" si="0"/>
        <v>4438033586</v>
      </c>
      <c r="J13" s="36"/>
      <c r="K13" s="31"/>
      <c r="L13" s="31"/>
      <c r="M13" s="35">
        <f t="shared" ref="M13:N13" si="1">SUM(M12)</f>
        <v>24920000000</v>
      </c>
      <c r="N13" s="35">
        <f t="shared" si="1"/>
        <v>0</v>
      </c>
      <c r="O13" s="36"/>
      <c r="P13" s="31"/>
      <c r="Q13" s="31"/>
      <c r="R13" s="35">
        <f t="shared" ref="R13:S13" si="2">SUM(R12)</f>
        <v>37380000000</v>
      </c>
      <c r="S13" s="35">
        <f t="shared" si="2"/>
        <v>0</v>
      </c>
      <c r="T13" s="36"/>
      <c r="U13" s="31"/>
      <c r="V13" s="31"/>
      <c r="W13" s="35">
        <f t="shared" ref="W13:X13" si="3">SUM(W12)</f>
        <v>30297498950</v>
      </c>
      <c r="X13" s="35">
        <f t="shared" si="3"/>
        <v>0</v>
      </c>
      <c r="Y13" s="37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</row>
    <row r="14" spans="1:38" x14ac:dyDescent="0.25">
      <c r="A14" s="39">
        <v>1</v>
      </c>
      <c r="B14" s="40" t="s">
        <v>19</v>
      </c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</row>
    <row r="15" spans="1:38" x14ac:dyDescent="0.25">
      <c r="A15" s="42">
        <v>8</v>
      </c>
      <c r="B15" s="43" t="s">
        <v>20</v>
      </c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</row>
    <row r="16" spans="1:38" x14ac:dyDescent="0.25">
      <c r="A16" s="42">
        <v>19</v>
      </c>
      <c r="B16" s="43" t="s">
        <v>21</v>
      </c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</row>
    <row r="17" spans="1:38" x14ac:dyDescent="0.25">
      <c r="A17" s="42">
        <v>3</v>
      </c>
      <c r="B17" s="44" t="s">
        <v>22</v>
      </c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</row>
    <row r="18" spans="1:38" x14ac:dyDescent="0.25">
      <c r="A18" s="4"/>
      <c r="B18" s="4"/>
    </row>
    <row r="19" spans="1:38" x14ac:dyDescent="0.25">
      <c r="A19" s="4"/>
      <c r="B19" s="4"/>
    </row>
    <row r="20" spans="1:38" x14ac:dyDescent="0.25">
      <c r="A20" s="12" t="s">
        <v>4</v>
      </c>
      <c r="B20" s="12" t="s">
        <v>5</v>
      </c>
      <c r="C20" s="12" t="s">
        <v>6</v>
      </c>
      <c r="D20" s="12" t="s">
        <v>7</v>
      </c>
      <c r="F20" s="13">
        <v>2024</v>
      </c>
      <c r="G20" s="14"/>
      <c r="H20" s="14"/>
      <c r="I20" s="14"/>
      <c r="K20" s="13">
        <v>2025</v>
      </c>
      <c r="L20" s="14"/>
      <c r="M20" s="14"/>
      <c r="N20" s="14"/>
      <c r="P20" s="13">
        <v>2026</v>
      </c>
      <c r="Q20" s="14"/>
      <c r="R20" s="14"/>
      <c r="S20" s="14"/>
      <c r="U20" s="13">
        <v>2027</v>
      </c>
      <c r="V20" s="14"/>
      <c r="W20" s="14"/>
      <c r="X20" s="14"/>
    </row>
    <row r="21" spans="1:38" x14ac:dyDescent="0.25">
      <c r="A21" s="12"/>
      <c r="B21" s="12"/>
      <c r="C21" s="12"/>
      <c r="D21" s="12"/>
      <c r="F21" s="12" t="s">
        <v>8</v>
      </c>
      <c r="G21" s="12"/>
      <c r="H21" s="46" t="s">
        <v>9</v>
      </c>
      <c r="I21" s="46"/>
      <c r="K21" s="12" t="s">
        <v>8</v>
      </c>
      <c r="L21" s="12"/>
      <c r="M21" s="46" t="s">
        <v>9</v>
      </c>
      <c r="N21" s="46"/>
      <c r="P21" s="12" t="s">
        <v>8</v>
      </c>
      <c r="Q21" s="12"/>
      <c r="R21" s="46" t="s">
        <v>9</v>
      </c>
      <c r="S21" s="46"/>
      <c r="U21" s="12" t="s">
        <v>8</v>
      </c>
      <c r="V21" s="12"/>
      <c r="W21" s="46" t="s">
        <v>9</v>
      </c>
      <c r="X21" s="46"/>
    </row>
    <row r="22" spans="1:38" ht="15" customHeight="1" x14ac:dyDescent="0.25">
      <c r="A22" s="12"/>
      <c r="B22" s="12"/>
      <c r="C22" s="12"/>
      <c r="D22" s="12"/>
      <c r="E22" s="16"/>
      <c r="F22" s="17" t="s">
        <v>10</v>
      </c>
      <c r="G22" s="17" t="s">
        <v>11</v>
      </c>
      <c r="H22" s="18" t="s">
        <v>12</v>
      </c>
      <c r="I22" s="18" t="s">
        <v>13</v>
      </c>
      <c r="K22" s="17" t="s">
        <v>10</v>
      </c>
      <c r="L22" s="17" t="s">
        <v>11</v>
      </c>
      <c r="M22" s="18" t="s">
        <v>12</v>
      </c>
      <c r="N22" s="18" t="s">
        <v>13</v>
      </c>
      <c r="P22" s="17" t="s">
        <v>10</v>
      </c>
      <c r="Q22" s="17" t="s">
        <v>11</v>
      </c>
      <c r="R22" s="18" t="s">
        <v>12</v>
      </c>
      <c r="S22" s="18" t="s">
        <v>13</v>
      </c>
      <c r="U22" s="17" t="s">
        <v>10</v>
      </c>
      <c r="V22" s="17" t="s">
        <v>11</v>
      </c>
      <c r="W22" s="18" t="s">
        <v>12</v>
      </c>
      <c r="X22" s="18" t="s">
        <v>13</v>
      </c>
    </row>
    <row r="23" spans="1:38" ht="30" customHeight="1" x14ac:dyDescent="0.25">
      <c r="A23" s="19">
        <v>8005</v>
      </c>
      <c r="B23" s="20" t="s">
        <v>23</v>
      </c>
      <c r="C23" s="21" t="s">
        <v>24</v>
      </c>
      <c r="D23" s="21" t="s">
        <v>25</v>
      </c>
      <c r="F23" s="23">
        <f>+F25</f>
        <v>110</v>
      </c>
      <c r="G23" s="23">
        <f>+G25</f>
        <v>63</v>
      </c>
      <c r="H23" s="47">
        <f>+H24+H25</f>
        <v>6934375997</v>
      </c>
      <c r="I23" s="24">
        <f>+I24+I25</f>
        <v>2180824347</v>
      </c>
      <c r="K23" s="23">
        <f>+K25</f>
        <v>880</v>
      </c>
      <c r="L23" s="23">
        <f>+L25</f>
        <v>0</v>
      </c>
      <c r="M23" s="47">
        <f>+M24+M25</f>
        <v>11681697999</v>
      </c>
      <c r="N23" s="24">
        <f>+N24+N25</f>
        <v>0</v>
      </c>
      <c r="P23" s="23">
        <f>+P25</f>
        <v>1000</v>
      </c>
      <c r="Q23" s="48">
        <f>+Q25</f>
        <v>0</v>
      </c>
      <c r="R23" s="47">
        <f>+R24+R25</f>
        <v>14602123000</v>
      </c>
      <c r="S23" s="24">
        <f>+S24+S25</f>
        <v>0</v>
      </c>
      <c r="U23" s="23">
        <f>+U25</f>
        <v>1990</v>
      </c>
      <c r="V23" s="23">
        <f>+V25</f>
        <v>0</v>
      </c>
      <c r="W23" s="47">
        <f>+W24+W25</f>
        <v>6632237000</v>
      </c>
      <c r="X23" s="24">
        <f>+X24+X25</f>
        <v>0</v>
      </c>
    </row>
    <row r="24" spans="1:38" ht="30" x14ac:dyDescent="0.25">
      <c r="A24" s="19"/>
      <c r="B24" s="20"/>
      <c r="C24" s="25" t="s">
        <v>26</v>
      </c>
      <c r="D24" s="25"/>
      <c r="F24" s="29">
        <v>110</v>
      </c>
      <c r="G24" s="29">
        <v>0</v>
      </c>
      <c r="H24" s="28">
        <v>6934375997</v>
      </c>
      <c r="I24" s="28">
        <v>2180824347</v>
      </c>
      <c r="K24" s="29">
        <v>880</v>
      </c>
      <c r="L24" s="29"/>
      <c r="M24" s="28">
        <v>10046260279</v>
      </c>
      <c r="N24" s="28"/>
      <c r="P24" s="29">
        <v>1000</v>
      </c>
      <c r="Q24" s="29"/>
      <c r="R24" s="28">
        <v>12557825780</v>
      </c>
      <c r="S24" s="28"/>
      <c r="U24" s="29">
        <v>1990</v>
      </c>
      <c r="V24" s="29"/>
      <c r="W24" s="28">
        <v>5703723820</v>
      </c>
      <c r="X24" s="28"/>
      <c r="Y24" s="6">
        <f>+U24+P24+K24+F24</f>
        <v>3980</v>
      </c>
    </row>
    <row r="25" spans="1:38" ht="30" x14ac:dyDescent="0.25">
      <c r="A25" s="19"/>
      <c r="B25" s="20"/>
      <c r="C25" s="25" t="s">
        <v>27</v>
      </c>
      <c r="D25" s="25"/>
      <c r="F25" s="29">
        <v>110</v>
      </c>
      <c r="G25" s="29">
        <f>15+[1]AGOSTO!G25</f>
        <v>63</v>
      </c>
      <c r="H25" s="49"/>
      <c r="I25" s="49"/>
      <c r="K25" s="29">
        <v>880</v>
      </c>
      <c r="L25" s="29"/>
      <c r="M25" s="49">
        <v>1635437720</v>
      </c>
      <c r="N25" s="49"/>
      <c r="P25" s="29">
        <v>1000</v>
      </c>
      <c r="Q25" s="29"/>
      <c r="R25" s="49">
        <v>2044297220</v>
      </c>
      <c r="S25" s="49"/>
      <c r="U25" s="29">
        <v>1990</v>
      </c>
      <c r="V25" s="29"/>
      <c r="W25" s="49">
        <v>928513180</v>
      </c>
      <c r="X25" s="49"/>
      <c r="Y25" s="6">
        <f>+U25+P25+K25+F25</f>
        <v>3980</v>
      </c>
    </row>
    <row r="26" spans="1:38" s="16" customFormat="1" x14ac:dyDescent="0.25">
      <c r="A26" s="31"/>
      <c r="B26" s="31" t="s">
        <v>18</v>
      </c>
      <c r="C26" s="32"/>
      <c r="D26" s="32"/>
      <c r="F26" s="31"/>
      <c r="G26" s="31"/>
      <c r="H26" s="35">
        <f t="shared" ref="H26:I26" si="4">SUM(H24:H25)</f>
        <v>6934375997</v>
      </c>
      <c r="I26" s="35">
        <f t="shared" si="4"/>
        <v>2180824347</v>
      </c>
      <c r="J26" s="36"/>
      <c r="K26" s="31"/>
      <c r="L26" s="31"/>
      <c r="M26" s="35">
        <f t="shared" ref="M26:N26" si="5">SUM(M24:M25)</f>
        <v>11681697999</v>
      </c>
      <c r="N26" s="35">
        <f t="shared" si="5"/>
        <v>0</v>
      </c>
      <c r="O26" s="36"/>
      <c r="P26" s="31"/>
      <c r="Q26" s="31"/>
      <c r="R26" s="35">
        <f t="shared" ref="R26:S26" si="6">SUM(R24:R25)</f>
        <v>14602123000</v>
      </c>
      <c r="S26" s="35">
        <f t="shared" si="6"/>
        <v>0</v>
      </c>
      <c r="T26" s="36"/>
      <c r="U26" s="31"/>
      <c r="V26" s="31"/>
      <c r="W26" s="35">
        <f t="shared" ref="W26:X26" si="7">SUM(W24:W25)</f>
        <v>6632237000</v>
      </c>
      <c r="X26" s="35">
        <f t="shared" si="7"/>
        <v>0</v>
      </c>
      <c r="Y26" s="37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</row>
    <row r="27" spans="1:38" x14ac:dyDescent="0.25">
      <c r="A27" s="4"/>
      <c r="B27" s="4"/>
    </row>
    <row r="28" spans="1:38" x14ac:dyDescent="0.25">
      <c r="A28" s="39">
        <v>1</v>
      </c>
      <c r="B28" s="40" t="s">
        <v>19</v>
      </c>
    </row>
    <row r="29" spans="1:38" x14ac:dyDescent="0.25">
      <c r="A29" s="42">
        <v>8</v>
      </c>
      <c r="B29" s="43" t="s">
        <v>20</v>
      </c>
    </row>
    <row r="30" spans="1:38" x14ac:dyDescent="0.25">
      <c r="A30" s="42">
        <v>19</v>
      </c>
      <c r="B30" s="43" t="s">
        <v>21</v>
      </c>
    </row>
    <row r="31" spans="1:38" x14ac:dyDescent="0.25">
      <c r="A31" s="42">
        <v>3</v>
      </c>
      <c r="B31" s="44" t="s">
        <v>22</v>
      </c>
    </row>
    <row r="32" spans="1:38" x14ac:dyDescent="0.25">
      <c r="A32" s="42"/>
      <c r="B32" s="44"/>
    </row>
    <row r="33" spans="1:38" x14ac:dyDescent="0.25">
      <c r="A33" s="12" t="s">
        <v>4</v>
      </c>
      <c r="B33" s="12" t="s">
        <v>5</v>
      </c>
      <c r="C33" s="12" t="s">
        <v>6</v>
      </c>
      <c r="D33" s="12" t="s">
        <v>7</v>
      </c>
      <c r="F33" s="13">
        <v>2024</v>
      </c>
      <c r="G33" s="14"/>
      <c r="H33" s="14"/>
      <c r="I33" s="14"/>
      <c r="K33" s="13">
        <v>2025</v>
      </c>
      <c r="L33" s="14"/>
      <c r="M33" s="14"/>
      <c r="N33" s="14"/>
      <c r="P33" s="13">
        <v>2026</v>
      </c>
      <c r="Q33" s="14"/>
      <c r="R33" s="14"/>
      <c r="S33" s="14"/>
      <c r="U33" s="13">
        <v>2027</v>
      </c>
      <c r="V33" s="14"/>
      <c r="W33" s="14"/>
      <c r="X33" s="14"/>
    </row>
    <row r="34" spans="1:38" x14ac:dyDescent="0.25">
      <c r="A34" s="12"/>
      <c r="B34" s="12"/>
      <c r="C34" s="12"/>
      <c r="D34" s="12"/>
      <c r="F34" s="12" t="s">
        <v>8</v>
      </c>
      <c r="G34" s="12"/>
      <c r="H34" s="46" t="s">
        <v>9</v>
      </c>
      <c r="I34" s="46"/>
      <c r="K34" s="12" t="s">
        <v>8</v>
      </c>
      <c r="L34" s="12"/>
      <c r="M34" s="46" t="s">
        <v>9</v>
      </c>
      <c r="N34" s="46"/>
      <c r="P34" s="12" t="s">
        <v>8</v>
      </c>
      <c r="Q34" s="12"/>
      <c r="R34" s="46" t="s">
        <v>9</v>
      </c>
      <c r="S34" s="46"/>
      <c r="U34" s="12" t="s">
        <v>8</v>
      </c>
      <c r="V34" s="12"/>
      <c r="W34" s="46" t="s">
        <v>9</v>
      </c>
      <c r="X34" s="46"/>
    </row>
    <row r="35" spans="1:38" ht="15" customHeight="1" x14ac:dyDescent="0.25">
      <c r="A35" s="12"/>
      <c r="B35" s="12"/>
      <c r="C35" s="12"/>
      <c r="D35" s="12"/>
      <c r="E35" s="16"/>
      <c r="F35" s="17" t="s">
        <v>10</v>
      </c>
      <c r="G35" s="17" t="s">
        <v>11</v>
      </c>
      <c r="H35" s="18" t="s">
        <v>12</v>
      </c>
      <c r="I35" s="18" t="s">
        <v>13</v>
      </c>
      <c r="K35" s="17" t="s">
        <v>10</v>
      </c>
      <c r="L35" s="17" t="s">
        <v>11</v>
      </c>
      <c r="M35" s="18" t="s">
        <v>12</v>
      </c>
      <c r="N35" s="18" t="s">
        <v>13</v>
      </c>
      <c r="P35" s="17" t="s">
        <v>10</v>
      </c>
      <c r="Q35" s="17" t="s">
        <v>11</v>
      </c>
      <c r="R35" s="18" t="s">
        <v>12</v>
      </c>
      <c r="S35" s="18" t="s">
        <v>13</v>
      </c>
      <c r="U35" s="17" t="s">
        <v>10</v>
      </c>
      <c r="V35" s="17" t="s">
        <v>11</v>
      </c>
      <c r="W35" s="18" t="s">
        <v>12</v>
      </c>
      <c r="X35" s="18" t="s">
        <v>13</v>
      </c>
    </row>
    <row r="36" spans="1:38" ht="45" x14ac:dyDescent="0.25">
      <c r="A36" s="19">
        <v>8071</v>
      </c>
      <c r="B36" s="20" t="s">
        <v>28</v>
      </c>
      <c r="C36" s="21" t="s">
        <v>29</v>
      </c>
      <c r="D36" s="21" t="s">
        <v>30</v>
      </c>
      <c r="F36" s="23">
        <f>+F37+F41</f>
        <v>202</v>
      </c>
      <c r="G36" s="23">
        <f>+G37+G41</f>
        <v>75</v>
      </c>
      <c r="H36" s="47">
        <f>+H44</f>
        <v>6013210448</v>
      </c>
      <c r="I36" s="47">
        <f>+I44</f>
        <v>4826783067</v>
      </c>
      <c r="K36" s="23">
        <f>+K37+K41</f>
        <v>559</v>
      </c>
      <c r="L36" s="23">
        <f>+L37+L41</f>
        <v>0</v>
      </c>
      <c r="M36" s="47">
        <f>+M44</f>
        <v>24541919493</v>
      </c>
      <c r="N36" s="47">
        <f>+N44</f>
        <v>0</v>
      </c>
      <c r="P36" s="23">
        <f>+P37+P41</f>
        <v>572</v>
      </c>
      <c r="Q36" s="23">
        <f>+Q37+Q41</f>
        <v>0</v>
      </c>
      <c r="R36" s="47">
        <f>+R44</f>
        <v>26400535153</v>
      </c>
      <c r="S36" s="47">
        <f>+S44</f>
        <v>0</v>
      </c>
      <c r="U36" s="23">
        <f>+U37+U41</f>
        <v>667</v>
      </c>
      <c r="V36" s="23">
        <f>+V37+V41</f>
        <v>0</v>
      </c>
      <c r="W36" s="47">
        <f>+W44</f>
        <v>34657895136</v>
      </c>
      <c r="X36" s="47">
        <f>+X44</f>
        <v>0</v>
      </c>
      <c r="Y36" s="50">
        <f>+U36+P36+K36+F36</f>
        <v>2000</v>
      </c>
    </row>
    <row r="37" spans="1:38" ht="45" x14ac:dyDescent="0.25">
      <c r="A37" s="19"/>
      <c r="B37" s="20"/>
      <c r="C37" s="25" t="s">
        <v>31</v>
      </c>
      <c r="D37" s="25"/>
      <c r="F37" s="29">
        <v>152</v>
      </c>
      <c r="G37" s="29">
        <f>+[1]AGOSTO!G37+12</f>
        <v>50</v>
      </c>
      <c r="H37" s="51">
        <v>321098333</v>
      </c>
      <c r="I37" s="51">
        <v>294948333</v>
      </c>
      <c r="K37" s="29">
        <v>409</v>
      </c>
      <c r="L37" s="29"/>
      <c r="M37" s="51">
        <v>363517827</v>
      </c>
      <c r="N37" s="52"/>
      <c r="O37" s="53"/>
      <c r="P37" s="29">
        <v>422</v>
      </c>
      <c r="Q37" s="53"/>
      <c r="R37" s="51">
        <v>391217161</v>
      </c>
      <c r="S37" s="52"/>
      <c r="U37" s="29">
        <v>467</v>
      </c>
      <c r="V37" s="29"/>
      <c r="W37" s="51">
        <v>566091471</v>
      </c>
      <c r="X37" s="28"/>
      <c r="Y37" s="50">
        <f t="shared" ref="Y37:Y43" si="8">+U37+P37+K37+F37</f>
        <v>1450</v>
      </c>
    </row>
    <row r="38" spans="1:38" ht="60" x14ac:dyDescent="0.25">
      <c r="A38" s="19"/>
      <c r="B38" s="20"/>
      <c r="C38" s="25" t="s">
        <v>32</v>
      </c>
      <c r="D38" s="25"/>
      <c r="F38" s="29">
        <v>152</v>
      </c>
      <c r="G38" s="29">
        <f>+[1]AGOSTO!G38+10</f>
        <v>10</v>
      </c>
      <c r="H38" s="51">
        <v>803578338</v>
      </c>
      <c r="I38" s="51">
        <v>641883970</v>
      </c>
      <c r="K38" s="29">
        <v>157</v>
      </c>
      <c r="L38" s="29"/>
      <c r="M38" s="51">
        <v>11020702393</v>
      </c>
      <c r="N38" s="52"/>
      <c r="O38" s="53"/>
      <c r="P38" s="29">
        <v>169</v>
      </c>
      <c r="Q38" s="53"/>
      <c r="R38" s="51">
        <v>11860457955</v>
      </c>
      <c r="S38" s="52"/>
      <c r="U38" s="29">
        <v>306</v>
      </c>
      <c r="V38" s="29"/>
      <c r="W38" s="51">
        <v>12523617348</v>
      </c>
      <c r="X38" s="28"/>
      <c r="Y38" s="50">
        <f t="shared" si="8"/>
        <v>784</v>
      </c>
    </row>
    <row r="39" spans="1:38" ht="75" x14ac:dyDescent="0.25">
      <c r="A39" s="19"/>
      <c r="B39" s="20"/>
      <c r="C39" s="25" t="s">
        <v>33</v>
      </c>
      <c r="D39" s="25"/>
      <c r="F39" s="54">
        <v>3000</v>
      </c>
      <c r="G39" s="29">
        <f>+[1]AGOSTO!G39+2913.45</f>
        <v>4973.09</v>
      </c>
      <c r="H39" s="51">
        <v>330118875</v>
      </c>
      <c r="I39" s="51">
        <v>245332500</v>
      </c>
      <c r="K39" s="54">
        <v>6000</v>
      </c>
      <c r="L39" s="29"/>
      <c r="M39" s="51">
        <v>1938761744</v>
      </c>
      <c r="N39" s="52"/>
      <c r="P39" s="54">
        <v>6000</v>
      </c>
      <c r="Q39" s="29"/>
      <c r="R39" s="51">
        <v>2086491525</v>
      </c>
      <c r="S39" s="52"/>
      <c r="U39" s="54">
        <v>6000</v>
      </c>
      <c r="V39" s="29"/>
      <c r="W39" s="51">
        <v>3019154512</v>
      </c>
      <c r="X39" s="28"/>
      <c r="Y39" s="50">
        <f t="shared" si="8"/>
        <v>21000</v>
      </c>
    </row>
    <row r="40" spans="1:38" s="58" customFormat="1" ht="45" x14ac:dyDescent="0.25">
      <c r="A40" s="19"/>
      <c r="B40" s="20"/>
      <c r="C40" s="25" t="s">
        <v>34</v>
      </c>
      <c r="D40" s="25"/>
      <c r="E40" s="8"/>
      <c r="F40" s="55">
        <v>1</v>
      </c>
      <c r="G40" s="55">
        <v>0</v>
      </c>
      <c r="H40" s="51">
        <v>3121927000</v>
      </c>
      <c r="I40" s="51">
        <v>2828351083</v>
      </c>
      <c r="J40" s="4"/>
      <c r="K40" s="55">
        <v>1</v>
      </c>
      <c r="L40" s="29"/>
      <c r="M40" s="51">
        <v>3271660442</v>
      </c>
      <c r="N40" s="56"/>
      <c r="O40" s="4"/>
      <c r="P40" s="55">
        <v>1</v>
      </c>
      <c r="Q40" s="29"/>
      <c r="R40" s="51">
        <v>3520954448</v>
      </c>
      <c r="S40" s="52"/>
      <c r="T40" s="4"/>
      <c r="U40" s="55">
        <v>1</v>
      </c>
      <c r="V40" s="29"/>
      <c r="W40" s="51">
        <v>5094823239</v>
      </c>
      <c r="X40" s="52"/>
      <c r="Y40" s="57">
        <v>1</v>
      </c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</row>
    <row r="41" spans="1:38" ht="60" x14ac:dyDescent="0.25">
      <c r="A41" s="19"/>
      <c r="B41" s="20"/>
      <c r="C41" s="25" t="s">
        <v>35</v>
      </c>
      <c r="D41" s="25"/>
      <c r="F41" s="29">
        <v>50</v>
      </c>
      <c r="G41" s="29">
        <f>+[1]AGOSTO!G41+18</f>
        <v>25</v>
      </c>
      <c r="H41" s="51">
        <v>110344139</v>
      </c>
      <c r="I41" s="52">
        <v>44710000</v>
      </c>
      <c r="K41" s="29">
        <v>150</v>
      </c>
      <c r="L41" s="29"/>
      <c r="M41" s="51">
        <v>307438606</v>
      </c>
      <c r="N41" s="52"/>
      <c r="P41" s="29">
        <v>150</v>
      </c>
      <c r="Q41" s="29"/>
      <c r="R41" s="51">
        <v>319435114</v>
      </c>
      <c r="S41" s="52"/>
      <c r="U41" s="29">
        <v>200</v>
      </c>
      <c r="V41" s="29"/>
      <c r="W41" s="51">
        <v>1557000000</v>
      </c>
      <c r="X41" s="49"/>
      <c r="Y41" s="50">
        <f t="shared" si="8"/>
        <v>550</v>
      </c>
    </row>
    <row r="42" spans="1:38" s="58" customFormat="1" ht="75" x14ac:dyDescent="0.2">
      <c r="A42" s="19"/>
      <c r="B42" s="20"/>
      <c r="C42" s="25" t="s">
        <v>36</v>
      </c>
      <c r="D42" s="59"/>
      <c r="E42" s="8"/>
      <c r="F42" s="55">
        <v>1</v>
      </c>
      <c r="G42" s="55">
        <v>0</v>
      </c>
      <c r="H42" s="51">
        <v>1231615083</v>
      </c>
      <c r="I42" s="51">
        <v>678068704</v>
      </c>
      <c r="J42" s="4"/>
      <c r="K42" s="55">
        <v>1</v>
      </c>
      <c r="L42" s="29"/>
      <c r="M42" s="51">
        <v>6670457609</v>
      </c>
      <c r="N42" s="49"/>
      <c r="O42" s="4"/>
      <c r="P42" s="55">
        <v>1</v>
      </c>
      <c r="Q42" s="29"/>
      <c r="R42" s="51">
        <v>7178733187</v>
      </c>
      <c r="S42" s="49"/>
      <c r="T42" s="4"/>
      <c r="U42" s="55">
        <v>1</v>
      </c>
      <c r="V42" s="29"/>
      <c r="W42" s="51">
        <v>10387631310</v>
      </c>
      <c r="X42" s="49"/>
      <c r="Y42" s="57">
        <v>1</v>
      </c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</row>
    <row r="43" spans="1:38" ht="45" x14ac:dyDescent="0.2">
      <c r="A43" s="19"/>
      <c r="B43" s="20"/>
      <c r="C43" s="25" t="s">
        <v>37</v>
      </c>
      <c r="D43" s="59"/>
      <c r="F43" s="27">
        <v>8</v>
      </c>
      <c r="G43" s="27">
        <f>+[1]AGOSTO!G43+4</f>
        <v>4</v>
      </c>
      <c r="H43" s="51">
        <v>94528680</v>
      </c>
      <c r="I43" s="51">
        <v>93488477</v>
      </c>
      <c r="K43" s="27">
        <v>16</v>
      </c>
      <c r="L43" s="29"/>
      <c r="M43" s="51">
        <v>969380872</v>
      </c>
      <c r="N43" s="49"/>
      <c r="P43" s="27">
        <v>16</v>
      </c>
      <c r="Q43" s="29"/>
      <c r="R43" s="51">
        <v>1043245763</v>
      </c>
      <c r="S43" s="49"/>
      <c r="U43" s="27">
        <v>20</v>
      </c>
      <c r="V43" s="29"/>
      <c r="W43" s="51">
        <v>1509577256</v>
      </c>
      <c r="X43" s="49"/>
      <c r="Y43" s="50">
        <f t="shared" si="8"/>
        <v>60</v>
      </c>
    </row>
    <row r="44" spans="1:38" s="36" customFormat="1" x14ac:dyDescent="0.25">
      <c r="A44" s="31"/>
      <c r="B44" s="31" t="s">
        <v>18</v>
      </c>
      <c r="C44" s="31"/>
      <c r="D44" s="31"/>
      <c r="F44" s="31"/>
      <c r="G44" s="31"/>
      <c r="H44" s="35">
        <f>SUM(H37:H43)</f>
        <v>6013210448</v>
      </c>
      <c r="I44" s="35">
        <f>SUM(I37:I43)</f>
        <v>4826783067</v>
      </c>
      <c r="K44" s="31"/>
      <c r="L44" s="31"/>
      <c r="M44" s="35">
        <f>SUM(M37:M43)</f>
        <v>24541919493</v>
      </c>
      <c r="N44" s="35"/>
      <c r="P44" s="31"/>
      <c r="Q44" s="31"/>
      <c r="R44" s="35">
        <f>SUM(R37:R43)</f>
        <v>26400535153</v>
      </c>
      <c r="S44" s="35"/>
      <c r="U44" s="31"/>
      <c r="V44" s="31"/>
      <c r="W44" s="35">
        <f>SUM(W37:W43)</f>
        <v>34657895136</v>
      </c>
      <c r="X44" s="35"/>
      <c r="Y44" s="37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</row>
    <row r="45" spans="1:38" x14ac:dyDescent="0.25">
      <c r="A45" s="4"/>
      <c r="B45" s="4"/>
      <c r="H45" s="61"/>
      <c r="I45" s="61"/>
      <c r="M45" s="61"/>
      <c r="N45" s="61"/>
      <c r="R45" s="61"/>
      <c r="S45" s="61"/>
      <c r="W45" s="61"/>
      <c r="X45" s="61"/>
    </row>
    <row r="46" spans="1:38" x14ac:dyDescent="0.25">
      <c r="A46" s="39">
        <v>1</v>
      </c>
      <c r="B46" s="40" t="s">
        <v>19</v>
      </c>
    </row>
    <row r="47" spans="1:38" x14ac:dyDescent="0.25">
      <c r="A47" s="42">
        <v>8</v>
      </c>
      <c r="B47" s="43" t="s">
        <v>20</v>
      </c>
      <c r="M47" s="62"/>
      <c r="N47" s="62"/>
      <c r="O47" s="63"/>
      <c r="P47" s="63"/>
    </row>
    <row r="48" spans="1:38" x14ac:dyDescent="0.25">
      <c r="A48" s="42">
        <v>19</v>
      </c>
      <c r="B48" s="43" t="s">
        <v>21</v>
      </c>
    </row>
    <row r="49" spans="1:25" x14ac:dyDescent="0.25">
      <c r="A49" s="42">
        <v>3</v>
      </c>
      <c r="B49" s="44" t="s">
        <v>22</v>
      </c>
    </row>
    <row r="50" spans="1:25" x14ac:dyDescent="0.25">
      <c r="A50" s="42"/>
      <c r="B50" s="44"/>
    </row>
    <row r="51" spans="1:25" x14ac:dyDescent="0.25">
      <c r="A51" s="12" t="s">
        <v>4</v>
      </c>
      <c r="B51" s="12" t="s">
        <v>5</v>
      </c>
      <c r="C51" s="12" t="s">
        <v>6</v>
      </c>
      <c r="D51" s="12" t="s">
        <v>7</v>
      </c>
      <c r="F51" s="13">
        <v>2024</v>
      </c>
      <c r="G51" s="14"/>
      <c r="H51" s="14"/>
      <c r="I51" s="14"/>
      <c r="K51" s="13">
        <v>2025</v>
      </c>
      <c r="L51" s="14"/>
      <c r="M51" s="14"/>
      <c r="N51" s="14"/>
      <c r="P51" s="13">
        <v>2026</v>
      </c>
      <c r="Q51" s="14"/>
      <c r="R51" s="14"/>
      <c r="S51" s="14"/>
      <c r="U51" s="13">
        <v>2027</v>
      </c>
      <c r="V51" s="14"/>
      <c r="W51" s="14"/>
      <c r="X51" s="14"/>
    </row>
    <row r="52" spans="1:25" x14ac:dyDescent="0.25">
      <c r="A52" s="12"/>
      <c r="B52" s="12"/>
      <c r="C52" s="12"/>
      <c r="D52" s="12"/>
      <c r="F52" s="12" t="s">
        <v>8</v>
      </c>
      <c r="G52" s="12"/>
      <c r="H52" s="46" t="s">
        <v>9</v>
      </c>
      <c r="I52" s="46"/>
      <c r="K52" s="12" t="s">
        <v>8</v>
      </c>
      <c r="L52" s="12"/>
      <c r="M52" s="46" t="s">
        <v>9</v>
      </c>
      <c r="N52" s="46"/>
      <c r="P52" s="12" t="s">
        <v>8</v>
      </c>
      <c r="Q52" s="12"/>
      <c r="R52" s="46" t="s">
        <v>9</v>
      </c>
      <c r="S52" s="46"/>
      <c r="U52" s="12" t="s">
        <v>8</v>
      </c>
      <c r="V52" s="12"/>
      <c r="W52" s="46" t="s">
        <v>9</v>
      </c>
      <c r="X52" s="46"/>
    </row>
    <row r="53" spans="1:25" ht="15" customHeight="1" x14ac:dyDescent="0.25">
      <c r="A53" s="12"/>
      <c r="B53" s="12"/>
      <c r="C53" s="12"/>
      <c r="D53" s="12"/>
      <c r="E53" s="16"/>
      <c r="F53" s="17" t="s">
        <v>10</v>
      </c>
      <c r="G53" s="17" t="s">
        <v>11</v>
      </c>
      <c r="H53" s="18" t="s">
        <v>12</v>
      </c>
      <c r="I53" s="18" t="s">
        <v>13</v>
      </c>
      <c r="K53" s="17" t="s">
        <v>10</v>
      </c>
      <c r="L53" s="17" t="s">
        <v>11</v>
      </c>
      <c r="M53" s="18" t="s">
        <v>12</v>
      </c>
      <c r="N53" s="18" t="s">
        <v>13</v>
      </c>
      <c r="P53" s="17" t="s">
        <v>10</v>
      </c>
      <c r="Q53" s="17" t="s">
        <v>11</v>
      </c>
      <c r="R53" s="18" t="s">
        <v>12</v>
      </c>
      <c r="S53" s="18" t="s">
        <v>13</v>
      </c>
      <c r="U53" s="17" t="s">
        <v>10</v>
      </c>
      <c r="V53" s="17" t="s">
        <v>11</v>
      </c>
      <c r="W53" s="18" t="s">
        <v>12</v>
      </c>
      <c r="X53" s="18" t="s">
        <v>13</v>
      </c>
    </row>
    <row r="54" spans="1:25" ht="15" customHeight="1" x14ac:dyDescent="0.25">
      <c r="A54" s="17"/>
      <c r="B54" s="17"/>
      <c r="C54" s="17"/>
      <c r="D54" s="17"/>
      <c r="E54" s="16"/>
      <c r="F54" s="64"/>
      <c r="G54" s="64"/>
      <c r="H54" s="65"/>
      <c r="I54" s="66"/>
      <c r="K54" s="64"/>
      <c r="L54" s="64"/>
      <c r="M54" s="65"/>
      <c r="N54" s="66"/>
      <c r="P54" s="64"/>
      <c r="Q54" s="64"/>
      <c r="R54" s="65"/>
      <c r="S54" s="66"/>
      <c r="U54" s="64"/>
      <c r="V54" s="64"/>
      <c r="W54" s="65"/>
      <c r="X54" s="66"/>
    </row>
    <row r="55" spans="1:25" ht="45" customHeight="1" x14ac:dyDescent="0.25">
      <c r="A55" s="19">
        <v>8013</v>
      </c>
      <c r="B55" s="20" t="s">
        <v>38</v>
      </c>
      <c r="C55" s="21" t="s">
        <v>39</v>
      </c>
      <c r="D55" s="21" t="s">
        <v>40</v>
      </c>
      <c r="F55" s="67">
        <f>SUM(F56:F58)</f>
        <v>100</v>
      </c>
      <c r="G55" s="67">
        <f>SUM(G56:G58)</f>
        <v>33</v>
      </c>
      <c r="H55" s="68">
        <f>SUM(H56:H58)</f>
        <v>470460481</v>
      </c>
      <c r="I55" s="68">
        <f>SUM(I56:I58)</f>
        <v>386447067</v>
      </c>
      <c r="K55" s="67">
        <f>SUM(K56:K58)</f>
        <v>802</v>
      </c>
      <c r="L55" s="67">
        <f>SUM(L56:L58)</f>
        <v>0</v>
      </c>
      <c r="M55" s="68">
        <f>SUM(M56:M58)</f>
        <v>5922229000</v>
      </c>
      <c r="N55" s="68">
        <f>SUM(N56:N58)</f>
        <v>0</v>
      </c>
      <c r="P55" s="67">
        <f>SUM(P56:P58)</f>
        <v>1000</v>
      </c>
      <c r="Q55" s="67">
        <f>SUM(Q56:Q58)</f>
        <v>0</v>
      </c>
      <c r="R55" s="68">
        <f>SUM(R56:R58)</f>
        <v>6580255000</v>
      </c>
      <c r="S55" s="68">
        <f>SUM(S56:S58)</f>
        <v>0</v>
      </c>
      <c r="U55" s="67">
        <f>SUM(U56:U58)</f>
        <v>100</v>
      </c>
      <c r="V55" s="67">
        <f>SUM(V56:V58)</f>
        <v>0</v>
      </c>
      <c r="W55" s="68">
        <f>SUM(W56:W58)</f>
        <v>658025000</v>
      </c>
      <c r="X55" s="68">
        <f>SUM(X56:X58)</f>
        <v>0</v>
      </c>
    </row>
    <row r="56" spans="1:25" ht="45" hidden="1" customHeight="1" x14ac:dyDescent="0.25">
      <c r="A56" s="19"/>
      <c r="B56" s="20"/>
      <c r="C56" s="25" t="s">
        <v>41</v>
      </c>
      <c r="D56" s="25"/>
      <c r="F56" s="69">
        <v>0</v>
      </c>
      <c r="G56" s="70">
        <f>0+[1]AGOSTO!G56</f>
        <v>0</v>
      </c>
      <c r="H56" s="71"/>
      <c r="I56" s="72"/>
      <c r="K56" s="73">
        <v>1</v>
      </c>
      <c r="L56" s="74"/>
      <c r="M56" s="51">
        <v>296111450</v>
      </c>
      <c r="N56" s="75"/>
      <c r="P56" s="69">
        <v>0</v>
      </c>
      <c r="Q56" s="74"/>
      <c r="R56" s="51">
        <v>0</v>
      </c>
      <c r="S56" s="75"/>
      <c r="U56" s="69">
        <v>0</v>
      </c>
      <c r="V56" s="74"/>
      <c r="W56" s="51">
        <v>0</v>
      </c>
      <c r="X56" s="75"/>
    </row>
    <row r="57" spans="1:25" ht="45" hidden="1" customHeight="1" x14ac:dyDescent="0.25">
      <c r="A57" s="19"/>
      <c r="B57" s="20"/>
      <c r="C57" s="25" t="s">
        <v>42</v>
      </c>
      <c r="D57" s="25"/>
      <c r="F57" s="69">
        <v>0</v>
      </c>
      <c r="G57" s="70">
        <f>0+[1]AGOSTO!G57</f>
        <v>0</v>
      </c>
      <c r="H57" s="71"/>
      <c r="I57" s="72"/>
      <c r="K57" s="73">
        <v>1</v>
      </c>
      <c r="L57" s="74"/>
      <c r="M57" s="51">
        <v>296111450</v>
      </c>
      <c r="N57" s="75"/>
      <c r="P57" s="69">
        <v>0</v>
      </c>
      <c r="Q57" s="74"/>
      <c r="R57" s="51">
        <v>658025500</v>
      </c>
      <c r="S57" s="75"/>
      <c r="U57" s="69">
        <v>0</v>
      </c>
      <c r="V57" s="74"/>
      <c r="W57" s="51">
        <v>592222900</v>
      </c>
      <c r="X57" s="75"/>
    </row>
    <row r="58" spans="1:25" ht="45" customHeight="1" x14ac:dyDescent="0.25">
      <c r="A58" s="19"/>
      <c r="B58" s="20"/>
      <c r="C58" s="25" t="s">
        <v>43</v>
      </c>
      <c r="D58" s="25"/>
      <c r="F58" s="29">
        <v>100</v>
      </c>
      <c r="G58" s="70">
        <f>+[1]AGOSTO!G58+4</f>
        <v>33</v>
      </c>
      <c r="H58" s="49">
        <v>470460481</v>
      </c>
      <c r="I58" s="49">
        <v>386447067</v>
      </c>
      <c r="K58" s="29">
        <v>800</v>
      </c>
      <c r="L58" s="29"/>
      <c r="M58" s="49">
        <v>5330006100</v>
      </c>
      <c r="N58" s="49"/>
      <c r="P58" s="29">
        <v>1000</v>
      </c>
      <c r="Q58" s="29"/>
      <c r="R58" s="49">
        <v>5922229500</v>
      </c>
      <c r="S58" s="49"/>
      <c r="U58" s="29">
        <v>100</v>
      </c>
      <c r="V58" s="29"/>
      <c r="W58" s="49">
        <v>65802100</v>
      </c>
      <c r="X58" s="49"/>
      <c r="Y58" s="50">
        <f t="shared" ref="Y58" si="9">+U58+P58+K58+F58</f>
        <v>2000</v>
      </c>
    </row>
    <row r="59" spans="1:25" ht="45" customHeight="1" x14ac:dyDescent="0.25">
      <c r="A59" s="19"/>
      <c r="B59" s="20"/>
      <c r="C59" s="21" t="s">
        <v>44</v>
      </c>
      <c r="D59" s="21"/>
      <c r="F59" s="67">
        <f>+F60</f>
        <v>1100</v>
      </c>
      <c r="G59" s="67">
        <f>+G60</f>
        <v>0</v>
      </c>
      <c r="H59" s="68">
        <f>+H60</f>
        <v>0</v>
      </c>
      <c r="I59" s="76">
        <f>+I60</f>
        <v>0</v>
      </c>
      <c r="K59" s="67">
        <f>+K60</f>
        <v>8800</v>
      </c>
      <c r="L59" s="67">
        <f>+L60</f>
        <v>0</v>
      </c>
      <c r="M59" s="68">
        <f>+M60</f>
        <v>1392956000</v>
      </c>
      <c r="N59" s="76">
        <f>+N60</f>
        <v>0</v>
      </c>
      <c r="P59" s="67">
        <f>+P60</f>
        <v>11000</v>
      </c>
      <c r="Q59" s="67">
        <f>+Q60</f>
        <v>0</v>
      </c>
      <c r="R59" s="68">
        <f>+R60</f>
        <v>1547729000</v>
      </c>
      <c r="S59" s="76">
        <f>+S60</f>
        <v>0</v>
      </c>
      <c r="U59" s="67">
        <f>+U60</f>
        <v>1100</v>
      </c>
      <c r="V59" s="67">
        <f>+V60</f>
        <v>0</v>
      </c>
      <c r="W59" s="68">
        <f>+W60</f>
        <v>154773000</v>
      </c>
      <c r="X59" s="76">
        <f>+X60</f>
        <v>0</v>
      </c>
    </row>
    <row r="60" spans="1:25" ht="45" x14ac:dyDescent="0.25">
      <c r="A60" s="19"/>
      <c r="B60" s="20"/>
      <c r="C60" s="25" t="s">
        <v>45</v>
      </c>
      <c r="D60" s="25"/>
      <c r="F60" s="29">
        <v>1100</v>
      </c>
      <c r="G60" s="70">
        <f>0+[1]AGOSTO!G60</f>
        <v>0</v>
      </c>
      <c r="H60" s="49">
        <v>0</v>
      </c>
      <c r="I60" s="49">
        <v>0</v>
      </c>
      <c r="K60" s="29">
        <v>8800</v>
      </c>
      <c r="L60" s="29"/>
      <c r="M60" s="49">
        <v>1392956000</v>
      </c>
      <c r="N60" s="49"/>
      <c r="P60" s="29">
        <v>11000</v>
      </c>
      <c r="Q60" s="29"/>
      <c r="R60" s="49">
        <v>1547729000</v>
      </c>
      <c r="S60" s="49"/>
      <c r="U60" s="29">
        <v>1100</v>
      </c>
      <c r="V60" s="29"/>
      <c r="W60" s="49">
        <v>154773000</v>
      </c>
      <c r="X60" s="49"/>
      <c r="Y60" s="50">
        <f t="shared" ref="Y60" si="10">+U60+P60+K60+F60</f>
        <v>22000</v>
      </c>
    </row>
    <row r="61" spans="1:25" x14ac:dyDescent="0.25">
      <c r="A61" s="29"/>
      <c r="B61" s="29" t="s">
        <v>18</v>
      </c>
      <c r="C61" s="32"/>
      <c r="D61" s="32"/>
      <c r="E61" s="16"/>
      <c r="F61" s="31"/>
      <c r="G61" s="31"/>
      <c r="H61" s="77">
        <f>+H59+H55</f>
        <v>470460481</v>
      </c>
      <c r="I61" s="77">
        <f>+I59+I55</f>
        <v>386447067</v>
      </c>
      <c r="J61" s="36"/>
      <c r="K61" s="31"/>
      <c r="L61" s="31"/>
      <c r="M61" s="77">
        <f>+M59+M55</f>
        <v>7315185000</v>
      </c>
      <c r="N61" s="77">
        <f>+N59+N55</f>
        <v>0</v>
      </c>
      <c r="O61" s="36"/>
      <c r="P61" s="31"/>
      <c r="Q61" s="31"/>
      <c r="R61" s="77">
        <f>+R59+R55</f>
        <v>8127984000</v>
      </c>
      <c r="S61" s="77">
        <f>+S59+S55</f>
        <v>0</v>
      </c>
      <c r="T61" s="36"/>
      <c r="U61" s="31"/>
      <c r="V61" s="31"/>
      <c r="W61" s="77">
        <f>+W59+W55</f>
        <v>812798000</v>
      </c>
      <c r="X61" s="77">
        <f>+X59+X55</f>
        <v>0</v>
      </c>
    </row>
    <row r="62" spans="1:25" x14ac:dyDescent="0.25">
      <c r="A62" s="4"/>
      <c r="B62" s="4"/>
    </row>
    <row r="63" spans="1:25" x14ac:dyDescent="0.25">
      <c r="A63" s="39">
        <v>1</v>
      </c>
      <c r="B63" s="40" t="s">
        <v>19</v>
      </c>
    </row>
    <row r="64" spans="1:25" x14ac:dyDescent="0.25">
      <c r="A64" s="42">
        <v>8</v>
      </c>
      <c r="B64" s="43" t="s">
        <v>20</v>
      </c>
    </row>
    <row r="65" spans="1:38" x14ac:dyDescent="0.25">
      <c r="A65" s="42">
        <v>19</v>
      </c>
      <c r="B65" s="43" t="s">
        <v>21</v>
      </c>
    </row>
    <row r="66" spans="1:38" x14ac:dyDescent="0.25">
      <c r="A66" s="42">
        <v>3</v>
      </c>
      <c r="B66" s="44" t="s">
        <v>22</v>
      </c>
    </row>
    <row r="67" spans="1:38" x14ac:dyDescent="0.25">
      <c r="A67" s="42"/>
      <c r="B67" s="44"/>
    </row>
    <row r="68" spans="1:38" x14ac:dyDescent="0.25">
      <c r="A68" s="12" t="s">
        <v>4</v>
      </c>
      <c r="B68" s="12" t="s">
        <v>5</v>
      </c>
      <c r="C68" s="12" t="s">
        <v>6</v>
      </c>
      <c r="D68" s="12" t="s">
        <v>7</v>
      </c>
      <c r="F68" s="13">
        <v>2024</v>
      </c>
      <c r="G68" s="14"/>
      <c r="H68" s="14"/>
      <c r="I68" s="14"/>
      <c r="K68" s="13">
        <v>2025</v>
      </c>
      <c r="L68" s="14"/>
      <c r="M68" s="14"/>
      <c r="N68" s="14"/>
      <c r="P68" s="13">
        <v>2026</v>
      </c>
      <c r="Q68" s="14"/>
      <c r="R68" s="14"/>
      <c r="S68" s="14"/>
      <c r="U68" s="13">
        <v>2027</v>
      </c>
      <c r="V68" s="14"/>
      <c r="W68" s="14"/>
      <c r="X68" s="14"/>
    </row>
    <row r="69" spans="1:38" x14ac:dyDescent="0.25">
      <c r="A69" s="12"/>
      <c r="B69" s="12"/>
      <c r="C69" s="12"/>
      <c r="D69" s="12"/>
      <c r="F69" s="12" t="s">
        <v>8</v>
      </c>
      <c r="G69" s="12"/>
      <c r="H69" s="15" t="s">
        <v>9</v>
      </c>
      <c r="I69" s="15"/>
      <c r="K69" s="12" t="s">
        <v>8</v>
      </c>
      <c r="L69" s="12"/>
      <c r="M69" s="15" t="s">
        <v>9</v>
      </c>
      <c r="N69" s="15"/>
      <c r="P69" s="12" t="s">
        <v>8</v>
      </c>
      <c r="Q69" s="12"/>
      <c r="R69" s="15" t="s">
        <v>9</v>
      </c>
      <c r="S69" s="15"/>
      <c r="U69" s="12" t="s">
        <v>8</v>
      </c>
      <c r="V69" s="12"/>
      <c r="W69" s="15" t="s">
        <v>9</v>
      </c>
      <c r="X69" s="15"/>
    </row>
    <row r="70" spans="1:38" ht="15" customHeight="1" x14ac:dyDescent="0.25">
      <c r="A70" s="12"/>
      <c r="B70" s="12"/>
      <c r="C70" s="12"/>
      <c r="D70" s="12"/>
      <c r="E70" s="16"/>
      <c r="F70" s="17" t="s">
        <v>10</v>
      </c>
      <c r="G70" s="17" t="s">
        <v>11</v>
      </c>
      <c r="H70" s="18" t="s">
        <v>12</v>
      </c>
      <c r="I70" s="18" t="s">
        <v>13</v>
      </c>
      <c r="K70" s="17" t="s">
        <v>10</v>
      </c>
      <c r="L70" s="17" t="s">
        <v>11</v>
      </c>
      <c r="M70" s="18" t="s">
        <v>12</v>
      </c>
      <c r="N70" s="18" t="s">
        <v>13</v>
      </c>
      <c r="P70" s="17" t="s">
        <v>10</v>
      </c>
      <c r="Q70" s="17" t="s">
        <v>11</v>
      </c>
      <c r="R70" s="18" t="s">
        <v>12</v>
      </c>
      <c r="S70" s="18" t="s">
        <v>13</v>
      </c>
      <c r="U70" s="17" t="s">
        <v>10</v>
      </c>
      <c r="V70" s="17" t="s">
        <v>11</v>
      </c>
      <c r="W70" s="18" t="s">
        <v>12</v>
      </c>
      <c r="X70" s="18" t="s">
        <v>13</v>
      </c>
    </row>
    <row r="71" spans="1:38" ht="15" customHeight="1" x14ac:dyDescent="0.25">
      <c r="A71" s="17"/>
      <c r="B71" s="17"/>
      <c r="C71" s="17"/>
      <c r="D71" s="17"/>
      <c r="E71" s="16"/>
      <c r="F71" s="64"/>
      <c r="G71" s="64"/>
      <c r="H71" s="65"/>
      <c r="I71" s="66"/>
      <c r="K71" s="64"/>
      <c r="L71" s="64"/>
      <c r="M71" s="65"/>
      <c r="N71" s="66"/>
      <c r="P71" s="64"/>
      <c r="Q71" s="64"/>
      <c r="R71" s="65"/>
      <c r="S71" s="66"/>
      <c r="U71" s="64"/>
      <c r="V71" s="64"/>
      <c r="W71" s="65"/>
      <c r="X71" s="66"/>
    </row>
    <row r="72" spans="1:38" ht="45" x14ac:dyDescent="0.25">
      <c r="A72" s="19">
        <v>8040</v>
      </c>
      <c r="B72" s="20" t="s">
        <v>46</v>
      </c>
      <c r="C72" s="21" t="s">
        <v>47</v>
      </c>
      <c r="D72" s="21" t="s">
        <v>48</v>
      </c>
      <c r="F72" s="78">
        <f>+F73</f>
        <v>100</v>
      </c>
      <c r="G72" s="79">
        <f>+G73</f>
        <v>79</v>
      </c>
      <c r="H72" s="80">
        <f>+H76</f>
        <v>4272836387</v>
      </c>
      <c r="I72" s="80">
        <f>+I76</f>
        <v>1687546192</v>
      </c>
      <c r="K72" s="78">
        <f>+K73</f>
        <v>800</v>
      </c>
      <c r="L72" s="79">
        <f>+L73</f>
        <v>0</v>
      </c>
      <c r="M72" s="80">
        <f>+M76</f>
        <v>11000400000</v>
      </c>
      <c r="N72" s="80">
        <f>+N76</f>
        <v>0</v>
      </c>
      <c r="P72" s="78">
        <f>+P73</f>
        <v>1225</v>
      </c>
      <c r="Q72" s="79">
        <f>+Q73</f>
        <v>0</v>
      </c>
      <c r="R72" s="80">
        <f>+R76</f>
        <v>11500000000</v>
      </c>
      <c r="S72" s="80">
        <f>+S76</f>
        <v>0</v>
      </c>
      <c r="U72" s="78">
        <f>+U73</f>
        <v>1025</v>
      </c>
      <c r="V72" s="79">
        <f>+V73</f>
        <v>0</v>
      </c>
      <c r="W72" s="80">
        <f>+W76</f>
        <v>11814623000</v>
      </c>
      <c r="X72" s="80">
        <f>+X76</f>
        <v>0</v>
      </c>
    </row>
    <row r="73" spans="1:38" ht="45" x14ac:dyDescent="0.25">
      <c r="A73" s="19"/>
      <c r="B73" s="20"/>
      <c r="C73" s="81" t="s">
        <v>49</v>
      </c>
      <c r="D73" s="25"/>
      <c r="E73" s="82"/>
      <c r="F73" s="83">
        <v>100</v>
      </c>
      <c r="G73" s="83">
        <f>30+[1]AGOSTO!G73</f>
        <v>79</v>
      </c>
      <c r="H73" s="28">
        <v>4032836387</v>
      </c>
      <c r="I73" s="28">
        <v>1449546192</v>
      </c>
      <c r="K73" s="29">
        <v>800</v>
      </c>
      <c r="L73" s="29"/>
      <c r="M73" s="28">
        <v>4990800000</v>
      </c>
      <c r="N73" s="28"/>
      <c r="P73" s="29">
        <v>1225</v>
      </c>
      <c r="Q73" s="29"/>
      <c r="R73" s="28">
        <v>5970064000</v>
      </c>
      <c r="S73" s="28"/>
      <c r="U73" s="29">
        <v>1025</v>
      </c>
      <c r="V73" s="29"/>
      <c r="W73" s="28">
        <v>7512692120</v>
      </c>
      <c r="X73" s="28"/>
      <c r="Y73" s="6">
        <f>+U73+P73+K73+F73</f>
        <v>3150</v>
      </c>
    </row>
    <row r="74" spans="1:38" ht="30" x14ac:dyDescent="0.25">
      <c r="A74" s="19"/>
      <c r="B74" s="20"/>
      <c r="C74" s="81" t="s">
        <v>50</v>
      </c>
      <c r="D74" s="25"/>
      <c r="E74" s="82"/>
      <c r="F74" s="83">
        <v>0</v>
      </c>
      <c r="G74" s="83">
        <v>0</v>
      </c>
      <c r="H74" s="28">
        <v>240000000</v>
      </c>
      <c r="I74" s="28">
        <v>238000000</v>
      </c>
      <c r="K74" s="29">
        <v>1</v>
      </c>
      <c r="L74" s="29"/>
      <c r="M74" s="28">
        <v>259200000</v>
      </c>
      <c r="N74" s="28"/>
      <c r="P74" s="29">
        <v>0</v>
      </c>
      <c r="Q74" s="29"/>
      <c r="R74" s="28">
        <v>279936000</v>
      </c>
      <c r="S74" s="28"/>
      <c r="U74" s="29">
        <v>1</v>
      </c>
      <c r="V74" s="29"/>
      <c r="W74" s="28">
        <v>302330880</v>
      </c>
      <c r="X74" s="28"/>
      <c r="Y74" s="6">
        <f>+U74+P74+K74+F74</f>
        <v>2</v>
      </c>
    </row>
    <row r="75" spans="1:38" s="4" customFormat="1" hidden="1" x14ac:dyDescent="0.25">
      <c r="A75" s="84"/>
      <c r="B75" s="29"/>
      <c r="C75" s="85" t="s">
        <v>51</v>
      </c>
      <c r="D75" s="25"/>
      <c r="E75" s="29">
        <v>0</v>
      </c>
      <c r="F75" s="29">
        <v>0</v>
      </c>
      <c r="G75" s="29">
        <v>0</v>
      </c>
      <c r="H75" s="28">
        <v>0</v>
      </c>
      <c r="I75" s="28">
        <v>0</v>
      </c>
      <c r="K75" s="29">
        <v>1</v>
      </c>
      <c r="L75" s="29"/>
      <c r="M75" s="28">
        <v>5750400000</v>
      </c>
      <c r="N75" s="86"/>
      <c r="O75" s="87"/>
      <c r="P75" s="29">
        <v>0</v>
      </c>
      <c r="Q75" s="88"/>
      <c r="R75" s="86">
        <v>5250000000</v>
      </c>
      <c r="S75" s="86"/>
      <c r="U75" s="29">
        <v>1</v>
      </c>
      <c r="V75" s="88"/>
      <c r="W75" s="86">
        <v>3999600000</v>
      </c>
      <c r="X75" s="86"/>
      <c r="Y75" s="6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</row>
    <row r="76" spans="1:38" s="16" customFormat="1" x14ac:dyDescent="0.25">
      <c r="A76" s="31"/>
      <c r="B76" s="31" t="s">
        <v>18</v>
      </c>
      <c r="C76" s="32"/>
      <c r="D76" s="32"/>
      <c r="F76" s="31"/>
      <c r="G76" s="31"/>
      <c r="H76" s="35">
        <f>SUM(H73:H75)</f>
        <v>4272836387</v>
      </c>
      <c r="I76" s="35">
        <f>SUM(I73:I75)</f>
        <v>1687546192</v>
      </c>
      <c r="J76" s="36"/>
      <c r="K76" s="31"/>
      <c r="L76" s="31"/>
      <c r="M76" s="35">
        <f>SUM(M73:M75)</f>
        <v>11000400000</v>
      </c>
      <c r="N76" s="35">
        <f>SUM(N73:N75)</f>
        <v>0</v>
      </c>
      <c r="O76" s="36"/>
      <c r="P76" s="31"/>
      <c r="Q76" s="31"/>
      <c r="R76" s="35">
        <f>SUM(R73:R75)</f>
        <v>11500000000</v>
      </c>
      <c r="S76" s="35">
        <f>SUM(S73:S75)</f>
        <v>0</v>
      </c>
      <c r="T76" s="36"/>
      <c r="U76" s="31"/>
      <c r="V76" s="31"/>
      <c r="W76" s="35">
        <f>SUM(W73:W75)</f>
        <v>11814623000</v>
      </c>
      <c r="X76" s="35">
        <f t="shared" ref="X76" si="11">SUM(X73:X74)</f>
        <v>0</v>
      </c>
      <c r="Y76" s="37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</row>
    <row r="77" spans="1:38" s="16" customFormat="1" x14ac:dyDescent="0.25">
      <c r="A77" s="36"/>
      <c r="B77" s="36"/>
      <c r="F77" s="36"/>
      <c r="G77" s="36"/>
      <c r="H77" s="90"/>
      <c r="I77" s="90"/>
      <c r="J77" s="36"/>
      <c r="K77" s="36"/>
      <c r="L77" s="36"/>
      <c r="M77" s="90"/>
      <c r="N77" s="90"/>
      <c r="O77" s="36"/>
      <c r="P77" s="36"/>
      <c r="Q77" s="36"/>
      <c r="R77" s="90"/>
      <c r="S77" s="90"/>
      <c r="T77" s="36"/>
      <c r="U77" s="36"/>
      <c r="V77" s="36"/>
      <c r="W77" s="90"/>
      <c r="X77" s="90"/>
      <c r="Y77" s="37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</row>
    <row r="78" spans="1:38" x14ac:dyDescent="0.25">
      <c r="A78" s="39">
        <v>1</v>
      </c>
      <c r="B78" s="40" t="s">
        <v>19</v>
      </c>
      <c r="C78" s="91"/>
      <c r="E78" s="82"/>
    </row>
    <row r="79" spans="1:38" x14ac:dyDescent="0.25">
      <c r="A79" s="42">
        <v>8</v>
      </c>
      <c r="B79" s="43" t="s">
        <v>20</v>
      </c>
      <c r="C79" s="91"/>
      <c r="E79" s="82"/>
    </row>
    <row r="80" spans="1:38" x14ac:dyDescent="0.25">
      <c r="A80" s="42">
        <v>19</v>
      </c>
      <c r="B80" s="43" t="s">
        <v>21</v>
      </c>
      <c r="C80" s="91"/>
      <c r="E80" s="82"/>
    </row>
    <row r="81" spans="1:38" x14ac:dyDescent="0.25">
      <c r="A81" s="42">
        <v>3</v>
      </c>
      <c r="B81" s="44" t="s">
        <v>22</v>
      </c>
      <c r="C81" s="91"/>
      <c r="E81" s="82"/>
    </row>
    <row r="82" spans="1:38" x14ac:dyDescent="0.25">
      <c r="A82" s="42"/>
      <c r="B82" s="44"/>
      <c r="C82" s="91"/>
      <c r="E82" s="82"/>
    </row>
    <row r="83" spans="1:38" x14ac:dyDescent="0.25">
      <c r="A83" s="12" t="s">
        <v>4</v>
      </c>
      <c r="B83" s="12" t="s">
        <v>5</v>
      </c>
      <c r="C83" s="12" t="s">
        <v>6</v>
      </c>
      <c r="D83" s="12" t="s">
        <v>7</v>
      </c>
      <c r="F83" s="13">
        <v>2024</v>
      </c>
      <c r="G83" s="14"/>
      <c r="H83" s="14"/>
      <c r="I83" s="14"/>
      <c r="K83" s="13">
        <v>2025</v>
      </c>
      <c r="L83" s="14"/>
      <c r="M83" s="14"/>
      <c r="N83" s="14"/>
      <c r="P83" s="13">
        <v>2026</v>
      </c>
      <c r="Q83" s="14"/>
      <c r="R83" s="14"/>
      <c r="S83" s="14"/>
      <c r="U83" s="13">
        <v>2027</v>
      </c>
      <c r="V83" s="14"/>
      <c r="W83" s="14"/>
      <c r="X83" s="14"/>
    </row>
    <row r="84" spans="1:38" x14ac:dyDescent="0.25">
      <c r="A84" s="12"/>
      <c r="B84" s="12"/>
      <c r="C84" s="12"/>
      <c r="D84" s="12"/>
      <c r="F84" s="12" t="s">
        <v>8</v>
      </c>
      <c r="G84" s="12"/>
      <c r="H84" s="15" t="s">
        <v>9</v>
      </c>
      <c r="I84" s="15"/>
      <c r="K84" s="12" t="s">
        <v>8</v>
      </c>
      <c r="L84" s="12"/>
      <c r="M84" s="15" t="s">
        <v>9</v>
      </c>
      <c r="N84" s="15"/>
      <c r="P84" s="12" t="s">
        <v>8</v>
      </c>
      <c r="Q84" s="12"/>
      <c r="R84" s="15" t="s">
        <v>9</v>
      </c>
      <c r="S84" s="15"/>
      <c r="U84" s="12" t="s">
        <v>8</v>
      </c>
      <c r="V84" s="12"/>
      <c r="W84" s="15" t="s">
        <v>9</v>
      </c>
      <c r="X84" s="15"/>
    </row>
    <row r="85" spans="1:38" ht="15" customHeight="1" x14ac:dyDescent="0.25">
      <c r="A85" s="12"/>
      <c r="B85" s="12"/>
      <c r="C85" s="12"/>
      <c r="D85" s="12"/>
      <c r="E85" s="16"/>
      <c r="F85" s="17" t="s">
        <v>10</v>
      </c>
      <c r="G85" s="17" t="s">
        <v>11</v>
      </c>
      <c r="H85" s="18" t="s">
        <v>12</v>
      </c>
      <c r="I85" s="18" t="s">
        <v>13</v>
      </c>
      <c r="K85" s="17" t="s">
        <v>10</v>
      </c>
      <c r="L85" s="17" t="s">
        <v>11</v>
      </c>
      <c r="M85" s="18" t="s">
        <v>12</v>
      </c>
      <c r="N85" s="18" t="s">
        <v>13</v>
      </c>
      <c r="P85" s="17" t="s">
        <v>10</v>
      </c>
      <c r="Q85" s="17" t="s">
        <v>11</v>
      </c>
      <c r="R85" s="18" t="s">
        <v>12</v>
      </c>
      <c r="S85" s="18" t="s">
        <v>13</v>
      </c>
      <c r="U85" s="17" t="s">
        <v>10</v>
      </c>
      <c r="V85" s="17" t="s">
        <v>11</v>
      </c>
      <c r="W85" s="18" t="s">
        <v>12</v>
      </c>
      <c r="X85" s="18" t="s">
        <v>13</v>
      </c>
    </row>
    <row r="86" spans="1:38" ht="75" x14ac:dyDescent="0.25">
      <c r="A86" s="19">
        <v>8039</v>
      </c>
      <c r="B86" s="20" t="s">
        <v>52</v>
      </c>
      <c r="C86" s="21" t="s">
        <v>53</v>
      </c>
      <c r="D86" s="21" t="s">
        <v>54</v>
      </c>
      <c r="E86" s="91"/>
      <c r="F86" s="48">
        <v>1</v>
      </c>
      <c r="G86" s="92">
        <v>0.90990000000000004</v>
      </c>
      <c r="H86" s="93">
        <f t="shared" ref="H86:J86" si="12">SUM(H87:H89)</f>
        <v>7101798646</v>
      </c>
      <c r="I86" s="93">
        <f t="shared" si="12"/>
        <v>5153568927</v>
      </c>
      <c r="J86" s="48">
        <f t="shared" si="12"/>
        <v>0</v>
      </c>
      <c r="K86" s="48">
        <f>+K87+K88+K89</f>
        <v>1</v>
      </c>
      <c r="L86" s="48"/>
      <c r="M86" s="93">
        <f t="shared" ref="M86:N86" si="13">SUM(M87:M89)</f>
        <v>18190198000</v>
      </c>
      <c r="N86" s="93">
        <f t="shared" si="13"/>
        <v>0</v>
      </c>
      <c r="P86" s="48">
        <f>+P87+P88+P89</f>
        <v>1</v>
      </c>
      <c r="Q86" s="48"/>
      <c r="R86" s="93">
        <f t="shared" ref="R86:S86" si="14">SUM(R87:R89)</f>
        <v>15132358000</v>
      </c>
      <c r="S86" s="93">
        <f t="shared" si="14"/>
        <v>0</v>
      </c>
      <c r="U86" s="48">
        <f>+U87+U88+U89</f>
        <v>1</v>
      </c>
      <c r="V86" s="48"/>
      <c r="W86" s="93">
        <f t="shared" ref="W86:X86" si="15">SUM(W87:W89)</f>
        <v>22057547268</v>
      </c>
      <c r="X86" s="93">
        <f t="shared" si="15"/>
        <v>0</v>
      </c>
      <c r="Y86" s="94">
        <f>+(U86+P86+K86+F86)/4</f>
        <v>1</v>
      </c>
    </row>
    <row r="87" spans="1:38" ht="45" x14ac:dyDescent="0.25">
      <c r="A87" s="19"/>
      <c r="B87" s="20"/>
      <c r="C87" s="81" t="s">
        <v>55</v>
      </c>
      <c r="D87" s="25"/>
      <c r="F87" s="95">
        <v>0.5</v>
      </c>
      <c r="G87" s="96">
        <f>+('[1]JULIO '!H88+94.4%)/2</f>
        <v>0.97199999999999998</v>
      </c>
      <c r="H87" s="28">
        <v>4044600000</v>
      </c>
      <c r="I87" s="28">
        <v>3849152955</v>
      </c>
      <c r="K87" s="95">
        <v>0.5</v>
      </c>
      <c r="L87" s="29"/>
      <c r="M87" s="28">
        <v>9095099000</v>
      </c>
      <c r="N87" s="28"/>
      <c r="P87" s="95">
        <v>0.5</v>
      </c>
      <c r="Q87" s="29"/>
      <c r="R87" s="28">
        <v>7566179000</v>
      </c>
      <c r="S87" s="28"/>
      <c r="U87" s="95">
        <v>0.5</v>
      </c>
      <c r="V87" s="29"/>
      <c r="W87" s="28">
        <v>11028773634</v>
      </c>
      <c r="X87" s="28"/>
      <c r="Y87" s="94">
        <f t="shared" ref="Y87:Y89" si="16">+(U87+P87+K87+F87)/4</f>
        <v>0.5</v>
      </c>
    </row>
    <row r="88" spans="1:38" ht="45" x14ac:dyDescent="0.25">
      <c r="A88" s="19"/>
      <c r="B88" s="20"/>
      <c r="C88" s="81" t="s">
        <v>56</v>
      </c>
      <c r="D88" s="25"/>
      <c r="F88" s="95">
        <v>0.25</v>
      </c>
      <c r="G88" s="96">
        <f>+('[1]JULIO '!H89+100%)/2</f>
        <v>0.98334999999999995</v>
      </c>
      <c r="H88" s="28">
        <v>717400000</v>
      </c>
      <c r="I88" s="28"/>
      <c r="K88" s="95">
        <v>0.25</v>
      </c>
      <c r="L88" s="29"/>
      <c r="M88" s="28">
        <v>4547549500</v>
      </c>
      <c r="N88" s="28"/>
      <c r="P88" s="95">
        <v>0.25</v>
      </c>
      <c r="Q88" s="29"/>
      <c r="R88" s="28">
        <v>3783089500</v>
      </c>
      <c r="S88" s="28"/>
      <c r="U88" s="95">
        <v>0.25</v>
      </c>
      <c r="V88" s="29"/>
      <c r="W88" s="28">
        <v>5514386817</v>
      </c>
      <c r="X88" s="28"/>
      <c r="Y88" s="94">
        <f t="shared" si="16"/>
        <v>0.25</v>
      </c>
    </row>
    <row r="89" spans="1:38" ht="45" x14ac:dyDescent="0.25">
      <c r="A89" s="19"/>
      <c r="B89" s="20"/>
      <c r="C89" s="81" t="s">
        <v>57</v>
      </c>
      <c r="D89" s="25"/>
      <c r="F89" s="95">
        <v>0.25</v>
      </c>
      <c r="G89" s="96">
        <f>+('[1]JULIO '!H90+76.3%)/2</f>
        <v>0.88149999999999995</v>
      </c>
      <c r="H89" s="28">
        <v>2339798646</v>
      </c>
      <c r="I89" s="28">
        <v>1304415972</v>
      </c>
      <c r="K89" s="95">
        <v>0.25</v>
      </c>
      <c r="L89" s="29"/>
      <c r="M89" s="28">
        <v>4547549500</v>
      </c>
      <c r="N89" s="28"/>
      <c r="P89" s="95">
        <v>0.25</v>
      </c>
      <c r="Q89" s="29"/>
      <c r="R89" s="28">
        <v>3783089500</v>
      </c>
      <c r="S89" s="28"/>
      <c r="U89" s="95">
        <v>0.25</v>
      </c>
      <c r="V89" s="29"/>
      <c r="W89" s="28">
        <v>5514386817</v>
      </c>
      <c r="X89" s="28"/>
      <c r="Y89" s="94">
        <f t="shared" si="16"/>
        <v>0.25</v>
      </c>
    </row>
    <row r="90" spans="1:38" s="16" customFormat="1" x14ac:dyDescent="0.25">
      <c r="A90" s="31"/>
      <c r="B90" s="31" t="s">
        <v>18</v>
      </c>
      <c r="C90" s="32"/>
      <c r="D90" s="32"/>
      <c r="F90" s="97"/>
      <c r="G90" s="97"/>
      <c r="H90" s="35">
        <f t="shared" ref="H90:I90" si="17">SUM(H87:H89)</f>
        <v>7101798646</v>
      </c>
      <c r="I90" s="35">
        <f t="shared" si="17"/>
        <v>5153568927</v>
      </c>
      <c r="J90" s="36"/>
      <c r="K90" s="97"/>
      <c r="L90" s="97"/>
      <c r="M90" s="35">
        <f t="shared" ref="M90:N90" si="18">SUM(M87:M89)</f>
        <v>18190198000</v>
      </c>
      <c r="N90" s="35">
        <f t="shared" si="18"/>
        <v>0</v>
      </c>
      <c r="O90" s="36"/>
      <c r="P90" s="97"/>
      <c r="Q90" s="97"/>
      <c r="R90" s="35">
        <f t="shared" ref="R90:S90" si="19">SUM(R87:R89)</f>
        <v>15132358000</v>
      </c>
      <c r="S90" s="35">
        <f t="shared" si="19"/>
        <v>0</v>
      </c>
      <c r="T90" s="36"/>
      <c r="U90" s="97"/>
      <c r="V90" s="97"/>
      <c r="W90" s="35">
        <f t="shared" ref="W90:X90" si="20">SUM(W87:W89)</f>
        <v>22057547268</v>
      </c>
      <c r="X90" s="35">
        <f t="shared" si="20"/>
        <v>0</v>
      </c>
      <c r="Y90" s="37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</row>
    <row r="92" spans="1:38" x14ac:dyDescent="0.25">
      <c r="A92" s="39">
        <v>1</v>
      </c>
      <c r="B92" s="40" t="s">
        <v>19</v>
      </c>
    </row>
    <row r="93" spans="1:38" x14ac:dyDescent="0.25">
      <c r="A93" s="42">
        <v>8</v>
      </c>
      <c r="B93" s="43" t="s">
        <v>20</v>
      </c>
      <c r="H93" s="98">
        <f>+H13+H26+H44+H61+H76+H90</f>
        <v>36488847495</v>
      </c>
      <c r="I93" s="98">
        <f>+I13+I26+I44+I61+I76+I90</f>
        <v>18673203186</v>
      </c>
    </row>
    <row r="94" spans="1:38" x14ac:dyDescent="0.25">
      <c r="A94" s="42">
        <v>19</v>
      </c>
      <c r="B94" s="43" t="s">
        <v>21</v>
      </c>
    </row>
    <row r="95" spans="1:38" x14ac:dyDescent="0.25">
      <c r="A95" s="42">
        <v>3</v>
      </c>
      <c r="B95" s="44" t="s">
        <v>22</v>
      </c>
    </row>
  </sheetData>
  <mergeCells count="117">
    <mergeCell ref="U84:V84"/>
    <mergeCell ref="W84:X84"/>
    <mergeCell ref="A86:A89"/>
    <mergeCell ref="B86:B89"/>
    <mergeCell ref="F83:I83"/>
    <mergeCell ref="K83:N83"/>
    <mergeCell ref="P83:S83"/>
    <mergeCell ref="U83:X83"/>
    <mergeCell ref="F84:G84"/>
    <mergeCell ref="H84:I84"/>
    <mergeCell ref="K84:L84"/>
    <mergeCell ref="M84:N84"/>
    <mergeCell ref="P84:Q84"/>
    <mergeCell ref="R84:S84"/>
    <mergeCell ref="A72:A74"/>
    <mergeCell ref="B72:B74"/>
    <mergeCell ref="A83:A85"/>
    <mergeCell ref="B83:B85"/>
    <mergeCell ref="C83:C85"/>
    <mergeCell ref="D83:D85"/>
    <mergeCell ref="P68:S68"/>
    <mergeCell ref="U68:X68"/>
    <mergeCell ref="F69:G69"/>
    <mergeCell ref="H69:I69"/>
    <mergeCell ref="K69:L69"/>
    <mergeCell ref="M69:N69"/>
    <mergeCell ref="P69:Q69"/>
    <mergeCell ref="R69:S69"/>
    <mergeCell ref="U69:V69"/>
    <mergeCell ref="W69:X69"/>
    <mergeCell ref="U52:V52"/>
    <mergeCell ref="W52:X52"/>
    <mergeCell ref="A55:A60"/>
    <mergeCell ref="B55:B60"/>
    <mergeCell ref="A68:A70"/>
    <mergeCell ref="B68:B70"/>
    <mergeCell ref="C68:C70"/>
    <mergeCell ref="D68:D70"/>
    <mergeCell ref="F68:I68"/>
    <mergeCell ref="K68:N68"/>
    <mergeCell ref="F51:I51"/>
    <mergeCell ref="K51:N51"/>
    <mergeCell ref="P51:S51"/>
    <mergeCell ref="U51:X51"/>
    <mergeCell ref="F52:G52"/>
    <mergeCell ref="H52:I52"/>
    <mergeCell ref="K52:L52"/>
    <mergeCell ref="M52:N52"/>
    <mergeCell ref="P52:Q52"/>
    <mergeCell ref="R52:S52"/>
    <mergeCell ref="A36:A43"/>
    <mergeCell ref="B36:B43"/>
    <mergeCell ref="A51:A53"/>
    <mergeCell ref="B51:B53"/>
    <mergeCell ref="C51:C53"/>
    <mergeCell ref="D51:D53"/>
    <mergeCell ref="U33:X33"/>
    <mergeCell ref="F34:G34"/>
    <mergeCell ref="H34:I34"/>
    <mergeCell ref="K34:L34"/>
    <mergeCell ref="M34:N34"/>
    <mergeCell ref="P34:Q34"/>
    <mergeCell ref="R34:S34"/>
    <mergeCell ref="U34:V34"/>
    <mergeCell ref="W34:X34"/>
    <mergeCell ref="W21:X21"/>
    <mergeCell ref="A23:A25"/>
    <mergeCell ref="B23:B25"/>
    <mergeCell ref="A33:A35"/>
    <mergeCell ref="B33:B35"/>
    <mergeCell ref="C33:C35"/>
    <mergeCell ref="D33:D35"/>
    <mergeCell ref="F33:I33"/>
    <mergeCell ref="K33:N33"/>
    <mergeCell ref="P33:S33"/>
    <mergeCell ref="H21:I21"/>
    <mergeCell ref="K21:L21"/>
    <mergeCell ref="M21:N21"/>
    <mergeCell ref="P21:Q21"/>
    <mergeCell ref="R21:S21"/>
    <mergeCell ref="U21:V21"/>
    <mergeCell ref="C17:AK17"/>
    <mergeCell ref="A20:A22"/>
    <mergeCell ref="B20:B22"/>
    <mergeCell ref="C20:C22"/>
    <mergeCell ref="D20:D22"/>
    <mergeCell ref="F20:I20"/>
    <mergeCell ref="K20:N20"/>
    <mergeCell ref="P20:S20"/>
    <mergeCell ref="U20:X20"/>
    <mergeCell ref="F21:G21"/>
    <mergeCell ref="W9:X9"/>
    <mergeCell ref="A11:A12"/>
    <mergeCell ref="B11:B12"/>
    <mergeCell ref="C14:AK14"/>
    <mergeCell ref="C15:AK15"/>
    <mergeCell ref="C16:AK16"/>
    <mergeCell ref="K8:N8"/>
    <mergeCell ref="P8:S8"/>
    <mergeCell ref="U8:X8"/>
    <mergeCell ref="F9:G9"/>
    <mergeCell ref="H9:I9"/>
    <mergeCell ref="K9:L9"/>
    <mergeCell ref="M9:N9"/>
    <mergeCell ref="P9:Q9"/>
    <mergeCell ref="R9:S9"/>
    <mergeCell ref="U9:V9"/>
    <mergeCell ref="A1:I1"/>
    <mergeCell ref="A2:I2"/>
    <mergeCell ref="A3:I3"/>
    <mergeCell ref="A4:I4"/>
    <mergeCell ref="A5:I5"/>
    <mergeCell ref="A8:A10"/>
    <mergeCell ref="B8:B10"/>
    <mergeCell ref="C8:C10"/>
    <mergeCell ref="D8:D10"/>
    <mergeCell ref="F8:I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Gómez</dc:creator>
  <cp:lastModifiedBy>Adriana Gómez</cp:lastModifiedBy>
  <dcterms:created xsi:type="dcterms:W3CDTF">2026-09-09T03:58:33Z</dcterms:created>
  <dcterms:modified xsi:type="dcterms:W3CDTF">2026-09-09T03:59:26Z</dcterms:modified>
</cp:coreProperties>
</file>