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.gomez\Documents\PLURIANUAL\"/>
    </mc:Choice>
  </mc:AlternateContent>
  <bookViews>
    <workbookView xWindow="0" yWindow="0" windowWidth="28800" windowHeight="11610" tabRatio="500"/>
  </bookViews>
  <sheets>
    <sheet name="Plan Plurianual CVP -NOV 2025 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106" i="1" l="1"/>
  <c r="H106" i="1"/>
  <c r="AC103" i="1"/>
  <c r="AC102" i="1"/>
  <c r="AB100" i="1"/>
  <c r="AA102" i="1"/>
  <c r="AA101" i="1"/>
  <c r="AA100" i="1"/>
  <c r="AB102" i="1"/>
  <c r="AC101" i="1"/>
  <c r="AB101" i="1"/>
  <c r="AC100" i="1"/>
  <c r="Z88" i="1"/>
  <c r="AB89" i="1"/>
  <c r="AC88" i="1"/>
  <c r="AC89" i="1"/>
  <c r="AA89" i="1"/>
  <c r="Z89" i="1"/>
  <c r="AB88" i="1"/>
  <c r="AA88" i="1"/>
  <c r="AC65" i="1"/>
  <c r="Z65" i="1"/>
  <c r="Z54" i="1"/>
  <c r="AC34" i="1"/>
  <c r="AC41" i="1"/>
  <c r="AC35" i="1"/>
  <c r="AC40" i="1"/>
  <c r="AC39" i="1"/>
  <c r="AC38" i="1"/>
  <c r="AC37" i="1"/>
  <c r="AC36" i="1"/>
  <c r="AB41" i="1"/>
  <c r="AB37" i="1"/>
  <c r="AB35" i="1"/>
  <c r="H42" i="1"/>
  <c r="AA38" i="1"/>
  <c r="AA41" i="1"/>
  <c r="AA39" i="1"/>
  <c r="AA37" i="1"/>
  <c r="AA36" i="1"/>
  <c r="AA34" i="1"/>
  <c r="Z39" i="1"/>
  <c r="Z41" i="1"/>
  <c r="AB40" i="1"/>
  <c r="AB39" i="1"/>
  <c r="AB38" i="1"/>
  <c r="AB36" i="1"/>
  <c r="X91" i="1"/>
  <c r="W91" i="1"/>
  <c r="S91" i="1"/>
  <c r="R91" i="1"/>
  <c r="W42" i="1"/>
  <c r="Z38" i="1" l="1"/>
  <c r="W26" i="1"/>
  <c r="S103" i="1"/>
  <c r="R103" i="1"/>
  <c r="S42" i="1"/>
  <c r="R42" i="1"/>
  <c r="AC23" i="1"/>
  <c r="N106" i="1"/>
  <c r="M106" i="1"/>
  <c r="M93" i="1"/>
  <c r="N91" i="1"/>
  <c r="M91" i="1"/>
  <c r="S78" i="1"/>
  <c r="R78" i="1"/>
  <c r="S55" i="1"/>
  <c r="R55" i="1"/>
  <c r="S66" i="1"/>
  <c r="R66" i="1"/>
  <c r="M42" i="1"/>
  <c r="X26" i="1"/>
  <c r="S26" i="1"/>
  <c r="R26" i="1"/>
  <c r="N26" i="1"/>
  <c r="M26" i="1"/>
  <c r="N15" i="1"/>
  <c r="M15" i="1"/>
  <c r="I91" i="1"/>
  <c r="H103" i="1"/>
  <c r="AC26" i="1" l="1"/>
  <c r="AC24" i="1"/>
  <c r="AB24" i="1"/>
  <c r="Z24" i="1"/>
  <c r="AB91" i="1"/>
  <c r="AC76" i="1"/>
  <c r="AB76" i="1"/>
  <c r="AA76" i="1"/>
  <c r="Z76" i="1"/>
  <c r="AB65" i="1"/>
  <c r="AB66" i="1" s="1"/>
  <c r="AA65" i="1"/>
  <c r="AC54" i="1"/>
  <c r="AB54" i="1"/>
  <c r="AA54" i="1"/>
  <c r="AC53" i="1"/>
  <c r="AB53" i="1"/>
  <c r="AB55" i="1" s="1"/>
  <c r="AA53" i="1"/>
  <c r="Z53" i="1"/>
  <c r="AC52" i="1"/>
  <c r="AB52" i="1"/>
  <c r="AA52" i="1"/>
  <c r="Z52" i="1"/>
  <c r="Z37" i="1"/>
  <c r="Z36" i="1"/>
  <c r="AA35" i="1"/>
  <c r="Z35" i="1"/>
  <c r="Z34" i="1"/>
  <c r="AC25" i="1"/>
  <c r="AB25" i="1"/>
  <c r="AA25" i="1"/>
  <c r="AA23" i="1" s="1"/>
  <c r="Z25" i="1"/>
  <c r="Z23" i="1" s="1"/>
  <c r="AA24" i="1"/>
  <c r="AC14" i="1"/>
  <c r="AB14" i="1"/>
  <c r="AB13" i="1" s="1"/>
  <c r="AA14" i="1"/>
  <c r="Z14" i="1"/>
  <c r="AC15" i="1"/>
  <c r="Z13" i="1"/>
  <c r="AC13" i="1"/>
  <c r="AA13" i="1"/>
  <c r="W103" i="1"/>
  <c r="X103" i="1"/>
  <c r="AB103" i="1"/>
  <c r="AC91" i="1"/>
  <c r="X78" i="1"/>
  <c r="W78" i="1"/>
  <c r="AC78" i="1"/>
  <c r="AB78" i="1"/>
  <c r="W66" i="1"/>
  <c r="W55" i="1"/>
  <c r="X15" i="1"/>
  <c r="AC66" i="1"/>
  <c r="AC55" i="1"/>
  <c r="S15" i="1"/>
  <c r="R15" i="1"/>
  <c r="N42" i="1"/>
  <c r="N103" i="1"/>
  <c r="M103" i="1"/>
  <c r="N93" i="1"/>
  <c r="N78" i="1"/>
  <c r="M78" i="1"/>
  <c r="N68" i="1"/>
  <c r="M68" i="1"/>
  <c r="N66" i="1"/>
  <c r="M66" i="1"/>
  <c r="N55" i="1"/>
  <c r="M55" i="1"/>
  <c r="I103" i="1"/>
  <c r="H91" i="1"/>
  <c r="I78" i="1"/>
  <c r="H78" i="1"/>
  <c r="I66" i="1"/>
  <c r="H66" i="1"/>
  <c r="I55" i="1"/>
  <c r="H55" i="1"/>
  <c r="I42" i="1"/>
  <c r="H26" i="1"/>
  <c r="I15" i="1"/>
  <c r="H15" i="1"/>
  <c r="AB34" i="1" l="1"/>
  <c r="AB23" i="1"/>
  <c r="AB42" i="1"/>
  <c r="AC42" i="1"/>
  <c r="AB26" i="1"/>
  <c r="AB15" i="1"/>
</calcChain>
</file>

<file path=xl/comments1.xml><?xml version="1.0" encoding="utf-8"?>
<comments xmlns="http://schemas.openxmlformats.org/spreadsheetml/2006/main">
  <authors>
    <author>tc={B09A36FA-1853-48ED-9D6E-C6C4E01CF516}</author>
    <author>Adriana</author>
    <author>adriana.gomez</author>
    <author>Juliana Castro Buitrago</author>
  </authors>
  <commentList>
    <comment ref="K24" authorId="0" shapeId="0">
      <text>
        <r>
          <rPr>
            <sz val="11"/>
            <color theme="1"/>
            <rFont val="Aptos Narrow"/>
            <family val="2"/>
            <scheme val="minor"/>
          </rPr>
          <t xml:space="preserve">
Inicialmente se tenia programada una magnitud de 880, revisado el FUSS a 31 de enero el area la modifico a 990</t>
        </r>
      </text>
    </comment>
    <comment ref="Z34" authorId="1" shapeId="0">
      <text>
        <r>
          <rPr>
            <sz val="9"/>
            <color indexed="81"/>
            <rFont val="Tahoma"/>
            <family val="2"/>
          </rPr>
          <t xml:space="preserve">
SE AJUSTO EL VALOR DEL 2024 EN 2025 (DE 130 A 132) CON EL VALOR EJECUTADO EN SEGPLAN</t>
        </r>
      </text>
    </comment>
    <comment ref="F51" authorId="2" shapeId="0">
      <text>
        <r>
          <rPr>
            <b/>
            <sz val="9"/>
            <color indexed="81"/>
            <rFont val="Tahoma"/>
            <family val="2"/>
          </rPr>
          <t>Se reprogramo en 2025 con lo ejecutado.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51" authorId="1" shapeId="0">
      <text>
        <r>
          <rPr>
            <sz val="9"/>
            <color indexed="81"/>
            <rFont val="Tahoma"/>
            <family val="2"/>
          </rPr>
          <t xml:space="preserve">
SE AJUSTO EL VALOR DEL 2024 EN 2025 (DE 100 A 44) CON EL VALOR EJECUTADO EN SEGPLAN.
POR LO TANTO SE INCORPORARON 56 ACTOS EN EL AÑO 2025.</t>
        </r>
      </text>
    </comment>
    <comment ref="Z64" authorId="1" shapeId="0">
      <text>
        <r>
          <rPr>
            <sz val="9"/>
            <color indexed="81"/>
            <rFont val="Tahoma"/>
            <family val="2"/>
          </rPr>
          <t xml:space="preserve">
SE AJUSTO EL VALOR DEL 2024 EN 2025 (DE 1000 A 1002) CON EL VALOR EJECUTADO EN SEGPLAN.
POR LO TANTO SE AJUSTO LA META EN EL AÑO 2027.
</t>
        </r>
      </text>
    </comment>
    <comment ref="F100" authorId="3" shapeId="0">
      <text>
        <r>
          <rPr>
            <sz val="9"/>
            <color indexed="81"/>
            <rFont val="Tahoma"/>
            <family val="2"/>
          </rPr>
          <t>Este 50% equivale al 100% de la meta.</t>
        </r>
      </text>
    </comment>
    <comment ref="L100" authorId="1" shapeId="0">
      <text>
        <r>
          <rPr>
            <sz val="9"/>
            <color indexed="81"/>
            <rFont val="Tahoma"/>
            <family val="2"/>
          </rPr>
          <t xml:space="preserve">
EL 45,3 % EQUIVALE AL</t>
        </r>
        <r>
          <rPr>
            <b/>
            <sz val="9"/>
            <color indexed="81"/>
            <rFont val="Tahoma"/>
            <family val="2"/>
          </rPr>
          <t xml:space="preserve"> 50%  APROXIMADO
</t>
        </r>
        <r>
          <rPr>
            <sz val="9"/>
            <color indexed="81"/>
            <rFont val="Tahoma"/>
            <family val="2"/>
          </rPr>
          <t>SOBRE EL 100% PROGRAMADO</t>
        </r>
      </text>
    </comment>
    <comment ref="F101" authorId="3" shapeId="0">
      <text>
        <r>
          <rPr>
            <sz val="9"/>
            <color indexed="81"/>
            <rFont val="Tahoma"/>
            <family val="2"/>
          </rPr>
          <t>Este 25% equivale al 100% de la meta.</t>
        </r>
      </text>
    </comment>
    <comment ref="L101" authorId="1" shapeId="0">
      <text>
        <r>
          <rPr>
            <sz val="9"/>
            <color indexed="81"/>
            <rFont val="Tahoma"/>
            <family val="2"/>
          </rPr>
          <t xml:space="preserve">
EL 22,2 % EQUIVALE AL</t>
        </r>
        <r>
          <rPr>
            <b/>
            <sz val="9"/>
            <color indexed="81"/>
            <rFont val="Tahoma"/>
            <family val="2"/>
          </rPr>
          <t xml:space="preserve">25%  APROXIMADO
</t>
        </r>
        <r>
          <rPr>
            <sz val="9"/>
            <color indexed="81"/>
            <rFont val="Tahoma"/>
            <family val="2"/>
          </rPr>
          <t>SOBRE EL 100% PROGRAMADO</t>
        </r>
      </text>
    </comment>
    <comment ref="F102" authorId="3" shapeId="0">
      <text>
        <r>
          <rPr>
            <sz val="9"/>
            <color indexed="81"/>
            <rFont val="Tahoma"/>
            <family val="2"/>
          </rPr>
          <t>Este 25% equivale al 100% de la meta.</t>
        </r>
      </text>
    </comment>
    <comment ref="L102" authorId="1" shapeId="0">
      <text>
        <r>
          <rPr>
            <sz val="9"/>
            <color indexed="81"/>
            <rFont val="Tahoma"/>
            <family val="2"/>
          </rPr>
          <t xml:space="preserve">
EL 23,4 % EQUIVALE AL</t>
        </r>
        <r>
          <rPr>
            <b/>
            <sz val="9"/>
            <color indexed="81"/>
            <rFont val="Tahoma"/>
            <family val="2"/>
          </rPr>
          <t xml:space="preserve">25%  APROXIMADO
</t>
        </r>
        <r>
          <rPr>
            <sz val="9"/>
            <color indexed="81"/>
            <rFont val="Tahoma"/>
            <family val="2"/>
          </rPr>
          <t>SOBRE EL 100% PROGRAMADO</t>
        </r>
      </text>
    </comment>
  </commentList>
</comments>
</file>

<file path=xl/sharedStrings.xml><?xml version="1.0" encoding="utf-8"?>
<sst xmlns="http://schemas.openxmlformats.org/spreadsheetml/2006/main" count="415" uniqueCount="101">
  <si>
    <t>CAJA DE LA VIVIENDA POPULAR</t>
  </si>
  <si>
    <t>PLAN DE ACCIÓN - PLAN DE DESARROLLO "BOGOTA CAMINA SEGURA"</t>
  </si>
  <si>
    <t>METAS PLAN DE DESARROLLO 2024 - 2027</t>
  </si>
  <si>
    <t>FECHA DE CORTE : 30 DE NOVIEMBRE 2025</t>
  </si>
  <si>
    <t>BCS</t>
  </si>
  <si>
    <t>OBJETIVO ESTRATÉGICO</t>
  </si>
  <si>
    <t>1. Bogotá se siente segura</t>
  </si>
  <si>
    <t>PROGRAMA</t>
  </si>
  <si>
    <t>1.05. Espacio público seguro e inclusivo</t>
  </si>
  <si>
    <t>CÓD</t>
  </si>
  <si>
    <t>PROYECTO DE INVERSIÓN</t>
  </si>
  <si>
    <t>META
2024-2027</t>
  </si>
  <si>
    <t>INDICADOR</t>
  </si>
  <si>
    <t>TOTALES</t>
  </si>
  <si>
    <t>MAGNITUD META
PROGRAMADA</t>
  </si>
  <si>
    <t>PRESUPUESTO PROGRAMADO EN  MILLONES</t>
  </si>
  <si>
    <t>Programada</t>
  </si>
  <si>
    <t>Ejecutada</t>
  </si>
  <si>
    <t>Programado</t>
  </si>
  <si>
    <t>Ejecutado</t>
  </si>
  <si>
    <t>Mejoramiento Integral de Barrios con Entornos Seguros Bogotá D.C.</t>
  </si>
  <si>
    <t>Hectáreas de espacio público construidas en los territorios priorizados para Mejoramiento Integral de Barrios.</t>
  </si>
  <si>
    <t>$11.696</t>
  </si>
  <si>
    <t>$6.902</t>
  </si>
  <si>
    <t>Espacio público Construido</t>
  </si>
  <si>
    <t>Total</t>
  </si>
  <si>
    <t>2. Bogotá confía en su bien-estar</t>
  </si>
  <si>
    <t>2.07. Bogotá una ciudad con menos Pobreza</t>
  </si>
  <si>
    <t>Mejoramiento integral de vivienda a familias en condiciones de vulnerabilidad en Bogotá D.C.</t>
  </si>
  <si>
    <t>Viviendas estratos 1 y 2 mejoradas y/o reforzadas</t>
  </si>
  <si>
    <t>1 - Contratar mejoramiento y/o reforzamiento 4000 Vivienda(s) de estrato 1 y 2</t>
  </si>
  <si>
    <t>Numero de viviendas contratadas</t>
  </si>
  <si>
    <t>2 - Entregar 4000 Mejoramiento(s) Integral(es) integrales de vivienda</t>
  </si>
  <si>
    <t>Numero de viviendas</t>
  </si>
  <si>
    <t>4.Bogotá ordena su territorio y avanza en su acción climática</t>
  </si>
  <si>
    <t>4.27. Gestion del riesgo de desastres para un territorio seguro</t>
  </si>
  <si>
    <t>Traslado de hogares localizados en zonas de alto riesgo no mitigable en Bogotá D.C.</t>
  </si>
  <si>
    <t>Número de hogares ubicados en zonas de alto riesgo no mitigable y/o las ordenadas mediante actos administrativos o sentencias</t>
  </si>
  <si>
    <t>Número de viviendas de reposición definitiva entregadas.</t>
  </si>
  <si>
    <t>Hogares beneficiados con instrumentos financieros para su reubicación definitiva.</t>
  </si>
  <si>
    <t xml:space="preserve">Ejecutar el 100 Porciento de las actividades del programa de reasentamiento mediante las acciones establecidas en el Decreto 330 de 2020 y en las Resoluciones 1139 del 11 de julio del 2022 y la Resolución 063 de febrero 14 del 2023. </t>
  </si>
  <si>
    <t>Porcentaje de actividades ejecutadas en período.</t>
  </si>
  <si>
    <t>100%</t>
  </si>
  <si>
    <t>Hogares nuevos beneficiados con ayuda en recursos para relocalización transitoria.</t>
  </si>
  <si>
    <t>Porcentaje de hogares beneficiados con ayuda en recursos para relocalización Transitoria.</t>
  </si>
  <si>
    <t>Resoluciones de oferta para adquisición de predios.</t>
  </si>
  <si>
    <t>4.31. Acceso equitativo de vivienda urbana y rural</t>
  </si>
  <si>
    <t>Contribución en la formalización de vivienda de barrios legalizados y mejora en la conformación y apropiación del espacio público en Bogotá D.C.</t>
  </si>
  <si>
    <t>Actos de reconocimiento y/o licencias de construcción de viviendas de estratos 1 y 2 expedidas por la Curaduría Pública Socia</t>
  </si>
  <si>
    <t>1. Diseñar 1 estrategia de desconcentración territorial para
fortalecimiento de la Curaduría Pública Social.</t>
  </si>
  <si>
    <t>Número de documentos</t>
  </si>
  <si>
    <t>2. Implementar 1 estrategia de desconcentración territorial para
fortalecimiento de la Curaduría Pública Social</t>
  </si>
  <si>
    <t>3.Expedir 2.000 actos de reconocimiento en barrios
legalizados urbanísticamente, a través de la Curaduría pública
social</t>
  </si>
  <si>
    <t>M2 de fachadas de vivienda en estratos 1 y 2 mejorados.</t>
  </si>
  <si>
    <t xml:space="preserve">Intervenir 22.000 metros cuadrados de fachada para
mejorar y conectar con los servicios públicos
correspondientes a 814 viviendas de estrato 1 y 2. </t>
  </si>
  <si>
    <t>Número de viviendas</t>
  </si>
  <si>
    <t>Titulación de predios e iniciación de viviendas nuevas Bogotá D.C.</t>
  </si>
  <si>
    <t>Unidades de vivienda nueva en estratos 1 y 2 promovidas para iniciacion.</t>
  </si>
  <si>
    <t>$5.250</t>
  </si>
  <si>
    <t>3 - Promover la iniciación de 1200 Unidad(es) de vivienda nueva en estratos 1 y 2.</t>
  </si>
  <si>
    <t>Numero de viviendas promovidas</t>
  </si>
  <si>
    <t xml:space="preserve">3 - Promover la iniciación de 1.200 unidades de vivienda nueva
</t>
  </si>
  <si>
    <t>Estudios o diseños realizados</t>
  </si>
  <si>
    <t>Predios en estratos 1 y 2 localizados en barrios de origen informal saneados y/o titulados</t>
  </si>
  <si>
    <t>Predios titulados y/o saneados</t>
  </si>
  <si>
    <t>2 - Realizar gestiones para la entrega de 2 Zona(s) de cesión obligatorias.</t>
  </si>
  <si>
    <t>5. Bogotá confía en su gobierno</t>
  </si>
  <si>
    <t>5.33. Fortalecimiento institucional para un gobierno confiable</t>
  </si>
  <si>
    <t>Fortalecimiento de la capacidad institucional para la modernización de la Caja de la Ciudad de Bogotá D.C.</t>
  </si>
  <si>
    <t>Capacidad de gestión del sector hábitat fortalecida</t>
  </si>
  <si>
    <t>91%</t>
  </si>
  <si>
    <t>$17.292</t>
  </si>
  <si>
    <t>$15.493</t>
  </si>
  <si>
    <t>50%</t>
  </si>
  <si>
    <t>25%</t>
  </si>
  <si>
    <t>2 - Afianzar 100 Porciento de la prestación de los servicios administrativos que permitan la operativIdad del funcionamiento en las áreas o dependencias de la entidad.</t>
  </si>
  <si>
    <t>Prestación de los servicios administrativos que permitan la operatividad del funcionamiento en las áreas o dependencias de la entidad Afianzados </t>
  </si>
  <si>
    <t>3 - Implementar 100 Porciento del sistema de información misional de la CVP y garantizar la disponibilidad de la infraestructura tecnológica.</t>
  </si>
  <si>
    <t>Sistema de información misional de la CVP y garantizar la disponibilidad de la infraestructura tecnológica Implementado.</t>
  </si>
  <si>
    <t>$36.416</t>
  </si>
  <si>
    <t>$30.963</t>
  </si>
  <si>
    <t xml:space="preserve">Revisado contra el Segplan a 31 de Diciembre </t>
  </si>
  <si>
    <t>1 - Construir 30000 Metro(s) de espacio público en los polígonos priorizados de los barrios legalizados de origen informal  con el fin de promover espacios y entornos seguros.</t>
  </si>
  <si>
    <r>
      <rPr>
        <b/>
        <sz val="11"/>
        <rFont val="Calibri"/>
        <family val="2"/>
      </rPr>
      <t xml:space="preserve">1959 - </t>
    </r>
    <r>
      <rPr>
        <sz val="11"/>
        <rFont val="Calibri"/>
        <family val="2"/>
      </rPr>
      <t>Construir 3 Hectárea(s) de espacio público en los territorios priorizados para Mejoramiento Integral de Barrios con el fin de promover espacios seguros</t>
    </r>
  </si>
  <si>
    <r>
      <rPr>
        <b/>
        <sz val="11"/>
        <color theme="1"/>
        <rFont val="Calibri"/>
        <family val="2"/>
      </rPr>
      <t>1990</t>
    </r>
    <r>
      <rPr>
        <sz val="11"/>
        <rFont val="Calibri"/>
        <family val="2"/>
      </rPr>
      <t xml:space="preserve"> - Mejorar integralmente o reforzar 4000 Vivienda(s)</t>
    </r>
  </si>
  <si>
    <r>
      <rPr>
        <b/>
        <sz val="11"/>
        <rFont val="Calibri"/>
        <family val="2"/>
      </rPr>
      <t>2233</t>
    </r>
    <r>
      <rPr>
        <sz val="11"/>
        <rFont val="Calibri"/>
        <family val="2"/>
      </rPr>
      <t xml:space="preserve"> - Reasentar 2000 Hogar(es) ubicados en zonas de alto riesgo no mitigable y/o las ordenadas mediante actos administrativos o sentencias judiciales</t>
    </r>
  </si>
  <si>
    <t>Reasentar de manera definitiva 1 450.00 hogares localizados en zonas de alto riesgo no mitigable o los ordenados mediante sentencia judicial o acto administrativo.</t>
  </si>
  <si>
    <t>Asignar el Valor Único de Reconocimiento - VUR - a 784 Hogar(es) localizados en zonas de alto riesgo no mitigable o que han sido ordenados mediante sentencia judicial o acto administrativo para su reubicación definitiva.</t>
  </si>
  <si>
    <t>Adecuar demarcar y señalizar 20000 Metro(s) cuadrado(s) pertenecientes al área de los predios desocupados en desarrollo del proceso de reasentamientos por alto riesgo no mitigable acorde a la delegación establecida en el Artículo 387 del Decreto 555 de 2021 del POT.</t>
  </si>
  <si>
    <t>Área adecuada intervenida con adecuación preliminar, demarcación y/o señalización.</t>
  </si>
  <si>
    <t>Relocalizar de manera transitoria a 550 Hogar(es) que están ingresando al programa de reasentamiento por estar localizados en zonas de alto riesgo no mitigable o que han sido ordenados mediante sentencia judicial o acto.</t>
  </si>
  <si>
    <t>Atender el 100 Porciento de la demanda efectiva de hogares localizados en zonas de alto riesgo no mitigable o los ordenados mediante sentencia judicial o acto administrativo  que cumplan los requisitos para permanecer en la modalidad de Relocalización Transitoria.</t>
  </si>
  <si>
    <t>Adquirir 60 Predio(s) localizados en zonas de alto riesgo no mitigable o los que han sido ordenados mediante sentencia judicial o acto administrativo.</t>
  </si>
  <si>
    <r>
      <rPr>
        <b/>
        <sz val="11"/>
        <rFont val="Calibri"/>
        <family val="2"/>
      </rPr>
      <t xml:space="preserve">2262 </t>
    </r>
    <r>
      <rPr>
        <sz val="11"/>
        <rFont val="Calibri"/>
        <family val="2"/>
      </rPr>
      <t>- Expedir 2000 Acto(s) de Reconocimiento y/o Licencias de construcción de viviendas de estratos 1 y 2 por parte de la Curaduría Pública Social</t>
    </r>
  </si>
  <si>
    <r>
      <rPr>
        <b/>
        <sz val="11"/>
        <rFont val="Calibri"/>
        <family val="2"/>
      </rPr>
      <t>2264 -</t>
    </r>
    <r>
      <rPr>
        <sz val="11"/>
        <rFont val="Calibri"/>
        <family val="2"/>
      </rPr>
      <t xml:space="preserve"> Mejorar 22000 Metro(s) cuadrado(s) de fachadas de vivienda en estratos 1 y 2</t>
    </r>
  </si>
  <si>
    <r>
      <rPr>
        <b/>
        <sz val="11"/>
        <rFont val="Calibri"/>
        <family val="2"/>
      </rPr>
      <t xml:space="preserve">2266 </t>
    </r>
    <r>
      <rPr>
        <sz val="11"/>
        <rFont val="Calibri"/>
        <family val="2"/>
      </rPr>
      <t>- Promover la iniciación de 1200 Unidad(es) de vivienda nueva en estratos 1 y 2</t>
    </r>
  </si>
  <si>
    <t>1 - Asistir y acompañar a 3150 Unidad(es) social jurídica y técnicamente que pertenezcan a los estratos 1 y 2</t>
  </si>
  <si>
    <r>
      <rPr>
        <b/>
        <sz val="11"/>
        <rFont val="Calibri"/>
        <family val="2"/>
      </rPr>
      <t xml:space="preserve">2268 </t>
    </r>
    <r>
      <rPr>
        <sz val="11"/>
        <rFont val="Calibri"/>
        <family val="2"/>
      </rPr>
      <t>- Sanear y titular 3150 Predio(s) de estratos 1 y 2 localizados en barrios de origen informal y que cumplan con los requisitos para sanear y titular.</t>
    </r>
  </si>
  <si>
    <r>
      <rPr>
        <b/>
        <sz val="11"/>
        <rFont val="Calibri"/>
        <family val="2"/>
      </rPr>
      <t>2292 -</t>
    </r>
    <r>
      <rPr>
        <sz val="11"/>
        <rFont val="Calibri"/>
        <family val="2"/>
      </rPr>
      <t xml:space="preserve"> Fortalecer el 100 % de la capacidad de gestión de las entidades del Sector Hábitat que promueva la innovación gubernamental la eficiencia administrativa y operativa como generadores de confianza ciudadana (Secretaría de Hábitat CVP Renobo UAESP)</t>
    </r>
  </si>
  <si>
    <t>1 - Fortalecer 100 Porciento del Modelo Integrado de Planeación y Gestión -MIPG- de la CVP modernizando las políticas de gestión y desempeño que lo componen.</t>
  </si>
  <si>
    <t>Modelo Integrado de Planeación y Gestión –MIPG de la CVP, modernizando las políticas de gestión y desempeño que lo componen fortalecido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</si>
</sst>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\ #,##0;\-&quot;$&quot;\ #,##0"/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#,##0,,"/>
    <numFmt numFmtId="165" formatCode="&quot;$&quot;\ #,##0"/>
    <numFmt numFmtId="166" formatCode="0.0%"/>
  </numFmts>
  <fonts count="16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1"/>
      <color theme="2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rgb="FFCD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CD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235">
    <xf numFmtId="0" fontId="0" fillId="0" borderId="0" xfId="0"/>
    <xf numFmtId="0" fontId="4" fillId="0" borderId="0" xfId="0" applyFont="1" applyFill="1" applyAlignment="1">
      <alignment horizontal="left" vertical="center" wrapText="1"/>
    </xf>
    <xf numFmtId="0" fontId="6" fillId="4" borderId="5" xfId="2" applyFont="1" applyFill="1" applyBorder="1" applyAlignment="1">
      <alignment horizontal="center" vertical="center" wrapText="1"/>
    </xf>
    <xf numFmtId="164" fontId="6" fillId="4" borderId="5" xfId="1" applyNumberFormat="1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164" fontId="6" fillId="5" borderId="5" xfId="1" applyNumberFormat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left" vertical="center" wrapText="1"/>
    </xf>
    <xf numFmtId="1" fontId="8" fillId="7" borderId="8" xfId="4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right" vertical="center"/>
    </xf>
    <xf numFmtId="1" fontId="7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164" fontId="4" fillId="2" borderId="0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NumberFormat="1" applyFont="1" applyFill="1" applyBorder="1" applyAlignment="1">
      <alignment horizontal="right" vertical="center"/>
    </xf>
    <xf numFmtId="0" fontId="11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12" fillId="5" borderId="5" xfId="2" applyFont="1" applyFill="1" applyBorder="1" applyAlignment="1">
      <alignment horizontal="center" vertical="center" wrapText="1"/>
    </xf>
    <xf numFmtId="164" fontId="12" fillId="5" borderId="5" xfId="1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164" fontId="10" fillId="4" borderId="5" xfId="1" applyNumberFormat="1" applyFont="1" applyFill="1" applyBorder="1" applyAlignment="1">
      <alignment horizontal="center" vertical="center" wrapText="1"/>
    </xf>
    <xf numFmtId="1" fontId="7" fillId="7" borderId="8" xfId="4" applyNumberFormat="1" applyFont="1" applyFill="1" applyBorder="1" applyAlignment="1">
      <alignment horizontal="center" vertical="center"/>
    </xf>
    <xf numFmtId="164" fontId="7" fillId="7" borderId="5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center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Border="1" applyAlignment="1">
      <alignment horizontal="right" vertical="center"/>
    </xf>
    <xf numFmtId="164" fontId="10" fillId="0" borderId="0" xfId="1" applyNumberFormat="1" applyFont="1" applyBorder="1" applyAlignment="1">
      <alignment horizontal="right" vertical="center"/>
    </xf>
    <xf numFmtId="1" fontId="4" fillId="7" borderId="8" xfId="4" applyNumberFormat="1" applyFont="1" applyFill="1" applyBorder="1" applyAlignment="1">
      <alignment horizontal="center" vertical="center"/>
    </xf>
    <xf numFmtId="164" fontId="8" fillId="2" borderId="5" xfId="1" applyNumberFormat="1" applyFont="1" applyFill="1" applyBorder="1" applyAlignment="1">
      <alignment horizontal="center" vertical="center"/>
    </xf>
    <xf numFmtId="164" fontId="8" fillId="2" borderId="5" xfId="1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9" fontId="7" fillId="0" borderId="5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right" vertical="center"/>
    </xf>
    <xf numFmtId="1" fontId="7" fillId="2" borderId="5" xfId="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164" fontId="6" fillId="4" borderId="5" xfId="1" applyNumberFormat="1" applyFont="1" applyFill="1" applyBorder="1" applyAlignment="1">
      <alignment horizontal="right" vertical="center" wrapText="1"/>
    </xf>
    <xf numFmtId="0" fontId="12" fillId="5" borderId="8" xfId="2" applyFont="1" applyFill="1" applyBorder="1" applyAlignment="1">
      <alignment horizontal="center" vertical="center" wrapText="1"/>
    </xf>
    <xf numFmtId="164" fontId="12" fillId="5" borderId="8" xfId="1" applyNumberFormat="1" applyFont="1" applyFill="1" applyBorder="1" applyAlignment="1">
      <alignment horizontal="right" vertical="center" wrapText="1"/>
    </xf>
    <xf numFmtId="164" fontId="12" fillId="5" borderId="5" xfId="1" applyNumberFormat="1" applyFont="1" applyFill="1" applyBorder="1" applyAlignment="1">
      <alignment horizontal="right" vertical="center" wrapText="1"/>
    </xf>
    <xf numFmtId="0" fontId="10" fillId="4" borderId="8" xfId="2" applyFont="1" applyFill="1" applyBorder="1" applyAlignment="1">
      <alignment horizontal="center" vertical="center" wrapText="1"/>
    </xf>
    <xf numFmtId="164" fontId="10" fillId="4" borderId="8" xfId="1" applyNumberFormat="1" applyFont="1" applyFill="1" applyBorder="1" applyAlignment="1">
      <alignment horizontal="right" vertical="center" wrapText="1"/>
    </xf>
    <xf numFmtId="164" fontId="10" fillId="4" borderId="5" xfId="1" applyNumberFormat="1" applyFont="1" applyFill="1" applyBorder="1" applyAlignment="1">
      <alignment horizontal="right" vertical="center" wrapText="1"/>
    </xf>
    <xf numFmtId="1" fontId="8" fillId="2" borderId="8" xfId="4" applyNumberFormat="1" applyFont="1" applyFill="1" applyBorder="1" applyAlignment="1">
      <alignment horizontal="center" vertical="center"/>
    </xf>
    <xf numFmtId="1" fontId="7" fillId="2" borderId="8" xfId="4" applyNumberFormat="1" applyFont="1" applyFill="1" applyBorder="1" applyAlignment="1">
      <alignment horizontal="center" vertical="center"/>
    </xf>
    <xf numFmtId="9" fontId="8" fillId="2" borderId="8" xfId="4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164" fontId="4" fillId="7" borderId="5" xfId="1" applyNumberFormat="1" applyFont="1" applyFill="1" applyBorder="1" applyAlignment="1">
      <alignment horizontal="right" vertical="center" wrapText="1"/>
    </xf>
    <xf numFmtId="164" fontId="7" fillId="2" borderId="0" xfId="1" applyNumberFormat="1" applyFont="1" applyFill="1" applyBorder="1" applyAlignment="1">
      <alignment horizontal="right" vertical="center" wrapText="1"/>
    </xf>
    <xf numFmtId="164" fontId="7" fillId="2" borderId="0" xfId="0" applyNumberFormat="1" applyFont="1" applyFill="1" applyAlignment="1">
      <alignment horizontal="right" vertical="center" wrapText="1"/>
    </xf>
    <xf numFmtId="0" fontId="4" fillId="2" borderId="0" xfId="2" applyFont="1" applyFill="1" applyAlignment="1">
      <alignment horizontal="center"/>
    </xf>
    <xf numFmtId="0" fontId="4" fillId="2" borderId="0" xfId="2" applyFont="1" applyFill="1" applyAlignment="1">
      <alignment wrapText="1"/>
    </xf>
    <xf numFmtId="164" fontId="7" fillId="0" borderId="5" xfId="1" applyNumberFormat="1" applyFont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9" fontId="7" fillId="7" borderId="8" xfId="4" applyFont="1" applyFill="1" applyBorder="1" applyAlignment="1">
      <alignment horizontal="center" vertical="center"/>
    </xf>
    <xf numFmtId="9" fontId="8" fillId="2" borderId="5" xfId="0" applyNumberFormat="1" applyFont="1" applyFill="1" applyBorder="1" applyAlignment="1">
      <alignment horizontal="center" vertical="center" wrapText="1"/>
    </xf>
    <xf numFmtId="9" fontId="7" fillId="2" borderId="5" xfId="0" applyNumberFormat="1" applyFont="1" applyFill="1" applyBorder="1" applyAlignment="1">
      <alignment horizontal="center" vertical="center" wrapText="1"/>
    </xf>
    <xf numFmtId="164" fontId="10" fillId="2" borderId="0" xfId="1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2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2" borderId="0" xfId="3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right" vertical="center"/>
    </xf>
    <xf numFmtId="0" fontId="12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64" fontId="8" fillId="2" borderId="0" xfId="1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left" vertical="center" wrapText="1"/>
    </xf>
    <xf numFmtId="164" fontId="7" fillId="2" borderId="0" xfId="1" applyNumberFormat="1" applyFont="1" applyFill="1" applyAlignment="1">
      <alignment horizontal="right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2" fillId="8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Fill="1"/>
    <xf numFmtId="164" fontId="8" fillId="2" borderId="0" xfId="0" applyNumberFormat="1" applyFont="1" applyFill="1" applyAlignment="1">
      <alignment horizontal="right" vertical="center" wrapText="1"/>
    </xf>
    <xf numFmtId="0" fontId="7" fillId="2" borderId="5" xfId="0" applyFont="1" applyFill="1" applyBorder="1" applyAlignment="1">
      <alignment wrapText="1"/>
    </xf>
    <xf numFmtId="0" fontId="7" fillId="0" borderId="0" xfId="0" applyFont="1" applyFill="1"/>
    <xf numFmtId="0" fontId="7" fillId="9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10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10" borderId="0" xfId="0" applyFont="1" applyFill="1" applyAlignment="1">
      <alignment horizontal="left" vertical="center" wrapText="1"/>
    </xf>
    <xf numFmtId="0" fontId="7" fillId="1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3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center"/>
    </xf>
    <xf numFmtId="0" fontId="7" fillId="2" borderId="5" xfId="0" applyFont="1" applyFill="1" applyBorder="1" applyAlignment="1">
      <alignment horizontal="right" vertical="center" wrapText="1"/>
    </xf>
    <xf numFmtId="1" fontId="8" fillId="7" borderId="5" xfId="0" applyNumberFormat="1" applyFont="1" applyFill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 wrapText="1"/>
    </xf>
    <xf numFmtId="1" fontId="4" fillId="2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Fill="1" applyBorder="1" applyAlignment="1">
      <alignment horizontal="right" vertical="center"/>
    </xf>
    <xf numFmtId="1" fontId="13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 wrapText="1"/>
    </xf>
    <xf numFmtId="1" fontId="8" fillId="2" borderId="0" xfId="1" applyNumberFormat="1" applyFont="1" applyFill="1" applyAlignment="1">
      <alignment horizontal="right" vertical="center" wrapText="1"/>
    </xf>
    <xf numFmtId="1" fontId="7" fillId="2" borderId="0" xfId="0" applyNumberFormat="1" applyFont="1" applyFill="1" applyAlignment="1">
      <alignment horizontal="center" vertical="center" wrapText="1"/>
    </xf>
    <xf numFmtId="1" fontId="7" fillId="2" borderId="0" xfId="1" applyNumberFormat="1" applyFont="1" applyFill="1" applyAlignment="1">
      <alignment horizontal="right" vertical="center" wrapText="1"/>
    </xf>
    <xf numFmtId="1" fontId="6" fillId="4" borderId="5" xfId="2" applyNumberFormat="1" applyFont="1" applyFill="1" applyBorder="1" applyAlignment="1">
      <alignment horizontal="center" vertical="center" wrapText="1"/>
    </xf>
    <xf numFmtId="1" fontId="6" fillId="4" borderId="5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right" vertical="center" wrapText="1"/>
    </xf>
    <xf numFmtId="1" fontId="4" fillId="0" borderId="0" xfId="1" applyNumberFormat="1" applyFont="1" applyBorder="1" applyAlignment="1">
      <alignment horizontal="right" vertical="center"/>
    </xf>
    <xf numFmtId="1" fontId="6" fillId="4" borderId="8" xfId="2" applyNumberFormat="1" applyFont="1" applyFill="1" applyBorder="1" applyAlignment="1">
      <alignment horizontal="center" vertical="center" wrapText="1"/>
    </xf>
    <xf numFmtId="1" fontId="6" fillId="4" borderId="8" xfId="1" applyNumberFormat="1" applyFont="1" applyFill="1" applyBorder="1" applyAlignment="1">
      <alignment horizontal="right" vertical="center" wrapText="1"/>
    </xf>
    <xf numFmtId="1" fontId="6" fillId="4" borderId="5" xfId="1" applyNumberFormat="1" applyFont="1" applyFill="1" applyBorder="1" applyAlignment="1">
      <alignment horizontal="right" vertical="center" wrapText="1"/>
    </xf>
    <xf numFmtId="1" fontId="4" fillId="7" borderId="5" xfId="0" applyNumberFormat="1" applyFont="1" applyFill="1" applyBorder="1" applyAlignment="1">
      <alignment horizontal="center" vertical="center" wrapText="1"/>
    </xf>
    <xf numFmtId="6" fontId="7" fillId="2" borderId="5" xfId="1" applyNumberFormat="1" applyFont="1" applyFill="1" applyBorder="1" applyAlignment="1">
      <alignment horizontal="right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9" fontId="7" fillId="2" borderId="5" xfId="1" applyNumberFormat="1" applyFont="1" applyFill="1" applyBorder="1" applyAlignment="1">
      <alignment horizontal="center" vertical="center" wrapText="1"/>
    </xf>
    <xf numFmtId="9" fontId="7" fillId="0" borderId="5" xfId="4" applyNumberFormat="1" applyFont="1" applyFill="1" applyBorder="1" applyAlignment="1">
      <alignment horizontal="center" vertical="center" wrapText="1"/>
    </xf>
    <xf numFmtId="6" fontId="7" fillId="2" borderId="5" xfId="0" applyNumberFormat="1" applyFont="1" applyFill="1" applyBorder="1" applyAlignment="1">
      <alignment horizontal="right" vertical="center" wrapText="1"/>
    </xf>
    <xf numFmtId="9" fontId="7" fillId="0" borderId="5" xfId="1" applyNumberFormat="1" applyFont="1" applyFill="1" applyBorder="1" applyAlignment="1">
      <alignment horizontal="right" vertical="center" wrapText="1"/>
    </xf>
    <xf numFmtId="6" fontId="7" fillId="0" borderId="5" xfId="1" applyNumberFormat="1" applyFont="1" applyFill="1" applyBorder="1" applyAlignment="1">
      <alignment horizontal="right" vertical="center" wrapText="1"/>
    </xf>
    <xf numFmtId="6" fontId="7" fillId="2" borderId="0" xfId="0" applyNumberFormat="1" applyFont="1" applyFill="1" applyAlignment="1">
      <alignment horizontal="right" vertical="center" wrapText="1"/>
    </xf>
    <xf numFmtId="6" fontId="8" fillId="7" borderId="8" xfId="1" applyNumberFormat="1" applyFont="1" applyFill="1" applyBorder="1" applyAlignment="1">
      <alignment horizontal="right" vertical="center"/>
    </xf>
    <xf numFmtId="6" fontId="8" fillId="7" borderId="5" xfId="1" applyNumberFormat="1" applyFont="1" applyFill="1" applyBorder="1" applyAlignment="1">
      <alignment horizontal="right" vertical="center"/>
    </xf>
    <xf numFmtId="6" fontId="8" fillId="0" borderId="8" xfId="1" applyNumberFormat="1" applyFont="1" applyFill="1" applyBorder="1" applyAlignment="1">
      <alignment horizontal="right" vertical="center"/>
    </xf>
    <xf numFmtId="6" fontId="10" fillId="7" borderId="5" xfId="1" applyNumberFormat="1" applyFont="1" applyFill="1" applyBorder="1" applyAlignment="1">
      <alignment horizontal="right" vertical="center"/>
    </xf>
    <xf numFmtId="6" fontId="8" fillId="2" borderId="8" xfId="1" applyNumberFormat="1" applyFont="1" applyFill="1" applyBorder="1" applyAlignment="1">
      <alignment horizontal="right" vertical="center"/>
    </xf>
    <xf numFmtId="6" fontId="8" fillId="2" borderId="5" xfId="1" applyNumberFormat="1" applyFont="1" applyFill="1" applyBorder="1" applyAlignment="1">
      <alignment horizontal="right" vertical="center"/>
    </xf>
    <xf numFmtId="6" fontId="7" fillId="0" borderId="8" xfId="1" applyNumberFormat="1" applyFont="1" applyFill="1" applyBorder="1" applyAlignment="1">
      <alignment horizontal="right" vertical="center"/>
    </xf>
    <xf numFmtId="6" fontId="7" fillId="7" borderId="8" xfId="1" applyNumberFormat="1" applyFont="1" applyFill="1" applyBorder="1" applyAlignment="1">
      <alignment horizontal="right" vertical="center"/>
    </xf>
    <xf numFmtId="6" fontId="7" fillId="0" borderId="5" xfId="1" applyNumberFormat="1" applyFont="1" applyBorder="1" applyAlignment="1">
      <alignment horizontal="right" vertical="center"/>
    </xf>
    <xf numFmtId="9" fontId="7" fillId="0" borderId="5" xfId="1" applyNumberFormat="1" applyFont="1" applyBorder="1" applyAlignment="1">
      <alignment horizontal="center" vertical="center"/>
    </xf>
    <xf numFmtId="6" fontId="7" fillId="7" borderId="5" xfId="1" applyNumberFormat="1" applyFont="1" applyFill="1" applyBorder="1" applyAlignment="1">
      <alignment horizontal="right" vertical="center"/>
    </xf>
    <xf numFmtId="6" fontId="7" fillId="2" borderId="5" xfId="1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right" vertical="center"/>
    </xf>
    <xf numFmtId="6" fontId="10" fillId="7" borderId="5" xfId="1" applyNumberFormat="1" applyFont="1" applyFill="1" applyBorder="1" applyAlignment="1">
      <alignment horizontal="right" vertical="center" wrapText="1"/>
    </xf>
    <xf numFmtId="5" fontId="7" fillId="2" borderId="0" xfId="0" applyNumberFormat="1" applyFont="1" applyFill="1" applyAlignment="1">
      <alignment horizontal="right" vertical="center" wrapText="1"/>
    </xf>
    <xf numFmtId="6" fontId="5" fillId="2" borderId="0" xfId="0" applyNumberFormat="1" applyFont="1" applyFill="1" applyAlignment="1">
      <alignment horizontal="right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5" fontId="10" fillId="2" borderId="0" xfId="0" applyNumberFormat="1" applyFont="1" applyFill="1" applyAlignment="1">
      <alignment horizontal="right" vertical="center" wrapText="1"/>
    </xf>
    <xf numFmtId="165" fontId="8" fillId="2" borderId="5" xfId="1" applyNumberFormat="1" applyFont="1" applyFill="1" applyBorder="1" applyAlignment="1">
      <alignment horizontal="right" vertical="center"/>
    </xf>
    <xf numFmtId="6" fontId="8" fillId="0" borderId="5" xfId="1" applyNumberFormat="1" applyFont="1" applyBorder="1" applyAlignment="1">
      <alignment horizontal="right" vertical="center"/>
    </xf>
    <xf numFmtId="6" fontId="8" fillId="2" borderId="5" xfId="1" applyNumberFormat="1" applyFont="1" applyFill="1" applyBorder="1" applyAlignment="1">
      <alignment horizontal="right" vertical="center" wrapText="1"/>
    </xf>
    <xf numFmtId="6" fontId="8" fillId="0" borderId="5" xfId="1" applyNumberFormat="1" applyFont="1" applyFill="1" applyBorder="1" applyAlignment="1">
      <alignment horizontal="right" vertical="center" wrapText="1"/>
    </xf>
    <xf numFmtId="6" fontId="4" fillId="7" borderId="5" xfId="1" applyNumberFormat="1" applyFont="1" applyFill="1" applyBorder="1" applyAlignment="1">
      <alignment horizontal="right" vertical="center" wrapText="1"/>
    </xf>
    <xf numFmtId="6" fontId="7" fillId="0" borderId="5" xfId="1" applyNumberFormat="1" applyFont="1" applyBorder="1" applyAlignment="1">
      <alignment vertical="center"/>
    </xf>
    <xf numFmtId="165" fontId="10" fillId="7" borderId="5" xfId="1" applyNumberFormat="1" applyFont="1" applyFill="1" applyBorder="1" applyAlignment="1">
      <alignment horizontal="right" vertical="center"/>
    </xf>
    <xf numFmtId="6" fontId="4" fillId="7" borderId="5" xfId="1" applyNumberFormat="1" applyFont="1" applyFill="1" applyBorder="1" applyAlignment="1">
      <alignment horizontal="right" vertical="center"/>
    </xf>
    <xf numFmtId="9" fontId="7" fillId="2" borderId="3" xfId="0" applyNumberFormat="1" applyFont="1" applyFill="1" applyBorder="1" applyAlignment="1">
      <alignment horizontal="center" vertical="center" wrapText="1"/>
    </xf>
    <xf numFmtId="9" fontId="7" fillId="7" borderId="8" xfId="4" applyNumberFormat="1" applyFont="1" applyFill="1" applyBorder="1" applyAlignment="1">
      <alignment horizontal="center" vertical="center"/>
    </xf>
    <xf numFmtId="9" fontId="8" fillId="7" borderId="8" xfId="4" applyNumberFormat="1" applyFont="1" applyFill="1" applyBorder="1" applyAlignment="1">
      <alignment horizontal="center" vertical="center"/>
    </xf>
    <xf numFmtId="3" fontId="10" fillId="7" borderId="5" xfId="0" applyNumberFormat="1" applyFont="1" applyFill="1" applyBorder="1" applyAlignment="1">
      <alignment horizontal="center" vertical="center" wrapText="1"/>
    </xf>
    <xf numFmtId="3" fontId="10" fillId="7" borderId="8" xfId="4" applyNumberFormat="1" applyFont="1" applyFill="1" applyBorder="1" applyAlignment="1">
      <alignment horizontal="center" vertical="center"/>
    </xf>
    <xf numFmtId="3" fontId="7" fillId="7" borderId="5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164" fontId="7" fillId="0" borderId="5" xfId="1" applyNumberFormat="1" applyFont="1" applyBorder="1" applyAlignment="1">
      <alignment horizontal="center" vertical="center"/>
    </xf>
    <xf numFmtId="1" fontId="7" fillId="2" borderId="8" xfId="1" applyNumberFormat="1" applyFont="1" applyFill="1" applyBorder="1" applyAlignment="1">
      <alignment horizontal="center" vertical="center"/>
    </xf>
    <xf numFmtId="166" fontId="7" fillId="0" borderId="5" xfId="1" applyNumberFormat="1" applyFont="1" applyFill="1" applyBorder="1" applyAlignment="1">
      <alignment horizontal="center" vertical="center" wrapText="1"/>
    </xf>
    <xf numFmtId="3" fontId="10" fillId="7" borderId="5" xfId="1" applyNumberFormat="1" applyFont="1" applyFill="1" applyBorder="1" applyAlignment="1">
      <alignment horizontal="right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9" fontId="8" fillId="0" borderId="5" xfId="4" applyNumberFormat="1" applyFont="1" applyFill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6" fontId="8" fillId="2" borderId="5" xfId="0" applyNumberFormat="1" applyFont="1" applyFill="1" applyBorder="1" applyAlignment="1">
      <alignment horizontal="right" vertical="center" wrapText="1"/>
    </xf>
    <xf numFmtId="165" fontId="7" fillId="2" borderId="5" xfId="1" applyNumberFormat="1" applyFont="1" applyFill="1" applyBorder="1" applyAlignment="1">
      <alignment horizontal="right" vertical="center"/>
    </xf>
    <xf numFmtId="165" fontId="7" fillId="2" borderId="8" xfId="1" applyNumberFormat="1" applyFont="1" applyFill="1" applyBorder="1" applyAlignment="1">
      <alignment horizontal="right" vertical="center"/>
    </xf>
    <xf numFmtId="165" fontId="0" fillId="2" borderId="5" xfId="1" applyNumberFormat="1" applyFont="1" applyFill="1" applyBorder="1" applyAlignment="1">
      <alignment horizontal="right" vertical="center" wrapText="1"/>
    </xf>
    <xf numFmtId="165" fontId="7" fillId="2" borderId="5" xfId="0" applyNumberFormat="1" applyFont="1" applyFill="1" applyBorder="1" applyAlignment="1">
      <alignment horizontal="right" vertical="center" wrapText="1"/>
    </xf>
    <xf numFmtId="165" fontId="0" fillId="0" borderId="5" xfId="1" applyNumberFormat="1" applyFont="1" applyFill="1" applyBorder="1" applyAlignment="1">
      <alignment horizontal="right" vertical="center" wrapText="1"/>
    </xf>
    <xf numFmtId="9" fontId="7" fillId="0" borderId="8" xfId="4" applyNumberFormat="1" applyFont="1" applyFill="1" applyBorder="1" applyAlignment="1">
      <alignment horizontal="center" vertical="center"/>
    </xf>
    <xf numFmtId="3" fontId="8" fillId="7" borderId="5" xfId="1" applyNumberFormat="1" applyFont="1" applyFill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165" fontId="8" fillId="7" borderId="8" xfId="1" applyNumberFormat="1" applyFont="1" applyFill="1" applyBorder="1" applyAlignment="1">
      <alignment horizontal="right" vertical="center"/>
    </xf>
    <xf numFmtId="5" fontId="10" fillId="0" borderId="0" xfId="0" applyNumberFormat="1" applyFont="1" applyFill="1" applyAlignment="1">
      <alignment horizontal="right" vertical="center" wrapText="1"/>
    </xf>
    <xf numFmtId="6" fontId="5" fillId="0" borderId="0" xfId="0" applyNumberFormat="1" applyFont="1" applyFill="1" applyAlignment="1">
      <alignment horizontal="right" vertical="center" wrapText="1"/>
    </xf>
    <xf numFmtId="164" fontId="6" fillId="4" borderId="5" xfId="1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164" fontId="10" fillId="4" borderId="5" xfId="1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7" fillId="10" borderId="0" xfId="1" applyNumberFormat="1" applyFont="1" applyFill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1" fontId="6" fillId="4" borderId="5" xfId="2" applyNumberFormat="1" applyFont="1" applyFill="1" applyBorder="1" applyAlignment="1">
      <alignment horizontal="center" vertical="center" wrapText="1"/>
    </xf>
    <xf numFmtId="1" fontId="6" fillId="4" borderId="5" xfId="1" applyNumberFormat="1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164" fontId="12" fillId="5" borderId="5" xfId="1" applyNumberFormat="1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1" fontId="6" fillId="4" borderId="6" xfId="2" applyNumberFormat="1" applyFont="1" applyFill="1" applyBorder="1" applyAlignment="1">
      <alignment horizontal="center" vertical="center" wrapText="1"/>
    </xf>
    <xf numFmtId="1" fontId="6" fillId="4" borderId="7" xfId="2" applyNumberFormat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164" fontId="6" fillId="4" borderId="3" xfId="1" applyNumberFormat="1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164" fontId="6" fillId="5" borderId="5" xfId="1" applyNumberFormat="1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  <xf numFmtId="0" fontId="6" fillId="5" borderId="7" xfId="2" applyFont="1" applyFill="1" applyBorder="1" applyAlignment="1">
      <alignment horizontal="center" vertical="center" wrapText="1"/>
    </xf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0" fontId="4" fillId="9" borderId="1" xfId="2" applyFont="1" applyFill="1" applyBorder="1"/>
    <xf numFmtId="0" fontId="4" fillId="9" borderId="2" xfId="2" applyFont="1" applyFill="1" applyBorder="1"/>
    <xf numFmtId="0" fontId="4" fillId="9" borderId="3" xfId="2" applyFont="1" applyFill="1" applyBorder="1"/>
  </cellXfs>
  <cellStyles count="5">
    <cellStyle name="Moneda" xfId="1" builtinId="4"/>
    <cellStyle name="Normal" xfId="0" builtinId="0"/>
    <cellStyle name="Normal 14 2" xfId="3"/>
    <cellStyle name="Normal 3 4" xfId="2"/>
    <cellStyle name="Porcentaje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A106"/>
  <sheetViews>
    <sheetView tabSelected="1" topLeftCell="A97" zoomScale="95" zoomScaleNormal="95" workbookViewId="0">
      <selection activeCell="A107" sqref="A107"/>
    </sheetView>
  </sheetViews>
  <sheetFormatPr baseColWidth="10" defaultColWidth="11.5703125" defaultRowHeight="15"/>
  <cols>
    <col min="1" max="1" width="9.140625" style="73" customWidth="1"/>
    <col min="2" max="2" width="42" style="73" customWidth="1"/>
    <col min="3" max="3" width="60" style="73" customWidth="1"/>
    <col min="4" max="4" width="38.5703125" style="73" customWidth="1"/>
    <col min="5" max="5" width="1.85546875" style="85" customWidth="1"/>
    <col min="6" max="6" width="15.42578125" style="20" customWidth="1"/>
    <col min="7" max="7" width="12.85546875" style="20" customWidth="1"/>
    <col min="8" max="8" width="20.28515625" style="86" customWidth="1"/>
    <col min="9" max="9" width="22.28515625" style="86" customWidth="1"/>
    <col min="10" max="10" width="1.7109375" style="85" customWidth="1"/>
    <col min="11" max="11" width="15.7109375" style="20" customWidth="1"/>
    <col min="12" max="12" width="13.28515625" style="20" customWidth="1"/>
    <col min="13" max="13" width="19.42578125" style="21" customWidth="1"/>
    <col min="14" max="14" width="20.5703125" style="21" customWidth="1"/>
    <col min="15" max="15" width="1.7109375" style="20" customWidth="1"/>
    <col min="16" max="16" width="18" style="20" customWidth="1"/>
    <col min="17" max="17" width="15.7109375" style="20" customWidth="1"/>
    <col min="18" max="18" width="23.5703125" style="21" customWidth="1"/>
    <col min="19" max="19" width="16.7109375" style="21" customWidth="1"/>
    <col min="20" max="20" width="1.28515625" style="20" customWidth="1"/>
    <col min="21" max="21" width="17.42578125" style="20" customWidth="1"/>
    <col min="22" max="22" width="15.42578125" style="20" customWidth="1"/>
    <col min="23" max="23" width="20.85546875" style="21" customWidth="1"/>
    <col min="24" max="24" width="19.140625" style="21" customWidth="1"/>
    <col min="25" max="25" width="1.42578125" style="73" customWidth="1"/>
    <col min="26" max="26" width="17.42578125" style="20" customWidth="1"/>
    <col min="27" max="27" width="15.42578125" style="20" customWidth="1"/>
    <col min="28" max="28" width="18.7109375" style="21" customWidth="1"/>
    <col min="29" max="29" width="19.140625" style="21" customWidth="1"/>
    <col min="30" max="30" width="11.5703125" style="73" customWidth="1"/>
    <col min="31" max="16384" width="11.5703125" style="73"/>
  </cols>
  <sheetData>
    <row r="1" spans="1:39">
      <c r="A1" s="229" t="s">
        <v>0</v>
      </c>
      <c r="B1" s="230"/>
      <c r="C1" s="230"/>
      <c r="D1" s="230"/>
      <c r="E1" s="230"/>
      <c r="F1" s="230"/>
      <c r="G1" s="230"/>
      <c r="H1" s="230"/>
      <c r="I1" s="231"/>
      <c r="J1" s="20"/>
    </row>
    <row r="2" spans="1:39">
      <c r="A2" s="229" t="s">
        <v>1</v>
      </c>
      <c r="B2" s="230"/>
      <c r="C2" s="230"/>
      <c r="D2" s="230"/>
      <c r="E2" s="230"/>
      <c r="F2" s="230"/>
      <c r="G2" s="230"/>
      <c r="H2" s="230"/>
      <c r="I2" s="231"/>
      <c r="J2" s="20"/>
    </row>
    <row r="3" spans="1:39">
      <c r="A3" s="229" t="s">
        <v>0</v>
      </c>
      <c r="B3" s="230"/>
      <c r="C3" s="230"/>
      <c r="D3" s="230"/>
      <c r="E3" s="230"/>
      <c r="F3" s="230"/>
      <c r="G3" s="230"/>
      <c r="H3" s="230"/>
      <c r="I3" s="231"/>
      <c r="J3" s="20"/>
    </row>
    <row r="4" spans="1:39">
      <c r="A4" s="229" t="s">
        <v>2</v>
      </c>
      <c r="B4" s="230"/>
      <c r="C4" s="230"/>
      <c r="D4" s="230"/>
      <c r="E4" s="230"/>
      <c r="F4" s="230"/>
      <c r="G4" s="230"/>
      <c r="H4" s="230"/>
      <c r="I4" s="231"/>
      <c r="J4" s="20"/>
    </row>
    <row r="5" spans="1:39" s="74" customFormat="1">
      <c r="A5" s="232" t="s">
        <v>3</v>
      </c>
      <c r="B5" s="233"/>
      <c r="C5" s="233"/>
      <c r="D5" s="233"/>
      <c r="E5" s="233"/>
      <c r="F5" s="233"/>
      <c r="G5" s="233"/>
      <c r="H5" s="233"/>
      <c r="I5" s="234"/>
      <c r="J5" s="20"/>
      <c r="K5" s="20"/>
      <c r="L5" s="20"/>
      <c r="M5" s="21"/>
      <c r="N5" s="21"/>
      <c r="O5" s="20"/>
      <c r="P5" s="20"/>
      <c r="Q5" s="20"/>
      <c r="R5" s="21"/>
      <c r="S5" s="21"/>
      <c r="T5" s="20"/>
      <c r="U5" s="20"/>
      <c r="V5" s="20"/>
      <c r="W5" s="21"/>
      <c r="X5" s="21"/>
      <c r="Z5" s="20"/>
      <c r="AA5" s="20"/>
      <c r="AB5" s="21"/>
      <c r="AC5" s="21"/>
    </row>
    <row r="6" spans="1:39">
      <c r="A6" s="75"/>
      <c r="B6" s="75"/>
      <c r="C6" s="75"/>
      <c r="D6" s="75"/>
      <c r="E6" s="76"/>
      <c r="F6" s="77"/>
      <c r="G6" s="77"/>
      <c r="H6" s="78"/>
      <c r="I6" s="78"/>
      <c r="J6" s="76"/>
    </row>
    <row r="7" spans="1:39" s="81" customFormat="1">
      <c r="A7" s="211" t="s">
        <v>4</v>
      </c>
      <c r="B7" s="79" t="s">
        <v>5</v>
      </c>
      <c r="C7" s="80" t="s">
        <v>6</v>
      </c>
      <c r="E7" s="82"/>
      <c r="F7" s="28"/>
      <c r="G7" s="28"/>
      <c r="H7" s="83"/>
      <c r="I7" s="83"/>
      <c r="J7" s="82"/>
      <c r="K7" s="28"/>
      <c r="L7" s="28"/>
      <c r="M7" s="84"/>
      <c r="N7" s="84"/>
      <c r="O7" s="28"/>
      <c r="P7" s="28"/>
      <c r="Q7" s="28"/>
      <c r="R7" s="84"/>
      <c r="S7" s="84"/>
      <c r="T7" s="28"/>
      <c r="U7" s="28"/>
      <c r="V7" s="28"/>
      <c r="W7" s="84"/>
      <c r="X7" s="84"/>
      <c r="Z7" s="28"/>
      <c r="AA7" s="28"/>
      <c r="AB7" s="84"/>
      <c r="AC7" s="84"/>
    </row>
    <row r="8" spans="1:39" s="81" customFormat="1">
      <c r="A8" s="211"/>
      <c r="B8" s="79" t="s">
        <v>7</v>
      </c>
      <c r="C8" s="80" t="s">
        <v>8</v>
      </c>
      <c r="E8" s="82"/>
      <c r="F8" s="28"/>
      <c r="G8" s="28"/>
      <c r="H8" s="83"/>
      <c r="I8" s="83"/>
      <c r="J8" s="82"/>
      <c r="K8" s="28"/>
      <c r="L8" s="28"/>
      <c r="M8" s="84"/>
      <c r="N8" s="84"/>
      <c r="O8" s="28"/>
      <c r="P8" s="28"/>
      <c r="Q8" s="28"/>
      <c r="R8" s="84"/>
      <c r="S8" s="84"/>
      <c r="T8" s="28"/>
      <c r="U8" s="28"/>
      <c r="V8" s="28"/>
      <c r="W8" s="84"/>
      <c r="X8" s="84"/>
      <c r="Z8" s="28"/>
      <c r="AA8" s="28"/>
      <c r="AB8" s="84"/>
      <c r="AC8" s="84"/>
    </row>
    <row r="9" spans="1:39" ht="3" customHeight="1"/>
    <row r="10" spans="1:39" ht="15" customHeight="1">
      <c r="A10" s="206" t="s">
        <v>9</v>
      </c>
      <c r="B10" s="224" t="s">
        <v>10</v>
      </c>
      <c r="C10" s="224" t="s">
        <v>11</v>
      </c>
      <c r="D10" s="224" t="s">
        <v>12</v>
      </c>
      <c r="F10" s="198">
        <v>2024</v>
      </c>
      <c r="G10" s="199"/>
      <c r="H10" s="199"/>
      <c r="I10" s="199"/>
      <c r="K10" s="227">
        <v>2025</v>
      </c>
      <c r="L10" s="228"/>
      <c r="M10" s="228"/>
      <c r="N10" s="228"/>
      <c r="P10" s="198">
        <v>2026</v>
      </c>
      <c r="Q10" s="199"/>
      <c r="R10" s="199"/>
      <c r="S10" s="199"/>
      <c r="U10" s="198">
        <v>2027</v>
      </c>
      <c r="V10" s="199"/>
      <c r="W10" s="199"/>
      <c r="X10" s="199"/>
      <c r="Z10" s="198" t="s">
        <v>13</v>
      </c>
      <c r="AA10" s="199"/>
      <c r="AB10" s="199"/>
      <c r="AC10" s="199"/>
    </row>
    <row r="11" spans="1:39" ht="14.45" customHeight="1">
      <c r="A11" s="206"/>
      <c r="B11" s="225"/>
      <c r="C11" s="225"/>
      <c r="D11" s="225"/>
      <c r="F11" s="218" t="s">
        <v>14</v>
      </c>
      <c r="G11" s="219"/>
      <c r="H11" s="220" t="s">
        <v>15</v>
      </c>
      <c r="I11" s="221"/>
      <c r="K11" s="222" t="s">
        <v>14</v>
      </c>
      <c r="L11" s="222"/>
      <c r="M11" s="223" t="s">
        <v>15</v>
      </c>
      <c r="N11" s="223"/>
      <c r="P11" s="206" t="s">
        <v>14</v>
      </c>
      <c r="Q11" s="206"/>
      <c r="R11" s="192" t="s">
        <v>15</v>
      </c>
      <c r="S11" s="192"/>
      <c r="U11" s="206" t="s">
        <v>14</v>
      </c>
      <c r="V11" s="206"/>
      <c r="W11" s="192" t="s">
        <v>15</v>
      </c>
      <c r="X11" s="192"/>
      <c r="Z11" s="206" t="s">
        <v>14</v>
      </c>
      <c r="AA11" s="206"/>
      <c r="AB11" s="192" t="s">
        <v>15</v>
      </c>
      <c r="AC11" s="192"/>
    </row>
    <row r="12" spans="1:39" ht="33" customHeight="1">
      <c r="A12" s="206"/>
      <c r="B12" s="226"/>
      <c r="C12" s="226"/>
      <c r="D12" s="226"/>
      <c r="E12" s="1"/>
      <c r="F12" s="2" t="s">
        <v>16</v>
      </c>
      <c r="G12" s="2" t="s">
        <v>17</v>
      </c>
      <c r="H12" s="3" t="s">
        <v>18</v>
      </c>
      <c r="I12" s="3" t="s">
        <v>19</v>
      </c>
      <c r="J12" s="1"/>
      <c r="K12" s="4" t="s">
        <v>16</v>
      </c>
      <c r="L12" s="4" t="s">
        <v>17</v>
      </c>
      <c r="M12" s="5" t="s">
        <v>18</v>
      </c>
      <c r="N12" s="5" t="s">
        <v>19</v>
      </c>
      <c r="P12" s="2" t="s">
        <v>16</v>
      </c>
      <c r="Q12" s="2" t="s">
        <v>17</v>
      </c>
      <c r="R12" s="3" t="s">
        <v>18</v>
      </c>
      <c r="S12" s="3" t="s">
        <v>19</v>
      </c>
      <c r="U12" s="2" t="s">
        <v>16</v>
      </c>
      <c r="V12" s="2" t="s">
        <v>17</v>
      </c>
      <c r="W12" s="3" t="s">
        <v>18</v>
      </c>
      <c r="X12" s="3" t="s">
        <v>19</v>
      </c>
      <c r="Z12" s="2" t="s">
        <v>16</v>
      </c>
      <c r="AA12" s="2" t="s">
        <v>17</v>
      </c>
      <c r="AB12" s="3" t="s">
        <v>18</v>
      </c>
      <c r="AC12" s="3" t="s">
        <v>19</v>
      </c>
    </row>
    <row r="13" spans="1:39" ht="50.25" customHeight="1">
      <c r="A13" s="195">
        <v>7984</v>
      </c>
      <c r="B13" s="196" t="s">
        <v>20</v>
      </c>
      <c r="C13" s="6" t="s">
        <v>83</v>
      </c>
      <c r="D13" s="6" t="s">
        <v>21</v>
      </c>
      <c r="F13" s="111">
        <v>880</v>
      </c>
      <c r="G13" s="7">
        <v>920</v>
      </c>
      <c r="H13" s="186" t="s">
        <v>22</v>
      </c>
      <c r="I13" s="186" t="s">
        <v>23</v>
      </c>
      <c r="K13" s="88">
        <v>8613</v>
      </c>
      <c r="L13" s="7">
        <v>1396</v>
      </c>
      <c r="M13" s="147">
        <v>25012</v>
      </c>
      <c r="N13" s="147">
        <v>17910</v>
      </c>
      <c r="O13" s="28"/>
      <c r="P13" s="87">
        <v>12003</v>
      </c>
      <c r="Q13" s="7">
        <v>0</v>
      </c>
      <c r="R13" s="138">
        <v>37380</v>
      </c>
      <c r="S13" s="138">
        <v>0</v>
      </c>
      <c r="T13" s="28"/>
      <c r="U13" s="87">
        <v>8504</v>
      </c>
      <c r="V13" s="7">
        <v>0</v>
      </c>
      <c r="W13" s="138">
        <v>30297</v>
      </c>
      <c r="X13" s="138">
        <v>0</v>
      </c>
      <c r="Z13" s="167">
        <f>+Z14</f>
        <v>30000</v>
      </c>
      <c r="AA13" s="168">
        <f t="shared" ref="AA13:AC13" si="0">+AA14</f>
        <v>2316</v>
      </c>
      <c r="AB13" s="169">
        <f t="shared" si="0"/>
        <v>104385</v>
      </c>
      <c r="AC13" s="169">
        <f t="shared" si="0"/>
        <v>24812</v>
      </c>
    </row>
    <row r="14" spans="1:39" ht="50.25" customHeight="1">
      <c r="A14" s="195"/>
      <c r="B14" s="196"/>
      <c r="C14" s="89" t="s">
        <v>82</v>
      </c>
      <c r="D14" s="89" t="s">
        <v>24</v>
      </c>
      <c r="F14" s="43">
        <v>880</v>
      </c>
      <c r="G14" s="112">
        <v>920</v>
      </c>
      <c r="H14" s="187" t="s">
        <v>22</v>
      </c>
      <c r="I14" s="188" t="s">
        <v>23</v>
      </c>
      <c r="K14" s="10">
        <v>8613</v>
      </c>
      <c r="L14" s="172">
        <v>1396</v>
      </c>
      <c r="M14" s="145">
        <v>25012</v>
      </c>
      <c r="N14" s="133">
        <v>17910</v>
      </c>
      <c r="P14" s="9">
        <v>12003</v>
      </c>
      <c r="Q14" s="11"/>
      <c r="R14" s="145">
        <v>37380</v>
      </c>
      <c r="S14" s="156"/>
      <c r="U14" s="9">
        <v>8504</v>
      </c>
      <c r="V14" s="11"/>
      <c r="W14" s="145">
        <v>30297</v>
      </c>
      <c r="X14" s="12"/>
      <c r="Z14" s="39">
        <f>+F14+K14+P14+U14</f>
        <v>30000</v>
      </c>
      <c r="AA14" s="39">
        <f>+G14+L14+Q14+V14</f>
        <v>2316</v>
      </c>
      <c r="AB14" s="150">
        <f>+H14+M14+R14+W14</f>
        <v>104385</v>
      </c>
      <c r="AC14" s="150">
        <f>+I14+N14+S14+X14</f>
        <v>24812</v>
      </c>
    </row>
    <row r="15" spans="1:39">
      <c r="A15" s="88"/>
      <c r="B15" s="88" t="s">
        <v>25</v>
      </c>
      <c r="C15" s="57"/>
      <c r="D15" s="57"/>
      <c r="E15" s="1"/>
      <c r="F15" s="128"/>
      <c r="G15" s="128"/>
      <c r="H15" s="175" t="str">
        <f>+H14</f>
        <v>$11.696</v>
      </c>
      <c r="I15" s="175" t="str">
        <f>+I14</f>
        <v>$6.902</v>
      </c>
      <c r="J15" s="1"/>
      <c r="K15" s="60"/>
      <c r="L15" s="60"/>
      <c r="M15" s="140">
        <f t="shared" ref="M15:N15" si="1">+M14</f>
        <v>25012</v>
      </c>
      <c r="N15" s="140">
        <f t="shared" si="1"/>
        <v>17910</v>
      </c>
      <c r="O15" s="59"/>
      <c r="P15" s="58"/>
      <c r="Q15" s="58"/>
      <c r="R15" s="61">
        <f>+R14</f>
        <v>37380</v>
      </c>
      <c r="S15" s="61">
        <f>+S14</f>
        <v>0</v>
      </c>
      <c r="T15" s="59"/>
      <c r="U15" s="58"/>
      <c r="V15" s="58"/>
      <c r="W15" s="151">
        <v>30297</v>
      </c>
      <c r="X15" s="160">
        <f>SUM(X14)</f>
        <v>0</v>
      </c>
      <c r="Z15" s="60"/>
      <c r="AA15" s="60"/>
      <c r="AB15" s="151">
        <f>SUM(AB14)</f>
        <v>104385</v>
      </c>
      <c r="AC15" s="151">
        <f>SUM(AC14)</f>
        <v>24812</v>
      </c>
    </row>
    <row r="16" spans="1:39" s="14" customFormat="1">
      <c r="A16" s="13"/>
      <c r="B16" s="13"/>
      <c r="E16" s="1"/>
      <c r="F16" s="113"/>
      <c r="G16" s="113"/>
      <c r="H16" s="114"/>
      <c r="I16" s="115"/>
      <c r="J16" s="1"/>
      <c r="K16" s="16"/>
      <c r="L16" s="16"/>
      <c r="M16" s="17"/>
      <c r="N16" s="17"/>
      <c r="O16" s="13"/>
      <c r="P16" s="13"/>
      <c r="Q16" s="13"/>
      <c r="R16" s="15"/>
      <c r="S16" s="15"/>
      <c r="T16" s="13"/>
      <c r="U16" s="13"/>
      <c r="V16" s="13"/>
      <c r="W16" s="15"/>
      <c r="X16" s="15"/>
      <c r="Z16" s="16"/>
      <c r="AA16" s="16"/>
      <c r="AB16" s="17"/>
      <c r="AC16" s="17"/>
      <c r="AD16" s="73"/>
      <c r="AE16" s="73"/>
      <c r="AF16" s="73"/>
      <c r="AG16" s="73"/>
      <c r="AH16" s="73"/>
      <c r="AI16" s="73"/>
      <c r="AJ16" s="73"/>
      <c r="AK16" s="73"/>
      <c r="AL16" s="73"/>
      <c r="AM16" s="73"/>
    </row>
    <row r="17" spans="1:39" s="14" customFormat="1">
      <c r="A17" s="211" t="s">
        <v>4</v>
      </c>
      <c r="B17" s="79" t="s">
        <v>5</v>
      </c>
      <c r="C17" s="80" t="s">
        <v>26</v>
      </c>
      <c r="E17" s="1"/>
      <c r="F17" s="113"/>
      <c r="G17" s="113"/>
      <c r="H17" s="114"/>
      <c r="I17" s="114"/>
      <c r="J17" s="1"/>
      <c r="K17" s="16"/>
      <c r="L17" s="16"/>
      <c r="M17" s="17"/>
      <c r="N17" s="17"/>
      <c r="O17" s="13"/>
      <c r="P17" s="13"/>
      <c r="Q17" s="13"/>
      <c r="R17" s="15"/>
      <c r="S17" s="15"/>
      <c r="T17" s="13"/>
      <c r="U17" s="13"/>
      <c r="V17" s="13"/>
      <c r="W17" s="15"/>
      <c r="X17" s="15"/>
      <c r="Z17" s="16"/>
      <c r="AA17" s="16"/>
      <c r="AB17" s="17"/>
      <c r="AC17" s="17"/>
      <c r="AD17" s="73"/>
      <c r="AE17" s="73"/>
      <c r="AF17" s="73"/>
      <c r="AG17" s="73"/>
      <c r="AH17" s="73"/>
      <c r="AI17" s="73"/>
      <c r="AJ17" s="73"/>
      <c r="AK17" s="73"/>
      <c r="AL17" s="73"/>
      <c r="AM17" s="73"/>
    </row>
    <row r="18" spans="1:39" s="81" customFormat="1">
      <c r="A18" s="211"/>
      <c r="B18" s="79" t="s">
        <v>7</v>
      </c>
      <c r="C18" s="80" t="s">
        <v>27</v>
      </c>
      <c r="E18" s="82"/>
      <c r="F18" s="116"/>
      <c r="G18" s="117"/>
      <c r="H18" s="118"/>
      <c r="I18" s="118"/>
      <c r="J18" s="82"/>
      <c r="K18" s="20"/>
      <c r="L18" s="20"/>
      <c r="M18" s="21"/>
      <c r="N18" s="21"/>
      <c r="O18" s="28"/>
      <c r="P18" s="28"/>
      <c r="Q18" s="28"/>
      <c r="R18" s="84"/>
      <c r="S18" s="84"/>
      <c r="T18" s="28"/>
      <c r="U18" s="28"/>
      <c r="V18" s="28"/>
      <c r="W18" s="84"/>
      <c r="X18" s="84"/>
      <c r="Z18" s="20"/>
      <c r="AA18" s="20"/>
      <c r="AB18" s="21"/>
      <c r="AC18" s="21"/>
      <c r="AD18" s="73"/>
      <c r="AE18" s="73"/>
      <c r="AF18" s="73"/>
      <c r="AG18" s="73"/>
      <c r="AH18" s="73"/>
      <c r="AI18" s="73"/>
      <c r="AJ18" s="73"/>
      <c r="AK18" s="73"/>
      <c r="AL18" s="73"/>
      <c r="AM18" s="73"/>
    </row>
    <row r="19" spans="1:39" ht="3" customHeight="1">
      <c r="A19" s="20"/>
      <c r="B19" s="20"/>
      <c r="F19" s="119"/>
      <c r="G19" s="119"/>
      <c r="H19" s="120"/>
      <c r="I19" s="120"/>
      <c r="K19" s="18"/>
      <c r="L19" s="18"/>
      <c r="M19" s="19"/>
      <c r="N19" s="19"/>
    </row>
    <row r="20" spans="1:39">
      <c r="A20" s="206" t="s">
        <v>9</v>
      </c>
      <c r="B20" s="206" t="s">
        <v>10</v>
      </c>
      <c r="C20" s="206" t="s">
        <v>11</v>
      </c>
      <c r="D20" s="206" t="s">
        <v>12</v>
      </c>
      <c r="F20" s="207">
        <v>2024</v>
      </c>
      <c r="G20" s="208"/>
      <c r="H20" s="208"/>
      <c r="I20" s="208"/>
      <c r="K20" s="209">
        <v>2025</v>
      </c>
      <c r="L20" s="210"/>
      <c r="M20" s="210"/>
      <c r="N20" s="210"/>
      <c r="P20" s="198">
        <v>2026</v>
      </c>
      <c r="Q20" s="199"/>
      <c r="R20" s="199"/>
      <c r="S20" s="199"/>
      <c r="U20" s="198">
        <v>2027</v>
      </c>
      <c r="V20" s="199"/>
      <c r="W20" s="199"/>
      <c r="X20" s="199"/>
      <c r="Z20" s="200" t="s">
        <v>13</v>
      </c>
      <c r="AA20" s="201"/>
      <c r="AB20" s="201"/>
      <c r="AC20" s="201"/>
    </row>
    <row r="21" spans="1:39">
      <c r="A21" s="206"/>
      <c r="B21" s="206"/>
      <c r="C21" s="206"/>
      <c r="D21" s="206"/>
      <c r="F21" s="202" t="s">
        <v>14</v>
      </c>
      <c r="G21" s="202"/>
      <c r="H21" s="203" t="s">
        <v>15</v>
      </c>
      <c r="I21" s="203"/>
      <c r="K21" s="204" t="s">
        <v>14</v>
      </c>
      <c r="L21" s="204"/>
      <c r="M21" s="205" t="s">
        <v>15</v>
      </c>
      <c r="N21" s="205"/>
      <c r="P21" s="206" t="s">
        <v>14</v>
      </c>
      <c r="Q21" s="206"/>
      <c r="R21" s="192" t="s">
        <v>15</v>
      </c>
      <c r="S21" s="192"/>
      <c r="U21" s="206" t="s">
        <v>14</v>
      </c>
      <c r="V21" s="206"/>
      <c r="W21" s="192" t="s">
        <v>15</v>
      </c>
      <c r="X21" s="192"/>
      <c r="Z21" s="193" t="s">
        <v>14</v>
      </c>
      <c r="AA21" s="193"/>
      <c r="AB21" s="194" t="s">
        <v>15</v>
      </c>
      <c r="AC21" s="194"/>
    </row>
    <row r="22" spans="1:39" ht="15" customHeight="1">
      <c r="A22" s="206"/>
      <c r="B22" s="206"/>
      <c r="C22" s="206"/>
      <c r="D22" s="206"/>
      <c r="E22" s="1"/>
      <c r="F22" s="121" t="s">
        <v>16</v>
      </c>
      <c r="G22" s="121" t="s">
        <v>17</v>
      </c>
      <c r="H22" s="122" t="s">
        <v>18</v>
      </c>
      <c r="I22" s="122" t="s">
        <v>19</v>
      </c>
      <c r="J22" s="1"/>
      <c r="K22" s="22" t="s">
        <v>16</v>
      </c>
      <c r="L22" s="22" t="s">
        <v>17</v>
      </c>
      <c r="M22" s="23" t="s">
        <v>18</v>
      </c>
      <c r="N22" s="23" t="s">
        <v>19</v>
      </c>
      <c r="P22" s="2" t="s">
        <v>16</v>
      </c>
      <c r="Q22" s="2" t="s">
        <v>17</v>
      </c>
      <c r="R22" s="3" t="s">
        <v>18</v>
      </c>
      <c r="S22" s="3" t="s">
        <v>19</v>
      </c>
      <c r="U22" s="2" t="s">
        <v>16</v>
      </c>
      <c r="V22" s="2" t="s">
        <v>17</v>
      </c>
      <c r="W22" s="3" t="s">
        <v>18</v>
      </c>
      <c r="X22" s="3" t="s">
        <v>19</v>
      </c>
      <c r="Z22" s="24" t="s">
        <v>16</v>
      </c>
      <c r="AA22" s="24" t="s">
        <v>17</v>
      </c>
      <c r="AB22" s="25" t="s">
        <v>18</v>
      </c>
      <c r="AC22" s="25" t="s">
        <v>19</v>
      </c>
    </row>
    <row r="23" spans="1:39" ht="30" customHeight="1">
      <c r="A23" s="195">
        <v>8005</v>
      </c>
      <c r="B23" s="196" t="s">
        <v>28</v>
      </c>
      <c r="C23" s="6" t="s">
        <v>84</v>
      </c>
      <c r="D23" s="6" t="s">
        <v>29</v>
      </c>
      <c r="F23" s="7">
        <v>110</v>
      </c>
      <c r="G23" s="7">
        <v>110</v>
      </c>
      <c r="H23" s="137">
        <v>6861</v>
      </c>
      <c r="I23" s="138">
        <v>6551</v>
      </c>
      <c r="K23" s="26">
        <v>880</v>
      </c>
      <c r="L23" s="26">
        <v>200</v>
      </c>
      <c r="M23" s="144">
        <v>12896</v>
      </c>
      <c r="N23" s="147">
        <v>9084</v>
      </c>
      <c r="O23" s="28"/>
      <c r="P23" s="7">
        <v>1100</v>
      </c>
      <c r="Q23" s="7">
        <v>0</v>
      </c>
      <c r="R23" s="137">
        <v>14602</v>
      </c>
      <c r="S23" s="138">
        <v>0</v>
      </c>
      <c r="T23" s="28"/>
      <c r="U23" s="7">
        <v>1910</v>
      </c>
      <c r="V23" s="7">
        <v>0</v>
      </c>
      <c r="W23" s="137">
        <v>6632</v>
      </c>
      <c r="X23" s="138">
        <v>0</v>
      </c>
      <c r="Z23" s="167">
        <f>+Z25</f>
        <v>4000</v>
      </c>
      <c r="AA23" s="168">
        <f>+AA25</f>
        <v>310</v>
      </c>
      <c r="AB23" s="169">
        <f>+AB24+AB25</f>
        <v>40991</v>
      </c>
      <c r="AC23" s="169">
        <f>+AC24+AC25+1</f>
        <v>15635</v>
      </c>
    </row>
    <row r="24" spans="1:39" ht="71.25" customHeight="1">
      <c r="A24" s="195"/>
      <c r="B24" s="196"/>
      <c r="C24" s="89" t="s">
        <v>30</v>
      </c>
      <c r="D24" s="89" t="s">
        <v>31</v>
      </c>
      <c r="F24" s="12">
        <v>110</v>
      </c>
      <c r="G24" s="12">
        <v>0</v>
      </c>
      <c r="H24" s="129">
        <v>6418</v>
      </c>
      <c r="I24" s="129">
        <v>6119</v>
      </c>
      <c r="K24" s="9">
        <v>990</v>
      </c>
      <c r="L24" s="10">
        <v>0</v>
      </c>
      <c r="M24" s="145">
        <v>8112</v>
      </c>
      <c r="N24" s="145">
        <v>6608</v>
      </c>
      <c r="O24" s="28"/>
      <c r="P24" s="29">
        <v>1100</v>
      </c>
      <c r="Q24" s="29"/>
      <c r="R24" s="157">
        <v>12558</v>
      </c>
      <c r="S24" s="30"/>
      <c r="T24" s="28"/>
      <c r="U24" s="29">
        <v>1910</v>
      </c>
      <c r="V24" s="29"/>
      <c r="W24" s="157">
        <v>5704</v>
      </c>
      <c r="X24" s="30"/>
      <c r="Z24" s="39">
        <f>+F24+K24+P24+U24-110</f>
        <v>4000</v>
      </c>
      <c r="AA24" s="39">
        <f t="shared" ref="AA24:AA25" si="2">+G24+L24+Q24+V24</f>
        <v>0</v>
      </c>
      <c r="AB24" s="150">
        <f>+H24+M24+R24+W24-1</f>
        <v>32791</v>
      </c>
      <c r="AC24" s="150">
        <f>+I24+N24+S24+X24-1</f>
        <v>12726</v>
      </c>
    </row>
    <row r="25" spans="1:39" ht="37.5" customHeight="1">
      <c r="A25" s="195"/>
      <c r="B25" s="196"/>
      <c r="C25" s="89" t="s">
        <v>32</v>
      </c>
      <c r="D25" s="89" t="s">
        <v>33</v>
      </c>
      <c r="F25" s="12">
        <v>110</v>
      </c>
      <c r="G25" s="31">
        <v>110</v>
      </c>
      <c r="H25" s="129">
        <v>443</v>
      </c>
      <c r="I25" s="129">
        <v>432</v>
      </c>
      <c r="K25" s="9">
        <v>880</v>
      </c>
      <c r="L25" s="10">
        <v>200</v>
      </c>
      <c r="M25" s="145">
        <v>4784</v>
      </c>
      <c r="N25" s="145">
        <v>2476</v>
      </c>
      <c r="O25" s="28"/>
      <c r="P25" s="29">
        <v>1100</v>
      </c>
      <c r="Q25" s="29"/>
      <c r="R25" s="158">
        <v>2044</v>
      </c>
      <c r="S25" s="32"/>
      <c r="T25" s="28"/>
      <c r="U25" s="29">
        <v>1910</v>
      </c>
      <c r="V25" s="29"/>
      <c r="W25" s="158">
        <v>929</v>
      </c>
      <c r="X25" s="32"/>
      <c r="Z25" s="39">
        <f t="shared" ref="Z25" si="3">+F25+K25+P25+U25</f>
        <v>4000</v>
      </c>
      <c r="AA25" s="39">
        <f t="shared" si="2"/>
        <v>310</v>
      </c>
      <c r="AB25" s="150">
        <f t="shared" ref="AB25" si="4">+H25+M25+R25+W25</f>
        <v>8200</v>
      </c>
      <c r="AC25" s="150">
        <f t="shared" ref="AC25" si="5">+I25+N25+S25+X25</f>
        <v>2908</v>
      </c>
    </row>
    <row r="26" spans="1:39">
      <c r="A26" s="88"/>
      <c r="B26" s="88" t="s">
        <v>25</v>
      </c>
      <c r="C26" s="57"/>
      <c r="D26" s="57"/>
      <c r="E26" s="1"/>
      <c r="F26" s="128"/>
      <c r="G26" s="128"/>
      <c r="H26" s="140">
        <f>SUM(H24:H25)</f>
        <v>6861</v>
      </c>
      <c r="I26" s="140">
        <v>6551</v>
      </c>
      <c r="J26" s="1"/>
      <c r="K26" s="60"/>
      <c r="L26" s="60"/>
      <c r="M26" s="140">
        <f t="shared" ref="M26:N26" si="6">SUM(M24:M25)</f>
        <v>12896</v>
      </c>
      <c r="N26" s="140">
        <f t="shared" si="6"/>
        <v>9084</v>
      </c>
      <c r="O26" s="59"/>
      <c r="P26" s="58"/>
      <c r="Q26" s="58"/>
      <c r="R26" s="140">
        <f t="shared" ref="R26:S26" si="7">SUM(R24:R25)</f>
        <v>14602</v>
      </c>
      <c r="S26" s="140">
        <f t="shared" si="7"/>
        <v>0</v>
      </c>
      <c r="T26" s="59"/>
      <c r="U26" s="58"/>
      <c r="V26" s="58"/>
      <c r="W26" s="140">
        <f>SUM(W24:W25)-1</f>
        <v>6632</v>
      </c>
      <c r="X26" s="140">
        <f t="shared" ref="X26" si="8">SUM(X24:X25)</f>
        <v>0</v>
      </c>
      <c r="Z26" s="60"/>
      <c r="AA26" s="60"/>
      <c r="AB26" s="151">
        <f>SUM(AB24:AB25)</f>
        <v>40991</v>
      </c>
      <c r="AC26" s="151">
        <f>SUM(AC24:AC25)+1</f>
        <v>15635</v>
      </c>
    </row>
    <row r="27" spans="1:39" s="14" customFormat="1" ht="13.5" customHeight="1">
      <c r="A27" s="13"/>
      <c r="B27" s="13"/>
      <c r="E27" s="1"/>
      <c r="F27" s="113"/>
      <c r="G27" s="113"/>
      <c r="H27" s="114"/>
      <c r="I27" s="124"/>
      <c r="J27" s="1"/>
      <c r="K27" s="16"/>
      <c r="L27" s="16"/>
      <c r="M27" s="34"/>
      <c r="N27" s="34"/>
      <c r="O27" s="13"/>
      <c r="P27" s="13"/>
      <c r="Q27" s="13"/>
      <c r="R27" s="15"/>
      <c r="S27" s="33"/>
      <c r="T27" s="13"/>
      <c r="U27" s="13"/>
      <c r="V27" s="13"/>
      <c r="W27" s="15"/>
      <c r="X27" s="33"/>
      <c r="Z27" s="16"/>
      <c r="AA27" s="16"/>
      <c r="AB27" s="17"/>
      <c r="AC27" s="34"/>
      <c r="AD27" s="73"/>
      <c r="AE27" s="73"/>
      <c r="AF27" s="73"/>
      <c r="AG27" s="73"/>
      <c r="AH27" s="73"/>
      <c r="AI27" s="73"/>
      <c r="AJ27" s="73"/>
      <c r="AK27" s="73"/>
      <c r="AL27" s="73"/>
      <c r="AM27" s="73"/>
    </row>
    <row r="28" spans="1:39" s="81" customFormat="1">
      <c r="A28" s="211" t="s">
        <v>4</v>
      </c>
      <c r="B28" s="79" t="s">
        <v>5</v>
      </c>
      <c r="C28" s="80" t="s">
        <v>34</v>
      </c>
      <c r="E28" s="82"/>
      <c r="F28" s="117"/>
      <c r="G28" s="117"/>
      <c r="H28" s="118"/>
      <c r="I28" s="118"/>
      <c r="J28" s="82"/>
      <c r="K28" s="20"/>
      <c r="L28" s="20"/>
      <c r="M28" s="21"/>
      <c r="N28" s="21"/>
      <c r="O28" s="28"/>
      <c r="P28" s="28"/>
      <c r="Q28" s="28"/>
      <c r="R28" s="84"/>
      <c r="S28" s="84"/>
      <c r="T28" s="28"/>
      <c r="U28" s="28"/>
      <c r="V28" s="28"/>
      <c r="W28" s="84"/>
      <c r="X28" s="84"/>
      <c r="Z28" s="20"/>
      <c r="AA28" s="20"/>
      <c r="AB28" s="21"/>
      <c r="AC28" s="21"/>
      <c r="AD28" s="73"/>
      <c r="AE28" s="73"/>
      <c r="AF28" s="73"/>
      <c r="AG28" s="73"/>
      <c r="AH28" s="73"/>
      <c r="AI28" s="73"/>
      <c r="AJ28" s="73"/>
      <c r="AK28" s="73"/>
      <c r="AL28" s="73"/>
      <c r="AM28" s="73"/>
    </row>
    <row r="29" spans="1:39" s="81" customFormat="1">
      <c r="A29" s="211"/>
      <c r="B29" s="79" t="s">
        <v>7</v>
      </c>
      <c r="C29" s="80" t="s">
        <v>35</v>
      </c>
      <c r="E29" s="82"/>
      <c r="F29" s="117"/>
      <c r="G29" s="117"/>
      <c r="H29" s="118"/>
      <c r="I29" s="118"/>
      <c r="J29" s="82"/>
      <c r="K29" s="20"/>
      <c r="L29" s="20"/>
      <c r="M29" s="21"/>
      <c r="N29" s="21"/>
      <c r="O29" s="28"/>
      <c r="P29" s="28"/>
      <c r="Q29" s="28"/>
      <c r="R29" s="84"/>
      <c r="S29" s="84"/>
      <c r="T29" s="28"/>
      <c r="U29" s="28"/>
      <c r="V29" s="28"/>
      <c r="W29" s="84"/>
      <c r="X29" s="84"/>
      <c r="Z29" s="20"/>
      <c r="AA29" s="20"/>
      <c r="AB29" s="21"/>
      <c r="AC29" s="21"/>
      <c r="AD29" s="73"/>
      <c r="AE29" s="73"/>
      <c r="AF29" s="73"/>
      <c r="AG29" s="73"/>
      <c r="AH29" s="73"/>
      <c r="AI29" s="73"/>
      <c r="AJ29" s="73"/>
      <c r="AK29" s="73"/>
      <c r="AL29" s="73"/>
      <c r="AM29" s="73"/>
    </row>
    <row r="30" spans="1:39" ht="3" customHeight="1">
      <c r="A30" s="13"/>
      <c r="B30" s="90"/>
      <c r="F30" s="116"/>
      <c r="G30" s="119"/>
      <c r="H30" s="120"/>
      <c r="I30" s="120"/>
    </row>
    <row r="31" spans="1:39">
      <c r="A31" s="206" t="s">
        <v>9</v>
      </c>
      <c r="B31" s="206" t="s">
        <v>10</v>
      </c>
      <c r="C31" s="206" t="s">
        <v>11</v>
      </c>
      <c r="D31" s="206" t="s">
        <v>12</v>
      </c>
      <c r="F31" s="207">
        <v>2024</v>
      </c>
      <c r="G31" s="208"/>
      <c r="H31" s="208"/>
      <c r="I31" s="208"/>
      <c r="K31" s="209">
        <v>2025</v>
      </c>
      <c r="L31" s="210"/>
      <c r="M31" s="210"/>
      <c r="N31" s="210"/>
      <c r="P31" s="198">
        <v>2026</v>
      </c>
      <c r="Q31" s="199"/>
      <c r="R31" s="199"/>
      <c r="S31" s="199"/>
      <c r="U31" s="198">
        <v>2027</v>
      </c>
      <c r="V31" s="199"/>
      <c r="W31" s="199"/>
      <c r="X31" s="199"/>
      <c r="Z31" s="200" t="s">
        <v>13</v>
      </c>
      <c r="AA31" s="201"/>
      <c r="AB31" s="201"/>
      <c r="AC31" s="201"/>
    </row>
    <row r="32" spans="1:39">
      <c r="A32" s="206"/>
      <c r="B32" s="206"/>
      <c r="C32" s="206"/>
      <c r="D32" s="206"/>
      <c r="F32" s="202" t="s">
        <v>14</v>
      </c>
      <c r="G32" s="202"/>
      <c r="H32" s="203" t="s">
        <v>15</v>
      </c>
      <c r="I32" s="203"/>
      <c r="K32" s="204" t="s">
        <v>14</v>
      </c>
      <c r="L32" s="204"/>
      <c r="M32" s="205" t="s">
        <v>15</v>
      </c>
      <c r="N32" s="205"/>
      <c r="P32" s="206" t="s">
        <v>14</v>
      </c>
      <c r="Q32" s="206"/>
      <c r="R32" s="192" t="s">
        <v>15</v>
      </c>
      <c r="S32" s="192"/>
      <c r="U32" s="206" t="s">
        <v>14</v>
      </c>
      <c r="V32" s="206"/>
      <c r="W32" s="192" t="s">
        <v>15</v>
      </c>
      <c r="X32" s="192"/>
      <c r="Z32" s="193" t="s">
        <v>14</v>
      </c>
      <c r="AA32" s="193"/>
      <c r="AB32" s="194" t="s">
        <v>15</v>
      </c>
      <c r="AC32" s="194"/>
    </row>
    <row r="33" spans="1:39" ht="23.45" customHeight="1">
      <c r="A33" s="206"/>
      <c r="B33" s="206"/>
      <c r="C33" s="206"/>
      <c r="D33" s="206"/>
      <c r="E33" s="1"/>
      <c r="F33" s="121" t="s">
        <v>16</v>
      </c>
      <c r="G33" s="121" t="s">
        <v>17</v>
      </c>
      <c r="H33" s="121" t="s">
        <v>18</v>
      </c>
      <c r="I33" s="121" t="s">
        <v>19</v>
      </c>
      <c r="J33" s="1"/>
      <c r="K33" s="22" t="s">
        <v>16</v>
      </c>
      <c r="L33" s="22" t="s">
        <v>17</v>
      </c>
      <c r="M33" s="22" t="s">
        <v>18</v>
      </c>
      <c r="N33" s="22" t="s">
        <v>19</v>
      </c>
      <c r="P33" s="2" t="s">
        <v>16</v>
      </c>
      <c r="Q33" s="2" t="s">
        <v>17</v>
      </c>
      <c r="R33" s="2" t="s">
        <v>18</v>
      </c>
      <c r="S33" s="2" t="s">
        <v>19</v>
      </c>
      <c r="U33" s="2" t="s">
        <v>16</v>
      </c>
      <c r="V33" s="2" t="s">
        <v>17</v>
      </c>
      <c r="W33" s="2" t="s">
        <v>18</v>
      </c>
      <c r="X33" s="2" t="s">
        <v>19</v>
      </c>
      <c r="Z33" s="24" t="s">
        <v>16</v>
      </c>
      <c r="AA33" s="24" t="s">
        <v>17</v>
      </c>
      <c r="AB33" s="24" t="s">
        <v>18</v>
      </c>
      <c r="AC33" s="24" t="s">
        <v>19</v>
      </c>
    </row>
    <row r="34" spans="1:39" ht="58.5" customHeight="1">
      <c r="A34" s="195">
        <v>8071</v>
      </c>
      <c r="B34" s="196" t="s">
        <v>36</v>
      </c>
      <c r="C34" s="6" t="s">
        <v>85</v>
      </c>
      <c r="D34" s="6" t="s">
        <v>37</v>
      </c>
      <c r="F34" s="7">
        <v>130</v>
      </c>
      <c r="G34" s="7">
        <v>132</v>
      </c>
      <c r="H34" s="189">
        <v>6013</v>
      </c>
      <c r="I34" s="189">
        <v>5935</v>
      </c>
      <c r="K34" s="26">
        <v>645</v>
      </c>
      <c r="L34" s="26">
        <v>86</v>
      </c>
      <c r="M34" s="144">
        <v>23647</v>
      </c>
      <c r="N34" s="144">
        <v>22931</v>
      </c>
      <c r="O34" s="28"/>
      <c r="P34" s="7">
        <v>572</v>
      </c>
      <c r="Q34" s="7">
        <v>0</v>
      </c>
      <c r="R34" s="137">
        <v>26401</v>
      </c>
      <c r="S34" s="137">
        <v>0</v>
      </c>
      <c r="T34" s="28"/>
      <c r="U34" s="35">
        <v>651</v>
      </c>
      <c r="V34" s="7">
        <v>0</v>
      </c>
      <c r="W34" s="137">
        <v>34658</v>
      </c>
      <c r="X34" s="137">
        <v>0</v>
      </c>
      <c r="Z34" s="35">
        <f>+(Z35+Z39)</f>
        <v>2000</v>
      </c>
      <c r="AA34" s="35">
        <f>+(AA35+AA39)</f>
        <v>218</v>
      </c>
      <c r="AB34" s="169">
        <f>SUM(AB35:AB41)</f>
        <v>90719</v>
      </c>
      <c r="AC34" s="169">
        <f>SUM(AC35:AC41)-1</f>
        <v>28866</v>
      </c>
    </row>
    <row r="35" spans="1:39" ht="56.25" customHeight="1">
      <c r="A35" s="195"/>
      <c r="B35" s="196"/>
      <c r="C35" s="89" t="s">
        <v>86</v>
      </c>
      <c r="D35" s="171" t="s">
        <v>38</v>
      </c>
      <c r="E35" s="73"/>
      <c r="F35" s="12">
        <v>66</v>
      </c>
      <c r="G35" s="130">
        <v>66</v>
      </c>
      <c r="H35" s="182">
        <v>305</v>
      </c>
      <c r="I35" s="183">
        <v>305</v>
      </c>
      <c r="J35" s="73"/>
      <c r="K35" s="10">
        <v>495</v>
      </c>
      <c r="L35" s="173">
        <v>38</v>
      </c>
      <c r="M35" s="180">
        <v>285</v>
      </c>
      <c r="N35" s="156">
        <v>278</v>
      </c>
      <c r="P35" s="29">
        <v>422</v>
      </c>
      <c r="Q35" s="36"/>
      <c r="R35" s="142">
        <v>391</v>
      </c>
      <c r="S35" s="110"/>
      <c r="T35" s="28"/>
      <c r="U35" s="29">
        <v>467</v>
      </c>
      <c r="V35" s="29"/>
      <c r="W35" s="158">
        <v>566</v>
      </c>
      <c r="X35" s="32"/>
      <c r="Z35" s="39">
        <f t="shared" ref="Z35" si="9">+F35+K35+P35+U35</f>
        <v>1450</v>
      </c>
      <c r="AA35" s="39">
        <f t="shared" ref="AA35:AB41" si="10">+G35+L35+Q35+V35</f>
        <v>104</v>
      </c>
      <c r="AB35" s="150">
        <f>+H35+M35+R35+W35+1</f>
        <v>1548</v>
      </c>
      <c r="AC35" s="150">
        <f>+I35+N35+S35+X35+1</f>
        <v>584</v>
      </c>
    </row>
    <row r="36" spans="1:39" ht="63" customHeight="1">
      <c r="A36" s="195"/>
      <c r="B36" s="196"/>
      <c r="C36" s="89" t="s">
        <v>87</v>
      </c>
      <c r="D36" s="171" t="s">
        <v>39</v>
      </c>
      <c r="F36" s="12">
        <v>10</v>
      </c>
      <c r="G36" s="130">
        <v>10</v>
      </c>
      <c r="H36" s="182">
        <v>642</v>
      </c>
      <c r="I36" s="183">
        <v>642</v>
      </c>
      <c r="K36" s="10">
        <v>204</v>
      </c>
      <c r="L36" s="173">
        <v>216</v>
      </c>
      <c r="M36" s="180">
        <v>8456</v>
      </c>
      <c r="N36" s="156">
        <v>8456</v>
      </c>
      <c r="P36" s="29">
        <v>216</v>
      </c>
      <c r="Q36" s="36"/>
      <c r="R36" s="142">
        <v>11860</v>
      </c>
      <c r="S36" s="110"/>
      <c r="T36" s="28"/>
      <c r="U36" s="29">
        <v>354</v>
      </c>
      <c r="V36" s="29"/>
      <c r="W36" s="158">
        <v>12524</v>
      </c>
      <c r="X36" s="32"/>
      <c r="Z36" s="39">
        <f t="shared" ref="Z36:Z41" si="11">+F36+K36+P36+U36</f>
        <v>784</v>
      </c>
      <c r="AA36" s="39">
        <f t="shared" si="10"/>
        <v>226</v>
      </c>
      <c r="AB36" s="150">
        <f t="shared" si="10"/>
        <v>33482</v>
      </c>
      <c r="AC36" s="150">
        <f t="shared" ref="AC36:AC40" si="12">+I36+N36+S36+X36</f>
        <v>9098</v>
      </c>
    </row>
    <row r="37" spans="1:39" ht="81" customHeight="1">
      <c r="A37" s="195"/>
      <c r="B37" s="196"/>
      <c r="C37" s="89" t="s">
        <v>88</v>
      </c>
      <c r="D37" s="107" t="s">
        <v>89</v>
      </c>
      <c r="F37" s="176">
        <v>5000</v>
      </c>
      <c r="G37" s="130">
        <v>6568</v>
      </c>
      <c r="H37" s="182">
        <v>353</v>
      </c>
      <c r="I37" s="183">
        <v>353</v>
      </c>
      <c r="K37" s="176">
        <v>6000</v>
      </c>
      <c r="L37" s="173">
        <v>7110</v>
      </c>
      <c r="M37" s="180">
        <v>1541</v>
      </c>
      <c r="N37" s="156">
        <v>1541</v>
      </c>
      <c r="P37" s="176">
        <v>6000</v>
      </c>
      <c r="R37" s="179">
        <v>2086</v>
      </c>
      <c r="S37" s="110"/>
      <c r="T37" s="28"/>
      <c r="U37" s="29">
        <v>3000</v>
      </c>
      <c r="V37" s="29"/>
      <c r="W37" s="158">
        <v>3019</v>
      </c>
      <c r="X37" s="32"/>
      <c r="Z37" s="12">
        <f t="shared" si="11"/>
        <v>20000</v>
      </c>
      <c r="AA37" s="39">
        <f t="shared" si="10"/>
        <v>13678</v>
      </c>
      <c r="AB37" s="150">
        <f>+H37+M37+R37+W37+1</f>
        <v>7000</v>
      </c>
      <c r="AC37" s="150">
        <f t="shared" si="12"/>
        <v>1894</v>
      </c>
    </row>
    <row r="38" spans="1:39" s="74" customFormat="1" ht="72.75" customHeight="1">
      <c r="A38" s="195"/>
      <c r="B38" s="196"/>
      <c r="C38" s="91" t="s">
        <v>40</v>
      </c>
      <c r="D38" s="89" t="s">
        <v>41</v>
      </c>
      <c r="E38" s="85"/>
      <c r="F38" s="71">
        <v>1</v>
      </c>
      <c r="G38" s="131">
        <v>1</v>
      </c>
      <c r="H38" s="184">
        <v>2902</v>
      </c>
      <c r="I38" s="183">
        <v>2869</v>
      </c>
      <c r="J38" s="85"/>
      <c r="K38" s="132">
        <v>1</v>
      </c>
      <c r="L38" s="132">
        <v>1</v>
      </c>
      <c r="M38" s="181">
        <v>7912</v>
      </c>
      <c r="N38" s="180">
        <v>7267</v>
      </c>
      <c r="O38" s="41"/>
      <c r="P38" s="177">
        <v>1</v>
      </c>
      <c r="Q38" s="38"/>
      <c r="R38" s="139">
        <v>3521</v>
      </c>
      <c r="S38" s="42"/>
      <c r="T38" s="41"/>
      <c r="U38" s="70">
        <v>1</v>
      </c>
      <c r="V38" s="29"/>
      <c r="W38" s="158">
        <v>5095</v>
      </c>
      <c r="X38" s="32"/>
      <c r="Z38" s="70">
        <f>+K38</f>
        <v>1</v>
      </c>
      <c r="AA38" s="70">
        <f>+L38</f>
        <v>1</v>
      </c>
      <c r="AB38" s="150">
        <f t="shared" si="10"/>
        <v>19430</v>
      </c>
      <c r="AC38" s="150">
        <f t="shared" si="12"/>
        <v>10136</v>
      </c>
      <c r="AD38" s="73"/>
      <c r="AE38" s="73"/>
      <c r="AF38" s="73"/>
      <c r="AG38" s="73"/>
      <c r="AH38" s="73"/>
      <c r="AI38" s="73"/>
      <c r="AJ38" s="73"/>
      <c r="AK38" s="73"/>
      <c r="AL38" s="73"/>
      <c r="AM38" s="73"/>
    </row>
    <row r="39" spans="1:39" ht="73.5" customHeight="1">
      <c r="A39" s="195"/>
      <c r="B39" s="196"/>
      <c r="C39" s="89" t="s">
        <v>90</v>
      </c>
      <c r="D39" s="85" t="s">
        <v>43</v>
      </c>
      <c r="F39" s="12">
        <v>64</v>
      </c>
      <c r="G39" s="130">
        <v>66</v>
      </c>
      <c r="H39" s="182">
        <v>110</v>
      </c>
      <c r="I39" s="183">
        <v>104</v>
      </c>
      <c r="K39" s="10">
        <v>150</v>
      </c>
      <c r="L39" s="173">
        <v>48</v>
      </c>
      <c r="M39" s="180">
        <v>49</v>
      </c>
      <c r="N39" s="156">
        <v>49</v>
      </c>
      <c r="P39" s="29">
        <v>150</v>
      </c>
      <c r="Q39" s="68"/>
      <c r="R39" s="142">
        <v>319</v>
      </c>
      <c r="S39" s="142"/>
      <c r="T39" s="28"/>
      <c r="U39" s="29">
        <v>184</v>
      </c>
      <c r="V39" s="29"/>
      <c r="W39" s="158">
        <v>1557</v>
      </c>
      <c r="X39" s="32"/>
      <c r="Z39" s="149">
        <f>+(F39+K39+P39+U39)+2</f>
        <v>550</v>
      </c>
      <c r="AA39" s="39">
        <f t="shared" si="10"/>
        <v>114</v>
      </c>
      <c r="AB39" s="150">
        <f t="shared" si="10"/>
        <v>2035</v>
      </c>
      <c r="AC39" s="150">
        <f t="shared" si="12"/>
        <v>153</v>
      </c>
    </row>
    <row r="40" spans="1:39" s="74" customFormat="1" ht="81.75" customHeight="1">
      <c r="A40" s="195"/>
      <c r="B40" s="196"/>
      <c r="C40" s="91" t="s">
        <v>91</v>
      </c>
      <c r="D40" s="85" t="s">
        <v>44</v>
      </c>
      <c r="F40" s="132">
        <v>1</v>
      </c>
      <c r="G40" s="134">
        <v>1</v>
      </c>
      <c r="H40" s="184">
        <v>1607</v>
      </c>
      <c r="I40" s="183">
        <v>1569</v>
      </c>
      <c r="K40" s="132">
        <v>1</v>
      </c>
      <c r="L40" s="132">
        <v>1</v>
      </c>
      <c r="M40" s="180">
        <v>5006</v>
      </c>
      <c r="N40" s="156">
        <v>4942</v>
      </c>
      <c r="P40" s="178">
        <v>1</v>
      </c>
      <c r="Q40" s="91"/>
      <c r="R40" s="159">
        <v>7179</v>
      </c>
      <c r="S40" s="159"/>
      <c r="T40" s="41"/>
      <c r="U40" s="70">
        <v>1</v>
      </c>
      <c r="V40" s="29"/>
      <c r="W40" s="158">
        <v>10388</v>
      </c>
      <c r="X40" s="32"/>
      <c r="Z40" s="70">
        <v>1</v>
      </c>
      <c r="AA40" s="70">
        <v>1</v>
      </c>
      <c r="AB40" s="150">
        <f t="shared" si="10"/>
        <v>24180</v>
      </c>
      <c r="AC40" s="150">
        <f t="shared" si="12"/>
        <v>6511</v>
      </c>
      <c r="AD40" s="73"/>
      <c r="AE40" s="73"/>
      <c r="AF40" s="73"/>
      <c r="AG40" s="73"/>
      <c r="AH40" s="73"/>
      <c r="AI40" s="73"/>
      <c r="AJ40" s="73"/>
      <c r="AK40" s="73"/>
      <c r="AL40" s="73"/>
      <c r="AM40" s="73"/>
    </row>
    <row r="41" spans="1:39" ht="52.5" customHeight="1">
      <c r="A41" s="195"/>
      <c r="B41" s="196"/>
      <c r="C41" s="89" t="s">
        <v>92</v>
      </c>
      <c r="D41" s="85" t="s">
        <v>45</v>
      </c>
      <c r="F41" s="43">
        <v>4</v>
      </c>
      <c r="G41" s="123">
        <v>4</v>
      </c>
      <c r="H41" s="182">
        <v>93</v>
      </c>
      <c r="I41" s="183">
        <v>93</v>
      </c>
      <c r="K41" s="10">
        <v>20</v>
      </c>
      <c r="L41" s="173">
        <v>14</v>
      </c>
      <c r="M41" s="180">
        <v>397</v>
      </c>
      <c r="N41" s="156">
        <v>397</v>
      </c>
      <c r="P41" s="29">
        <v>16</v>
      </c>
      <c r="Q41" s="68"/>
      <c r="R41" s="158">
        <v>1043</v>
      </c>
      <c r="S41" s="158"/>
      <c r="T41" s="28"/>
      <c r="U41" s="29">
        <v>20</v>
      </c>
      <c r="V41" s="29"/>
      <c r="W41" s="158">
        <v>1510</v>
      </c>
      <c r="X41" s="32"/>
      <c r="Z41" s="39">
        <f t="shared" si="11"/>
        <v>60</v>
      </c>
      <c r="AA41" s="39">
        <f t="shared" si="10"/>
        <v>18</v>
      </c>
      <c r="AB41" s="150">
        <f>+H41+M41+R41+W41+1</f>
        <v>3044</v>
      </c>
      <c r="AC41" s="150">
        <f>+I41+N41+S41+X41+1</f>
        <v>491</v>
      </c>
    </row>
    <row r="42" spans="1:39">
      <c r="A42" s="88"/>
      <c r="B42" s="88" t="s">
        <v>25</v>
      </c>
      <c r="C42" s="57"/>
      <c r="D42" s="57"/>
      <c r="E42" s="1"/>
      <c r="F42" s="128"/>
      <c r="G42" s="128"/>
      <c r="H42" s="162">
        <f>SUM(H35:H41)+1</f>
        <v>6013</v>
      </c>
      <c r="I42" s="162">
        <f>SUM(I35:I41)</f>
        <v>5935</v>
      </c>
      <c r="J42" s="1"/>
      <c r="K42" s="60"/>
      <c r="L42" s="60"/>
      <c r="M42" s="151">
        <f>SUM(M35:M41)+1</f>
        <v>23647</v>
      </c>
      <c r="N42" s="151">
        <f>SUM(N35:N41)+1</f>
        <v>22931</v>
      </c>
      <c r="O42" s="59"/>
      <c r="P42" s="58"/>
      <c r="Q42" s="58"/>
      <c r="R42" s="151">
        <f>SUM(R35:R41)+2</f>
        <v>26401</v>
      </c>
      <c r="S42" s="151">
        <f>SUM(S35:S41)</f>
        <v>0</v>
      </c>
      <c r="T42" s="59"/>
      <c r="U42" s="58"/>
      <c r="V42" s="58"/>
      <c r="W42" s="151">
        <f>SUM(W35:W41)-1</f>
        <v>34658</v>
      </c>
      <c r="X42" s="160"/>
      <c r="Z42" s="60"/>
      <c r="AA42" s="60"/>
      <c r="AB42" s="151">
        <f>SUM(AB35:AB41)</f>
        <v>90719</v>
      </c>
      <c r="AC42" s="151">
        <f>SUM(AC35:AC41)-1</f>
        <v>28866</v>
      </c>
    </row>
    <row r="43" spans="1:39" s="13" customFormat="1" ht="14.45" customHeight="1">
      <c r="E43" s="44"/>
      <c r="F43" s="113"/>
      <c r="G43" s="113"/>
      <c r="H43" s="114"/>
      <c r="I43" s="124"/>
      <c r="J43" s="44"/>
      <c r="K43" s="16"/>
      <c r="L43" s="16"/>
      <c r="M43" s="17"/>
      <c r="N43" s="34"/>
      <c r="R43" s="15"/>
      <c r="S43" s="33"/>
      <c r="W43" s="15"/>
      <c r="X43" s="33"/>
      <c r="Z43" s="16"/>
      <c r="AA43" s="16"/>
      <c r="AB43" s="17"/>
      <c r="AC43" s="34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  <row r="44" spans="1:39" s="81" customFormat="1">
      <c r="A44" s="211" t="s">
        <v>4</v>
      </c>
      <c r="B44" s="79" t="s">
        <v>5</v>
      </c>
      <c r="C44" s="80" t="s">
        <v>34</v>
      </c>
      <c r="E44" s="82"/>
      <c r="F44" s="117"/>
      <c r="G44" s="117"/>
      <c r="H44" s="118"/>
      <c r="I44" s="118"/>
      <c r="J44" s="82"/>
      <c r="K44" s="20"/>
      <c r="L44" s="20"/>
      <c r="M44" s="21"/>
      <c r="N44" s="21"/>
      <c r="O44" s="28"/>
      <c r="P44" s="28"/>
      <c r="Q44" s="28"/>
      <c r="R44" s="84"/>
      <c r="S44" s="84"/>
      <c r="T44" s="28"/>
      <c r="U44" s="28"/>
      <c r="V44" s="28"/>
      <c r="W44" s="84"/>
      <c r="X44" s="84"/>
      <c r="Z44" s="20"/>
      <c r="AA44" s="20"/>
      <c r="AB44" s="21"/>
      <c r="AC44" s="21"/>
      <c r="AD44" s="73"/>
      <c r="AE44" s="73"/>
      <c r="AF44" s="73"/>
      <c r="AG44" s="73"/>
      <c r="AH44" s="73"/>
      <c r="AI44" s="73"/>
      <c r="AJ44" s="73"/>
      <c r="AK44" s="73"/>
      <c r="AL44" s="73"/>
      <c r="AM44" s="73"/>
    </row>
    <row r="45" spans="1:39" s="81" customFormat="1">
      <c r="A45" s="211"/>
      <c r="B45" s="79" t="s">
        <v>7</v>
      </c>
      <c r="C45" s="80" t="s">
        <v>46</v>
      </c>
      <c r="E45" s="82"/>
      <c r="F45" s="117"/>
      <c r="G45" s="117"/>
      <c r="H45" s="118"/>
      <c r="I45" s="118"/>
      <c r="J45" s="82"/>
      <c r="K45" s="20"/>
      <c r="L45" s="20"/>
      <c r="M45" s="21"/>
      <c r="N45" s="21"/>
      <c r="O45" s="28"/>
      <c r="P45" s="28"/>
      <c r="Q45" s="28"/>
      <c r="R45" s="84"/>
      <c r="S45" s="84"/>
      <c r="T45" s="28"/>
      <c r="U45" s="28"/>
      <c r="V45" s="28"/>
      <c r="W45" s="84"/>
      <c r="X45" s="84"/>
      <c r="Z45" s="20"/>
      <c r="AA45" s="20"/>
      <c r="AB45" s="21"/>
      <c r="AC45" s="21"/>
      <c r="AD45" s="73"/>
      <c r="AE45" s="73"/>
      <c r="AF45" s="73"/>
      <c r="AG45" s="73"/>
      <c r="AH45" s="73"/>
      <c r="AI45" s="73"/>
      <c r="AJ45" s="73"/>
      <c r="AK45" s="73"/>
      <c r="AL45" s="73"/>
      <c r="AM45" s="73"/>
    </row>
    <row r="46" spans="1:39" ht="3.6" customHeight="1">
      <c r="A46" s="20"/>
      <c r="B46" s="20"/>
      <c r="F46" s="119"/>
      <c r="G46" s="119"/>
      <c r="H46" s="120"/>
      <c r="I46" s="120"/>
    </row>
    <row r="47" spans="1:39">
      <c r="A47" s="206" t="s">
        <v>9</v>
      </c>
      <c r="B47" s="206" t="s">
        <v>10</v>
      </c>
      <c r="C47" s="206" t="s">
        <v>11</v>
      </c>
      <c r="D47" s="206" t="s">
        <v>12</v>
      </c>
      <c r="F47" s="207">
        <v>2024</v>
      </c>
      <c r="G47" s="208"/>
      <c r="H47" s="208"/>
      <c r="I47" s="208"/>
      <c r="K47" s="209">
        <v>2025</v>
      </c>
      <c r="L47" s="210"/>
      <c r="M47" s="210"/>
      <c r="N47" s="210"/>
      <c r="P47" s="198">
        <v>2026</v>
      </c>
      <c r="Q47" s="199"/>
      <c r="R47" s="199"/>
      <c r="S47" s="199"/>
      <c r="U47" s="198">
        <v>2027</v>
      </c>
      <c r="V47" s="199"/>
      <c r="W47" s="199"/>
      <c r="X47" s="199"/>
      <c r="Z47" s="200" t="s">
        <v>13</v>
      </c>
      <c r="AA47" s="201"/>
      <c r="AB47" s="201"/>
      <c r="AC47" s="201"/>
    </row>
    <row r="48" spans="1:39">
      <c r="A48" s="206"/>
      <c r="B48" s="206"/>
      <c r="C48" s="206"/>
      <c r="D48" s="206"/>
      <c r="F48" s="202" t="s">
        <v>14</v>
      </c>
      <c r="G48" s="202"/>
      <c r="H48" s="203" t="s">
        <v>15</v>
      </c>
      <c r="I48" s="203"/>
      <c r="K48" s="204" t="s">
        <v>14</v>
      </c>
      <c r="L48" s="204"/>
      <c r="M48" s="205" t="s">
        <v>15</v>
      </c>
      <c r="N48" s="205"/>
      <c r="P48" s="206" t="s">
        <v>14</v>
      </c>
      <c r="Q48" s="206"/>
      <c r="R48" s="192" t="s">
        <v>15</v>
      </c>
      <c r="S48" s="192"/>
      <c r="U48" s="206" t="s">
        <v>14</v>
      </c>
      <c r="V48" s="206"/>
      <c r="W48" s="192" t="s">
        <v>15</v>
      </c>
      <c r="X48" s="192"/>
      <c r="Z48" s="193" t="s">
        <v>14</v>
      </c>
      <c r="AA48" s="193"/>
      <c r="AB48" s="194" t="s">
        <v>15</v>
      </c>
      <c r="AC48" s="194"/>
    </row>
    <row r="49" spans="1:39" ht="15" customHeight="1">
      <c r="A49" s="206"/>
      <c r="B49" s="206"/>
      <c r="C49" s="206"/>
      <c r="D49" s="206"/>
      <c r="E49" s="1"/>
      <c r="F49" s="121" t="s">
        <v>16</v>
      </c>
      <c r="G49" s="121" t="s">
        <v>17</v>
      </c>
      <c r="H49" s="122" t="s">
        <v>18</v>
      </c>
      <c r="I49" s="122" t="s">
        <v>19</v>
      </c>
      <c r="J49" s="1"/>
      <c r="K49" s="22" t="s">
        <v>16</v>
      </c>
      <c r="L49" s="22" t="s">
        <v>17</v>
      </c>
      <c r="M49" s="23" t="s">
        <v>18</v>
      </c>
      <c r="N49" s="23" t="s">
        <v>19</v>
      </c>
      <c r="P49" s="2" t="s">
        <v>16</v>
      </c>
      <c r="Q49" s="2" t="s">
        <v>17</v>
      </c>
      <c r="R49" s="3" t="s">
        <v>18</v>
      </c>
      <c r="S49" s="3" t="s">
        <v>19</v>
      </c>
      <c r="U49" s="2" t="s">
        <v>16</v>
      </c>
      <c r="V49" s="2" t="s">
        <v>17</v>
      </c>
      <c r="W49" s="3" t="s">
        <v>18</v>
      </c>
      <c r="X49" s="3" t="s">
        <v>19</v>
      </c>
      <c r="Z49" s="24" t="s">
        <v>16</v>
      </c>
      <c r="AA49" s="24" t="s">
        <v>17</v>
      </c>
      <c r="AB49" s="25" t="s">
        <v>18</v>
      </c>
      <c r="AC49" s="25" t="s">
        <v>19</v>
      </c>
    </row>
    <row r="50" spans="1:39" ht="15" customHeight="1">
      <c r="A50" s="2"/>
      <c r="B50" s="2"/>
      <c r="C50" s="2"/>
      <c r="D50" s="2"/>
      <c r="E50" s="1"/>
      <c r="F50" s="125"/>
      <c r="G50" s="125"/>
      <c r="H50" s="126"/>
      <c r="I50" s="127"/>
      <c r="J50" s="1"/>
      <c r="K50" s="48"/>
      <c r="L50" s="48"/>
      <c r="M50" s="49"/>
      <c r="N50" s="50"/>
      <c r="P50" s="45"/>
      <c r="Q50" s="45"/>
      <c r="R50" s="46"/>
      <c r="S50" s="47"/>
      <c r="U50" s="45"/>
      <c r="V50" s="45"/>
      <c r="W50" s="46"/>
      <c r="X50" s="47"/>
      <c r="Z50" s="51"/>
      <c r="AA50" s="51"/>
      <c r="AB50" s="52"/>
      <c r="AC50" s="53"/>
    </row>
    <row r="51" spans="1:39" ht="45" customHeight="1">
      <c r="A51" s="216">
        <v>8013</v>
      </c>
      <c r="B51" s="214" t="s">
        <v>47</v>
      </c>
      <c r="C51" s="6" t="s">
        <v>93</v>
      </c>
      <c r="D51" s="6" t="s">
        <v>48</v>
      </c>
      <c r="F51" s="7">
        <v>100</v>
      </c>
      <c r="G51" s="7">
        <v>44</v>
      </c>
      <c r="H51" s="137">
        <v>437</v>
      </c>
      <c r="I51" s="137">
        <v>436</v>
      </c>
      <c r="K51" s="26">
        <v>856</v>
      </c>
      <c r="L51" s="26">
        <v>22</v>
      </c>
      <c r="M51" s="144">
        <v>5705</v>
      </c>
      <c r="N51" s="144">
        <v>5504</v>
      </c>
      <c r="O51" s="28"/>
      <c r="P51" s="7">
        <v>1000</v>
      </c>
      <c r="Q51" s="7">
        <v>0</v>
      </c>
      <c r="R51" s="137">
        <v>6580</v>
      </c>
      <c r="S51" s="137">
        <v>0</v>
      </c>
      <c r="T51" s="28"/>
      <c r="U51" s="7">
        <v>100</v>
      </c>
      <c r="V51" s="7">
        <v>0</v>
      </c>
      <c r="W51" s="137">
        <v>658</v>
      </c>
      <c r="X51" s="137">
        <v>0</v>
      </c>
      <c r="Z51" s="26">
        <v>2000</v>
      </c>
      <c r="AA51" s="26">
        <v>66</v>
      </c>
      <c r="AB51" s="144">
        <v>13380</v>
      </c>
      <c r="AC51" s="144">
        <v>5940</v>
      </c>
    </row>
    <row r="52" spans="1:39" ht="45" customHeight="1">
      <c r="A52" s="212"/>
      <c r="B52" s="217"/>
      <c r="C52" s="89" t="s">
        <v>49</v>
      </c>
      <c r="D52" s="89" t="s">
        <v>50</v>
      </c>
      <c r="F52" s="54">
        <v>0</v>
      </c>
      <c r="G52" s="54">
        <v>0</v>
      </c>
      <c r="H52" s="141">
        <v>0</v>
      </c>
      <c r="I52" s="142">
        <v>0</v>
      </c>
      <c r="K52" s="55">
        <v>1</v>
      </c>
      <c r="L52" s="10">
        <v>1</v>
      </c>
      <c r="M52" s="148">
        <v>115</v>
      </c>
      <c r="N52" s="129">
        <v>115</v>
      </c>
      <c r="O52" s="28"/>
      <c r="P52" s="54">
        <v>0</v>
      </c>
      <c r="Q52" s="56"/>
      <c r="R52" s="141">
        <v>0</v>
      </c>
      <c r="S52" s="37"/>
      <c r="T52" s="28"/>
      <c r="U52" s="54">
        <v>0</v>
      </c>
      <c r="V52" s="56"/>
      <c r="W52" s="141">
        <v>0</v>
      </c>
      <c r="X52" s="37"/>
      <c r="Z52" s="39">
        <f t="shared" ref="Z52:Z53" si="13">+F52+K52+P52+U52</f>
        <v>1</v>
      </c>
      <c r="AA52" s="39">
        <f t="shared" ref="AA52:AA54" si="14">+G52+L52+Q52+V52</f>
        <v>1</v>
      </c>
      <c r="AB52" s="150">
        <f t="shared" ref="AB52:AB54" si="15">+H52+M52+R52+W52</f>
        <v>115</v>
      </c>
      <c r="AC52" s="150">
        <f t="shared" ref="AC52:AC54" si="16">+I52+N52+S52+X52</f>
        <v>115</v>
      </c>
    </row>
    <row r="53" spans="1:39" ht="45" customHeight="1">
      <c r="A53" s="212"/>
      <c r="B53" s="217"/>
      <c r="C53" s="89" t="s">
        <v>51</v>
      </c>
      <c r="D53" s="89" t="s">
        <v>50</v>
      </c>
      <c r="F53" s="54">
        <v>0</v>
      </c>
      <c r="G53" s="54">
        <v>0</v>
      </c>
      <c r="H53" s="141">
        <v>0</v>
      </c>
      <c r="I53" s="142">
        <v>0</v>
      </c>
      <c r="K53" s="55">
        <v>1</v>
      </c>
      <c r="L53" s="10">
        <v>1</v>
      </c>
      <c r="M53" s="148">
        <v>551</v>
      </c>
      <c r="N53" s="129">
        <v>516</v>
      </c>
      <c r="O53" s="28"/>
      <c r="P53" s="54">
        <v>0</v>
      </c>
      <c r="Q53" s="56"/>
      <c r="R53" s="141">
        <v>658</v>
      </c>
      <c r="S53" s="37"/>
      <c r="T53" s="28"/>
      <c r="U53" s="54">
        <v>0</v>
      </c>
      <c r="V53" s="56"/>
      <c r="W53" s="141">
        <v>592</v>
      </c>
      <c r="X53" s="37"/>
      <c r="Z53" s="39">
        <f t="shared" si="13"/>
        <v>1</v>
      </c>
      <c r="AA53" s="39">
        <f t="shared" si="14"/>
        <v>1</v>
      </c>
      <c r="AB53" s="150">
        <f t="shared" si="15"/>
        <v>1801</v>
      </c>
      <c r="AC53" s="150">
        <f t="shared" si="16"/>
        <v>516</v>
      </c>
    </row>
    <row r="54" spans="1:39" ht="48.75" customHeight="1">
      <c r="A54" s="212"/>
      <c r="B54" s="217"/>
      <c r="C54" s="89" t="s">
        <v>52</v>
      </c>
      <c r="D54" s="89" t="s">
        <v>50</v>
      </c>
      <c r="F54" s="12">
        <v>100</v>
      </c>
      <c r="G54" s="54">
        <v>44</v>
      </c>
      <c r="H54" s="139">
        <v>437</v>
      </c>
      <c r="I54" s="143">
        <v>436</v>
      </c>
      <c r="K54" s="9">
        <v>856</v>
      </c>
      <c r="L54" s="10">
        <v>20</v>
      </c>
      <c r="M54" s="148">
        <v>5039</v>
      </c>
      <c r="N54" s="129">
        <v>4873</v>
      </c>
      <c r="O54" s="28"/>
      <c r="P54" s="29">
        <v>1000</v>
      </c>
      <c r="Q54" s="29"/>
      <c r="R54" s="158">
        <v>5922</v>
      </c>
      <c r="S54" s="32"/>
      <c r="T54" s="28"/>
      <c r="U54" s="29">
        <v>100</v>
      </c>
      <c r="V54" s="29"/>
      <c r="W54" s="158">
        <v>66</v>
      </c>
      <c r="X54" s="32"/>
      <c r="Z54" s="29">
        <f>(+F54+K54+P54+U54)-56</f>
        <v>2000</v>
      </c>
      <c r="AA54" s="39">
        <f t="shared" si="14"/>
        <v>64</v>
      </c>
      <c r="AB54" s="150">
        <f t="shared" si="15"/>
        <v>11464</v>
      </c>
      <c r="AC54" s="150">
        <f t="shared" si="16"/>
        <v>5309</v>
      </c>
    </row>
    <row r="55" spans="1:39">
      <c r="A55" s="88"/>
      <c r="B55" s="88" t="s">
        <v>25</v>
      </c>
      <c r="C55" s="57"/>
      <c r="D55" s="57"/>
      <c r="E55" s="1"/>
      <c r="F55" s="128"/>
      <c r="G55" s="128"/>
      <c r="H55" s="140">
        <f>SUM(H52:H54)</f>
        <v>437</v>
      </c>
      <c r="I55" s="140">
        <f>SUM(I52:I54)</f>
        <v>436</v>
      </c>
      <c r="J55" s="1"/>
      <c r="K55" s="60"/>
      <c r="L55" s="60"/>
      <c r="M55" s="151">
        <f>SUM(M52:M54)</f>
        <v>5705</v>
      </c>
      <c r="N55" s="151">
        <f>SUM(N52:N54)</f>
        <v>5504</v>
      </c>
      <c r="O55" s="59"/>
      <c r="P55" s="58"/>
      <c r="Q55" s="58"/>
      <c r="R55" s="151">
        <f t="shared" ref="R55:S55" si="17">SUM(R52:R54)</f>
        <v>6580</v>
      </c>
      <c r="S55" s="151">
        <f t="shared" si="17"/>
        <v>0</v>
      </c>
      <c r="T55" s="59"/>
      <c r="U55" s="58"/>
      <c r="V55" s="58"/>
      <c r="W55" s="151">
        <f>SUM(W52:W54)</f>
        <v>658</v>
      </c>
      <c r="X55" s="160">
        <v>0</v>
      </c>
      <c r="Z55" s="60"/>
      <c r="AA55" s="60"/>
      <c r="AB55" s="151">
        <f>SUM(AB52:AB54)</f>
        <v>13380</v>
      </c>
      <c r="AC55" s="151">
        <f>SUM(AC52:AC54)</f>
        <v>5940</v>
      </c>
      <c r="AD55" s="170"/>
    </row>
    <row r="56" spans="1:39">
      <c r="A56" s="20"/>
      <c r="B56" s="20"/>
      <c r="F56" s="119"/>
      <c r="G56" s="119"/>
      <c r="H56" s="120"/>
      <c r="I56" s="120"/>
      <c r="M56" s="62"/>
      <c r="N56" s="62"/>
    </row>
    <row r="57" spans="1:39" s="81" customFormat="1">
      <c r="A57" s="211" t="s">
        <v>4</v>
      </c>
      <c r="B57" s="79" t="s">
        <v>5</v>
      </c>
      <c r="C57" s="80" t="s">
        <v>34</v>
      </c>
      <c r="E57" s="82"/>
      <c r="F57" s="117"/>
      <c r="G57" s="117"/>
      <c r="H57" s="118"/>
      <c r="I57" s="118"/>
      <c r="J57" s="82"/>
      <c r="K57" s="20"/>
      <c r="L57" s="20"/>
      <c r="M57" s="63"/>
      <c r="N57" s="21"/>
      <c r="O57" s="28"/>
      <c r="P57" s="28"/>
      <c r="Q57" s="28"/>
      <c r="R57" s="84"/>
      <c r="S57" s="84"/>
      <c r="T57" s="28"/>
      <c r="U57" s="28"/>
      <c r="V57" s="28"/>
      <c r="W57" s="84"/>
      <c r="X57" s="84"/>
      <c r="Z57" s="20"/>
      <c r="AA57" s="20"/>
      <c r="AB57" s="21"/>
      <c r="AC57" s="21"/>
      <c r="AD57" s="73"/>
      <c r="AE57" s="73"/>
      <c r="AF57" s="73"/>
      <c r="AG57" s="73"/>
      <c r="AH57" s="73"/>
      <c r="AI57" s="73"/>
      <c r="AJ57" s="73"/>
      <c r="AK57" s="73"/>
      <c r="AL57" s="73"/>
      <c r="AM57" s="73"/>
    </row>
    <row r="58" spans="1:39" s="81" customFormat="1">
      <c r="A58" s="211"/>
      <c r="B58" s="79" t="s">
        <v>7</v>
      </c>
      <c r="C58" s="80" t="s">
        <v>46</v>
      </c>
      <c r="E58" s="82"/>
      <c r="F58" s="117"/>
      <c r="G58" s="117"/>
      <c r="H58" s="118"/>
      <c r="I58" s="118"/>
      <c r="J58" s="82"/>
      <c r="K58" s="20"/>
      <c r="L58" s="20"/>
      <c r="M58" s="21"/>
      <c r="N58" s="21"/>
      <c r="O58" s="28"/>
      <c r="P58" s="28"/>
      <c r="Q58" s="28"/>
      <c r="R58" s="84"/>
      <c r="S58" s="84"/>
      <c r="T58" s="28"/>
      <c r="U58" s="28"/>
      <c r="V58" s="28"/>
      <c r="W58" s="84"/>
      <c r="X58" s="84"/>
      <c r="Z58" s="20"/>
      <c r="AA58" s="20"/>
      <c r="AB58" s="21"/>
      <c r="AC58" s="21"/>
      <c r="AD58" s="73"/>
      <c r="AE58" s="73"/>
      <c r="AF58" s="73"/>
      <c r="AG58" s="73"/>
      <c r="AH58" s="73"/>
      <c r="AI58" s="73"/>
      <c r="AJ58" s="73"/>
      <c r="AK58" s="73"/>
      <c r="AL58" s="73"/>
      <c r="AM58" s="73"/>
    </row>
    <row r="59" spans="1:39" ht="3" customHeight="1">
      <c r="A59" s="13"/>
      <c r="B59" s="92"/>
      <c r="C59" s="93"/>
      <c r="F59" s="119"/>
      <c r="G59" s="119"/>
      <c r="H59" s="120"/>
      <c r="I59" s="120"/>
    </row>
    <row r="60" spans="1:39">
      <c r="A60" s="206" t="s">
        <v>9</v>
      </c>
      <c r="B60" s="206" t="s">
        <v>10</v>
      </c>
      <c r="C60" s="206" t="s">
        <v>11</v>
      </c>
      <c r="D60" s="206" t="s">
        <v>12</v>
      </c>
      <c r="F60" s="207">
        <v>2024</v>
      </c>
      <c r="G60" s="208"/>
      <c r="H60" s="208"/>
      <c r="I60" s="208"/>
      <c r="K60" s="209">
        <v>2025</v>
      </c>
      <c r="L60" s="210"/>
      <c r="M60" s="210"/>
      <c r="N60" s="210"/>
      <c r="P60" s="198">
        <v>2026</v>
      </c>
      <c r="Q60" s="199"/>
      <c r="R60" s="199"/>
      <c r="S60" s="199"/>
      <c r="U60" s="198">
        <v>2027</v>
      </c>
      <c r="V60" s="199"/>
      <c r="W60" s="199"/>
      <c r="X60" s="199"/>
      <c r="Z60" s="200" t="s">
        <v>13</v>
      </c>
      <c r="AA60" s="201"/>
      <c r="AB60" s="201"/>
      <c r="AC60" s="201"/>
    </row>
    <row r="61" spans="1:39">
      <c r="A61" s="206"/>
      <c r="B61" s="206"/>
      <c r="C61" s="206"/>
      <c r="D61" s="206"/>
      <c r="F61" s="202" t="s">
        <v>14</v>
      </c>
      <c r="G61" s="202"/>
      <c r="H61" s="203" t="s">
        <v>15</v>
      </c>
      <c r="I61" s="203"/>
      <c r="K61" s="204" t="s">
        <v>14</v>
      </c>
      <c r="L61" s="204"/>
      <c r="M61" s="205" t="s">
        <v>15</v>
      </c>
      <c r="N61" s="205"/>
      <c r="P61" s="206" t="s">
        <v>14</v>
      </c>
      <c r="Q61" s="206"/>
      <c r="R61" s="192" t="s">
        <v>15</v>
      </c>
      <c r="S61" s="192"/>
      <c r="U61" s="206" t="s">
        <v>14</v>
      </c>
      <c r="V61" s="206"/>
      <c r="W61" s="192" t="s">
        <v>15</v>
      </c>
      <c r="X61" s="192"/>
      <c r="Z61" s="193" t="s">
        <v>14</v>
      </c>
      <c r="AA61" s="193"/>
      <c r="AB61" s="194" t="s">
        <v>15</v>
      </c>
      <c r="AC61" s="194"/>
    </row>
    <row r="62" spans="1:39" ht="15" customHeight="1">
      <c r="A62" s="206"/>
      <c r="B62" s="206"/>
      <c r="C62" s="206"/>
      <c r="D62" s="206"/>
      <c r="E62" s="1"/>
      <c r="F62" s="121" t="s">
        <v>16</v>
      </c>
      <c r="G62" s="121" t="s">
        <v>17</v>
      </c>
      <c r="H62" s="122" t="s">
        <v>18</v>
      </c>
      <c r="I62" s="122" t="s">
        <v>19</v>
      </c>
      <c r="J62" s="1"/>
      <c r="K62" s="22" t="s">
        <v>16</v>
      </c>
      <c r="L62" s="22" t="s">
        <v>17</v>
      </c>
      <c r="M62" s="23" t="s">
        <v>18</v>
      </c>
      <c r="N62" s="23" t="s">
        <v>19</v>
      </c>
      <c r="P62" s="2" t="s">
        <v>16</v>
      </c>
      <c r="Q62" s="2" t="s">
        <v>17</v>
      </c>
      <c r="R62" s="3" t="s">
        <v>18</v>
      </c>
      <c r="S62" s="3" t="s">
        <v>19</v>
      </c>
      <c r="U62" s="2" t="s">
        <v>16</v>
      </c>
      <c r="V62" s="2" t="s">
        <v>17</v>
      </c>
      <c r="W62" s="3" t="s">
        <v>18</v>
      </c>
      <c r="X62" s="3" t="s">
        <v>19</v>
      </c>
      <c r="Z62" s="24" t="s">
        <v>16</v>
      </c>
      <c r="AA62" s="24" t="s">
        <v>17</v>
      </c>
      <c r="AB62" s="25" t="s">
        <v>18</v>
      </c>
      <c r="AC62" s="25" t="s">
        <v>19</v>
      </c>
    </row>
    <row r="63" spans="1:39" ht="15" customHeight="1">
      <c r="A63" s="2"/>
      <c r="B63" s="2"/>
      <c r="C63" s="2"/>
      <c r="D63" s="2"/>
      <c r="E63" s="1"/>
      <c r="F63" s="125"/>
      <c r="G63" s="125"/>
      <c r="H63" s="126"/>
      <c r="I63" s="127"/>
      <c r="J63" s="1"/>
      <c r="K63" s="48"/>
      <c r="L63" s="48"/>
      <c r="M63" s="49"/>
      <c r="N63" s="50"/>
      <c r="P63" s="45"/>
      <c r="Q63" s="45"/>
      <c r="R63" s="46"/>
      <c r="S63" s="47"/>
      <c r="U63" s="45"/>
      <c r="V63" s="45"/>
      <c r="W63" s="46"/>
      <c r="X63" s="47"/>
      <c r="Z63" s="51"/>
      <c r="AA63" s="51"/>
      <c r="AB63" s="52"/>
      <c r="AC63" s="53"/>
    </row>
    <row r="64" spans="1:39" ht="60" customHeight="1">
      <c r="A64" s="212">
        <v>8013</v>
      </c>
      <c r="B64" s="214" t="s">
        <v>47</v>
      </c>
      <c r="C64" s="6" t="s">
        <v>94</v>
      </c>
      <c r="D64" s="6" t="s">
        <v>53</v>
      </c>
      <c r="F64" s="7">
        <v>1100</v>
      </c>
      <c r="G64" s="7">
        <v>1102</v>
      </c>
      <c r="H64" s="137">
        <v>33</v>
      </c>
      <c r="I64" s="138">
        <v>33</v>
      </c>
      <c r="K64" s="26">
        <v>8800</v>
      </c>
      <c r="L64" s="26">
        <v>5150</v>
      </c>
      <c r="M64" s="144">
        <v>1439</v>
      </c>
      <c r="N64" s="147">
        <v>1322</v>
      </c>
      <c r="O64" s="28"/>
      <c r="P64" s="7">
        <v>11000</v>
      </c>
      <c r="Q64" s="7">
        <v>0</v>
      </c>
      <c r="R64" s="137">
        <v>1548</v>
      </c>
      <c r="S64" s="138">
        <v>0</v>
      </c>
      <c r="T64" s="28"/>
      <c r="U64" s="7">
        <v>1098</v>
      </c>
      <c r="V64" s="7">
        <v>0</v>
      </c>
      <c r="W64" s="137">
        <v>155</v>
      </c>
      <c r="X64" s="138">
        <v>0</v>
      </c>
      <c r="Z64" s="26">
        <v>22000</v>
      </c>
      <c r="AA64" s="26">
        <v>6252</v>
      </c>
      <c r="AB64" s="144">
        <v>3175</v>
      </c>
      <c r="AC64" s="147">
        <v>1356</v>
      </c>
    </row>
    <row r="65" spans="1:30" ht="45">
      <c r="A65" s="213"/>
      <c r="B65" s="215"/>
      <c r="C65" s="89" t="s">
        <v>54</v>
      </c>
      <c r="D65" s="89" t="s">
        <v>55</v>
      </c>
      <c r="F65" s="12">
        <v>1100</v>
      </c>
      <c r="G65" s="12">
        <v>1102</v>
      </c>
      <c r="H65" s="139">
        <v>33</v>
      </c>
      <c r="I65" s="139">
        <v>33</v>
      </c>
      <c r="K65" s="9">
        <v>8800</v>
      </c>
      <c r="L65" s="10">
        <v>5150</v>
      </c>
      <c r="M65" s="129">
        <v>1439</v>
      </c>
      <c r="N65" s="129">
        <v>1322</v>
      </c>
      <c r="O65" s="28"/>
      <c r="P65" s="29">
        <v>11000</v>
      </c>
      <c r="Q65" s="29"/>
      <c r="R65" s="158">
        <v>1548</v>
      </c>
      <c r="S65" s="32"/>
      <c r="T65" s="28"/>
      <c r="U65" s="29">
        <v>1098</v>
      </c>
      <c r="V65" s="29"/>
      <c r="W65" s="158">
        <v>155</v>
      </c>
      <c r="X65" s="32"/>
      <c r="Z65" s="29">
        <f>+(F65+K65+P65+U65)+2</f>
        <v>22000</v>
      </c>
      <c r="AA65" s="39">
        <f t="shared" ref="AA65" si="18">+G65+L65+Q65+V65</f>
        <v>6252</v>
      </c>
      <c r="AB65" s="150">
        <f t="shared" ref="AB65" si="19">+H65+M65+R65+W65</f>
        <v>3175</v>
      </c>
      <c r="AC65" s="150">
        <f>+I65+N65+S65+X65+1</f>
        <v>1356</v>
      </c>
    </row>
    <row r="66" spans="1:30">
      <c r="A66" s="88"/>
      <c r="B66" s="88" t="s">
        <v>25</v>
      </c>
      <c r="C66" s="57"/>
      <c r="D66" s="57"/>
      <c r="E66" s="1"/>
      <c r="F66" s="128"/>
      <c r="G66" s="128"/>
      <c r="H66" s="140">
        <f>+H65</f>
        <v>33</v>
      </c>
      <c r="I66" s="140">
        <f>+I65</f>
        <v>33</v>
      </c>
      <c r="J66" s="1"/>
      <c r="K66" s="60"/>
      <c r="L66" s="60"/>
      <c r="M66" s="151">
        <f>SUM(M65)</f>
        <v>1439</v>
      </c>
      <c r="N66" s="151">
        <f>SUM(N65)</f>
        <v>1322</v>
      </c>
      <c r="O66" s="59"/>
      <c r="P66" s="58"/>
      <c r="Q66" s="58"/>
      <c r="R66" s="151">
        <f t="shared" ref="R66:S66" si="20">SUM(R65)</f>
        <v>1548</v>
      </c>
      <c r="S66" s="151">
        <f t="shared" si="20"/>
        <v>0</v>
      </c>
      <c r="T66" s="59"/>
      <c r="U66" s="58"/>
      <c r="V66" s="58"/>
      <c r="W66" s="151">
        <f>+W65</f>
        <v>155</v>
      </c>
      <c r="X66" s="160">
        <v>0</v>
      </c>
      <c r="Z66" s="60"/>
      <c r="AA66" s="60"/>
      <c r="AB66" s="151">
        <f>+AB65</f>
        <v>3175</v>
      </c>
      <c r="AC66" s="151">
        <f>+AC65</f>
        <v>1356</v>
      </c>
      <c r="AD66" s="170"/>
    </row>
    <row r="67" spans="1:30" ht="15.75" customHeight="1">
      <c r="A67" s="13"/>
      <c r="B67" s="92"/>
      <c r="C67" s="93"/>
      <c r="F67" s="119"/>
      <c r="G67" s="119"/>
      <c r="H67" s="120"/>
      <c r="I67" s="120"/>
      <c r="M67" s="63"/>
      <c r="N67" s="63"/>
      <c r="AD67" s="14"/>
    </row>
    <row r="68" spans="1:30" s="81" customFormat="1">
      <c r="A68" s="211" t="s">
        <v>4</v>
      </c>
      <c r="B68" s="79" t="s">
        <v>5</v>
      </c>
      <c r="C68" s="80" t="s">
        <v>34</v>
      </c>
      <c r="E68" s="94"/>
      <c r="F68" s="117"/>
      <c r="G68" s="117"/>
      <c r="H68" s="118"/>
      <c r="I68" s="118"/>
      <c r="J68" s="94"/>
      <c r="K68" s="20"/>
      <c r="L68" s="20"/>
      <c r="M68" s="152">
        <f>+M66+M55</f>
        <v>7144</v>
      </c>
      <c r="N68" s="152">
        <f>+N66+N55</f>
        <v>6826</v>
      </c>
      <c r="O68" s="95"/>
      <c r="P68" s="28"/>
      <c r="Q68" s="28"/>
      <c r="R68" s="84"/>
      <c r="S68" s="84"/>
      <c r="T68" s="28"/>
      <c r="U68" s="28"/>
      <c r="V68" s="28"/>
      <c r="W68" s="84"/>
      <c r="X68" s="84"/>
      <c r="Z68" s="20"/>
      <c r="AA68" s="20"/>
      <c r="AB68" s="21"/>
      <c r="AC68" s="21"/>
      <c r="AD68" s="14"/>
    </row>
    <row r="69" spans="1:30" s="81" customFormat="1">
      <c r="A69" s="211"/>
      <c r="B69" s="79" t="s">
        <v>7</v>
      </c>
      <c r="C69" s="80" t="s">
        <v>46</v>
      </c>
      <c r="E69" s="94"/>
      <c r="F69" s="117"/>
      <c r="G69" s="117"/>
      <c r="H69" s="118"/>
      <c r="I69" s="118"/>
      <c r="J69" s="94"/>
      <c r="K69" s="20"/>
      <c r="L69" s="20"/>
      <c r="M69" s="21"/>
      <c r="N69" s="21"/>
      <c r="O69" s="28"/>
      <c r="P69" s="28"/>
      <c r="Q69" s="28"/>
      <c r="R69" s="84"/>
      <c r="S69" s="84"/>
      <c r="T69" s="28"/>
      <c r="U69" s="28"/>
      <c r="V69" s="28"/>
      <c r="W69" s="84"/>
      <c r="X69" s="84"/>
      <c r="Z69" s="20"/>
      <c r="AA69" s="20"/>
      <c r="AB69" s="21"/>
      <c r="AC69" s="21"/>
      <c r="AD69" s="14"/>
    </row>
    <row r="70" spans="1:30" ht="2.4500000000000002" customHeight="1">
      <c r="A70" s="64"/>
      <c r="B70" s="65"/>
      <c r="F70" s="119"/>
      <c r="G70" s="119"/>
      <c r="H70" s="120"/>
      <c r="I70" s="120"/>
      <c r="AD70" s="14"/>
    </row>
    <row r="71" spans="1:30">
      <c r="A71" s="206" t="s">
        <v>9</v>
      </c>
      <c r="B71" s="206" t="s">
        <v>10</v>
      </c>
      <c r="C71" s="206" t="s">
        <v>11</v>
      </c>
      <c r="D71" s="206" t="s">
        <v>12</v>
      </c>
      <c r="F71" s="207">
        <v>2024</v>
      </c>
      <c r="G71" s="208"/>
      <c r="H71" s="208"/>
      <c r="I71" s="208"/>
      <c r="K71" s="209">
        <v>2025</v>
      </c>
      <c r="L71" s="210"/>
      <c r="M71" s="210"/>
      <c r="N71" s="210"/>
      <c r="P71" s="198">
        <v>2026</v>
      </c>
      <c r="Q71" s="199"/>
      <c r="R71" s="199"/>
      <c r="S71" s="199"/>
      <c r="U71" s="198">
        <v>2027</v>
      </c>
      <c r="V71" s="199"/>
      <c r="W71" s="199"/>
      <c r="X71" s="199"/>
      <c r="Z71" s="200" t="s">
        <v>13</v>
      </c>
      <c r="AA71" s="201"/>
      <c r="AB71" s="201"/>
      <c r="AC71" s="201"/>
      <c r="AD71" s="14"/>
    </row>
    <row r="72" spans="1:30">
      <c r="A72" s="206"/>
      <c r="B72" s="206"/>
      <c r="C72" s="206"/>
      <c r="D72" s="206"/>
      <c r="F72" s="202" t="s">
        <v>14</v>
      </c>
      <c r="G72" s="202"/>
      <c r="H72" s="203" t="s">
        <v>15</v>
      </c>
      <c r="I72" s="203"/>
      <c r="K72" s="204" t="s">
        <v>14</v>
      </c>
      <c r="L72" s="204"/>
      <c r="M72" s="205" t="s">
        <v>15</v>
      </c>
      <c r="N72" s="205"/>
      <c r="P72" s="206" t="s">
        <v>14</v>
      </c>
      <c r="Q72" s="206"/>
      <c r="R72" s="192" t="s">
        <v>15</v>
      </c>
      <c r="S72" s="192"/>
      <c r="U72" s="206" t="s">
        <v>14</v>
      </c>
      <c r="V72" s="206"/>
      <c r="W72" s="192" t="s">
        <v>15</v>
      </c>
      <c r="X72" s="192"/>
      <c r="Z72" s="193" t="s">
        <v>14</v>
      </c>
      <c r="AA72" s="193"/>
      <c r="AB72" s="194" t="s">
        <v>15</v>
      </c>
      <c r="AC72" s="194"/>
      <c r="AD72" s="14"/>
    </row>
    <row r="73" spans="1:30" ht="15" customHeight="1">
      <c r="A73" s="206"/>
      <c r="B73" s="206"/>
      <c r="C73" s="206"/>
      <c r="D73" s="206"/>
      <c r="E73" s="1"/>
      <c r="F73" s="121" t="s">
        <v>16</v>
      </c>
      <c r="G73" s="121" t="s">
        <v>17</v>
      </c>
      <c r="H73" s="122" t="s">
        <v>18</v>
      </c>
      <c r="I73" s="122" t="s">
        <v>19</v>
      </c>
      <c r="J73" s="1"/>
      <c r="K73" s="22" t="s">
        <v>16</v>
      </c>
      <c r="L73" s="22" t="s">
        <v>17</v>
      </c>
      <c r="M73" s="23" t="s">
        <v>18</v>
      </c>
      <c r="N73" s="23" t="s">
        <v>19</v>
      </c>
      <c r="P73" s="2" t="s">
        <v>16</v>
      </c>
      <c r="Q73" s="2" t="s">
        <v>17</v>
      </c>
      <c r="R73" s="3" t="s">
        <v>18</v>
      </c>
      <c r="S73" s="3" t="s">
        <v>19</v>
      </c>
      <c r="U73" s="2" t="s">
        <v>16</v>
      </c>
      <c r="V73" s="2" t="s">
        <v>17</v>
      </c>
      <c r="W73" s="3" t="s">
        <v>18</v>
      </c>
      <c r="X73" s="3" t="s">
        <v>19</v>
      </c>
      <c r="Z73" s="24" t="s">
        <v>16</v>
      </c>
      <c r="AA73" s="24" t="s">
        <v>17</v>
      </c>
      <c r="AB73" s="25" t="s">
        <v>18</v>
      </c>
      <c r="AC73" s="25" t="s">
        <v>19</v>
      </c>
      <c r="AD73" s="14"/>
    </row>
    <row r="74" spans="1:30" ht="15" customHeight="1">
      <c r="A74" s="2"/>
      <c r="B74" s="2"/>
      <c r="C74" s="2"/>
      <c r="D74" s="2"/>
      <c r="E74" s="1"/>
      <c r="F74" s="125"/>
      <c r="G74" s="125"/>
      <c r="H74" s="126"/>
      <c r="I74" s="127"/>
      <c r="J74" s="1"/>
      <c r="K74" s="48"/>
      <c r="L74" s="48"/>
      <c r="M74" s="49"/>
      <c r="N74" s="50"/>
      <c r="P74" s="45"/>
      <c r="Q74" s="45"/>
      <c r="R74" s="46"/>
      <c r="S74" s="47"/>
      <c r="U74" s="45"/>
      <c r="V74" s="45"/>
      <c r="W74" s="46"/>
      <c r="X74" s="47"/>
      <c r="Z74" s="51"/>
      <c r="AA74" s="51"/>
      <c r="AB74" s="52"/>
      <c r="AC74" s="53"/>
      <c r="AD74" s="14"/>
    </row>
    <row r="75" spans="1:30" ht="45.75" customHeight="1">
      <c r="A75" s="195">
        <v>8040</v>
      </c>
      <c r="B75" s="196" t="s">
        <v>56</v>
      </c>
      <c r="C75" s="6" t="s">
        <v>95</v>
      </c>
      <c r="D75" s="6" t="s">
        <v>57</v>
      </c>
      <c r="F75" s="7">
        <v>0</v>
      </c>
      <c r="G75" s="7">
        <v>0</v>
      </c>
      <c r="H75" s="144">
        <v>0</v>
      </c>
      <c r="I75" s="144">
        <v>0</v>
      </c>
      <c r="K75" s="26">
        <v>300</v>
      </c>
      <c r="L75" s="26">
        <v>0</v>
      </c>
      <c r="M75" s="144">
        <v>2853</v>
      </c>
      <c r="N75" s="144">
        <v>2520</v>
      </c>
      <c r="O75" s="28"/>
      <c r="P75" s="7">
        <v>400</v>
      </c>
      <c r="Q75" s="7">
        <v>0</v>
      </c>
      <c r="R75" s="137">
        <v>5250</v>
      </c>
      <c r="S75" s="137">
        <v>0</v>
      </c>
      <c r="T75" s="28"/>
      <c r="U75" s="7">
        <v>500</v>
      </c>
      <c r="V75" s="7">
        <v>0</v>
      </c>
      <c r="W75" s="137">
        <v>4000</v>
      </c>
      <c r="X75" s="137">
        <v>0</v>
      </c>
      <c r="Z75" s="26">
        <v>1200</v>
      </c>
      <c r="AA75" s="26">
        <v>0</v>
      </c>
      <c r="AB75" s="144">
        <v>12102</v>
      </c>
      <c r="AC75" s="144">
        <v>2520</v>
      </c>
      <c r="AD75" s="8"/>
    </row>
    <row r="76" spans="1:30" ht="30">
      <c r="A76" s="195"/>
      <c r="B76" s="196"/>
      <c r="C76" s="96" t="s">
        <v>59</v>
      </c>
      <c r="D76" s="89" t="s">
        <v>60</v>
      </c>
      <c r="E76" s="97"/>
      <c r="F76" s="12">
        <v>0</v>
      </c>
      <c r="G76" s="12">
        <v>0</v>
      </c>
      <c r="H76" s="145">
        <v>0</v>
      </c>
      <c r="I76" s="145">
        <v>0</v>
      </c>
      <c r="J76" s="97"/>
      <c r="K76" s="9">
        <v>300</v>
      </c>
      <c r="L76" s="10">
        <v>0</v>
      </c>
      <c r="M76" s="129">
        <v>2853</v>
      </c>
      <c r="N76" s="135">
        <v>2520</v>
      </c>
      <c r="O76" s="28"/>
      <c r="P76" s="29">
        <v>400</v>
      </c>
      <c r="Q76" s="29"/>
      <c r="R76" s="157">
        <v>5250</v>
      </c>
      <c r="S76" s="30"/>
      <c r="T76" s="28"/>
      <c r="U76" s="29">
        <v>500</v>
      </c>
      <c r="V76" s="29"/>
      <c r="W76" s="157">
        <v>4000</v>
      </c>
      <c r="X76" s="30"/>
      <c r="Z76" s="39">
        <f t="shared" ref="Z76" si="21">+F76+K76+P76+U76</f>
        <v>1200</v>
      </c>
      <c r="AA76" s="39">
        <f t="shared" ref="AA76" si="22">+G76+L76+Q76+V76</f>
        <v>0</v>
      </c>
      <c r="AB76" s="150">
        <f t="shared" ref="AB76" si="23">+H76+M76+R76+W76</f>
        <v>12103</v>
      </c>
      <c r="AC76" s="150">
        <f t="shared" ref="AC76" si="24">+I76+N76+S76+X76</f>
        <v>2520</v>
      </c>
      <c r="AD76" s="85"/>
    </row>
    <row r="77" spans="1:30" s="20" customFormat="1" hidden="1">
      <c r="A77" s="98"/>
      <c r="B77" s="9"/>
      <c r="C77" s="99" t="s">
        <v>61</v>
      </c>
      <c r="D77" s="100" t="s">
        <v>62</v>
      </c>
      <c r="E77" s="10">
        <v>0</v>
      </c>
      <c r="F77" s="12">
        <v>0</v>
      </c>
      <c r="G77" s="12">
        <v>0</v>
      </c>
      <c r="H77" s="145">
        <v>0</v>
      </c>
      <c r="I77" s="145">
        <v>0</v>
      </c>
      <c r="J77" s="10"/>
      <c r="K77" s="9">
        <v>1</v>
      </c>
      <c r="L77" s="68"/>
      <c r="M77" s="145">
        <v>5750</v>
      </c>
      <c r="N77" s="66"/>
      <c r="O77" s="101"/>
      <c r="P77" s="9">
        <v>0</v>
      </c>
      <c r="Q77" s="67"/>
      <c r="R77" s="66" t="s">
        <v>58</v>
      </c>
      <c r="S77" s="66"/>
      <c r="U77" s="9">
        <v>1</v>
      </c>
      <c r="V77" s="67"/>
      <c r="W77" s="161">
        <v>4000</v>
      </c>
      <c r="X77" s="66"/>
      <c r="Z77" s="9">
        <v>1</v>
      </c>
      <c r="AA77" s="67"/>
      <c r="AB77" s="161">
        <v>4000</v>
      </c>
      <c r="AC77" s="66"/>
      <c r="AD77" s="102"/>
    </row>
    <row r="78" spans="1:30" s="14" customFormat="1">
      <c r="A78" s="58"/>
      <c r="B78" s="58" t="s">
        <v>25</v>
      </c>
      <c r="C78" s="57"/>
      <c r="D78" s="6"/>
      <c r="E78" s="1"/>
      <c r="F78" s="128"/>
      <c r="G78" s="128"/>
      <c r="H78" s="140">
        <f>+H76</f>
        <v>0</v>
      </c>
      <c r="I78" s="140">
        <f>+I76</f>
        <v>0</v>
      </c>
      <c r="J78" s="1"/>
      <c r="K78" s="60"/>
      <c r="L78" s="60"/>
      <c r="M78" s="140">
        <f>+M76</f>
        <v>2853</v>
      </c>
      <c r="N78" s="140">
        <f>+N76</f>
        <v>2520</v>
      </c>
      <c r="O78" s="59"/>
      <c r="P78" s="58"/>
      <c r="Q78" s="58"/>
      <c r="R78" s="140">
        <f t="shared" ref="R78:S78" si="25">+R76</f>
        <v>5250</v>
      </c>
      <c r="S78" s="140">
        <f t="shared" si="25"/>
        <v>0</v>
      </c>
      <c r="T78" s="59"/>
      <c r="U78" s="58"/>
      <c r="V78" s="58"/>
      <c r="W78" s="162">
        <f t="shared" ref="W78:X78" si="26">+W76</f>
        <v>4000</v>
      </c>
      <c r="X78" s="162">
        <f t="shared" si="26"/>
        <v>0</v>
      </c>
      <c r="Z78" s="60"/>
      <c r="AA78" s="60"/>
      <c r="AB78" s="162">
        <f>+AB76</f>
        <v>12103</v>
      </c>
      <c r="AC78" s="162">
        <f>+AC76</f>
        <v>2520</v>
      </c>
    </row>
    <row r="79" spans="1:30" s="14" customFormat="1">
      <c r="A79" s="13"/>
      <c r="B79" s="13"/>
      <c r="E79" s="1"/>
      <c r="F79" s="113"/>
      <c r="G79" s="113"/>
      <c r="H79" s="114"/>
      <c r="I79" s="124"/>
      <c r="J79" s="1"/>
      <c r="K79" s="16"/>
      <c r="L79" s="16"/>
      <c r="M79" s="17"/>
      <c r="N79" s="34"/>
      <c r="O79" s="13"/>
      <c r="P79" s="13"/>
      <c r="Q79" s="13"/>
      <c r="R79" s="15"/>
      <c r="S79" s="33"/>
      <c r="T79" s="13"/>
      <c r="U79" s="13"/>
      <c r="V79" s="13"/>
      <c r="W79" s="15"/>
      <c r="X79" s="33"/>
      <c r="Z79" s="16"/>
      <c r="AA79" s="16"/>
      <c r="AB79" s="17"/>
      <c r="AC79" s="34"/>
    </row>
    <row r="80" spans="1:30" s="81" customFormat="1">
      <c r="A80" s="211" t="s">
        <v>4</v>
      </c>
      <c r="B80" s="79" t="s">
        <v>5</v>
      </c>
      <c r="C80" s="80" t="s">
        <v>34</v>
      </c>
      <c r="E80" s="94"/>
      <c r="F80" s="117"/>
      <c r="G80" s="117"/>
      <c r="H80" s="118"/>
      <c r="I80" s="118"/>
      <c r="J80" s="94"/>
      <c r="K80" s="20"/>
      <c r="L80" s="20"/>
      <c r="M80" s="21"/>
      <c r="N80" s="21"/>
      <c r="O80" s="28"/>
      <c r="P80" s="28"/>
      <c r="Q80" s="28"/>
      <c r="R80" s="84"/>
      <c r="S80" s="84"/>
      <c r="T80" s="28"/>
      <c r="U80" s="28"/>
      <c r="V80" s="28"/>
      <c r="W80" s="84"/>
      <c r="X80" s="84"/>
      <c r="Z80" s="20"/>
      <c r="AA80" s="20"/>
      <c r="AB80" s="21"/>
      <c r="AC80" s="21"/>
      <c r="AD80" s="14"/>
    </row>
    <row r="81" spans="1:105" s="81" customFormat="1">
      <c r="A81" s="211"/>
      <c r="B81" s="79" t="s">
        <v>7</v>
      </c>
      <c r="C81" s="80" t="s">
        <v>46</v>
      </c>
      <c r="E81" s="94"/>
      <c r="F81" s="117"/>
      <c r="G81" s="117"/>
      <c r="H81" s="118"/>
      <c r="I81" s="118"/>
      <c r="J81" s="94"/>
      <c r="K81" s="20"/>
      <c r="L81" s="20"/>
      <c r="M81" s="21"/>
      <c r="N81" s="21"/>
      <c r="O81" s="28"/>
      <c r="P81" s="28"/>
      <c r="Q81" s="28"/>
      <c r="R81" s="84"/>
      <c r="S81" s="84"/>
      <c r="T81" s="28"/>
      <c r="U81" s="28"/>
      <c r="V81" s="28"/>
      <c r="W81" s="84"/>
      <c r="X81" s="84"/>
      <c r="Z81" s="20"/>
      <c r="AA81" s="20"/>
      <c r="AB81" s="21"/>
      <c r="AC81" s="21"/>
      <c r="AD81" s="14"/>
    </row>
    <row r="82" spans="1:105" ht="4.1500000000000004" customHeight="1">
      <c r="A82" s="64"/>
      <c r="B82" s="65"/>
      <c r="C82" s="103"/>
      <c r="E82" s="97"/>
      <c r="F82" s="119"/>
      <c r="G82" s="119"/>
      <c r="H82" s="120"/>
      <c r="I82" s="120"/>
      <c r="J82" s="97"/>
      <c r="AD82" s="14"/>
    </row>
    <row r="83" spans="1:105" s="104" customFormat="1">
      <c r="A83" s="206" t="s">
        <v>9</v>
      </c>
      <c r="B83" s="206" t="s">
        <v>10</v>
      </c>
      <c r="C83" s="206" t="s">
        <v>11</v>
      </c>
      <c r="D83" s="206" t="s">
        <v>12</v>
      </c>
      <c r="E83" s="85"/>
      <c r="F83" s="207">
        <v>2024</v>
      </c>
      <c r="G83" s="208"/>
      <c r="H83" s="208"/>
      <c r="I83" s="208"/>
      <c r="J83" s="85"/>
      <c r="K83" s="209">
        <v>2025</v>
      </c>
      <c r="L83" s="210"/>
      <c r="M83" s="210"/>
      <c r="N83" s="210"/>
      <c r="O83" s="20"/>
      <c r="P83" s="198">
        <v>2026</v>
      </c>
      <c r="Q83" s="199"/>
      <c r="R83" s="199"/>
      <c r="S83" s="199"/>
      <c r="T83" s="20"/>
      <c r="U83" s="198">
        <v>2027</v>
      </c>
      <c r="V83" s="199"/>
      <c r="W83" s="199"/>
      <c r="X83" s="199"/>
      <c r="Y83" s="81"/>
      <c r="Z83" s="200" t="s">
        <v>13</v>
      </c>
      <c r="AA83" s="201"/>
      <c r="AB83" s="201"/>
      <c r="AC83" s="201"/>
      <c r="AD83" s="14"/>
      <c r="AE83" s="81"/>
      <c r="AF83" s="81"/>
      <c r="AG83" s="81"/>
      <c r="AH83" s="81"/>
      <c r="AI83" s="81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</row>
    <row r="84" spans="1:105" ht="14.45" customHeight="1">
      <c r="A84" s="206"/>
      <c r="B84" s="206"/>
      <c r="C84" s="206"/>
      <c r="D84" s="206"/>
      <c r="F84" s="202" t="s">
        <v>14</v>
      </c>
      <c r="G84" s="202"/>
      <c r="H84" s="203" t="s">
        <v>15</v>
      </c>
      <c r="I84" s="203"/>
      <c r="K84" s="204" t="s">
        <v>14</v>
      </c>
      <c r="L84" s="204"/>
      <c r="M84" s="205" t="s">
        <v>15</v>
      </c>
      <c r="N84" s="205"/>
      <c r="P84" s="206" t="s">
        <v>14</v>
      </c>
      <c r="Q84" s="206"/>
      <c r="R84" s="192" t="s">
        <v>15</v>
      </c>
      <c r="S84" s="192"/>
      <c r="U84" s="206" t="s">
        <v>14</v>
      </c>
      <c r="V84" s="206"/>
      <c r="W84" s="192" t="s">
        <v>15</v>
      </c>
      <c r="X84" s="192"/>
      <c r="Z84" s="193" t="s">
        <v>14</v>
      </c>
      <c r="AA84" s="193"/>
      <c r="AB84" s="194" t="s">
        <v>15</v>
      </c>
      <c r="AC84" s="194"/>
      <c r="AD84" s="14"/>
    </row>
    <row r="85" spans="1:105" ht="15" customHeight="1">
      <c r="A85" s="206"/>
      <c r="B85" s="206"/>
      <c r="C85" s="206"/>
      <c r="D85" s="206"/>
      <c r="E85" s="1"/>
      <c r="F85" s="121" t="s">
        <v>16</v>
      </c>
      <c r="G85" s="121" t="s">
        <v>17</v>
      </c>
      <c r="H85" s="122" t="s">
        <v>18</v>
      </c>
      <c r="I85" s="122" t="s">
        <v>19</v>
      </c>
      <c r="J85" s="1"/>
      <c r="K85" s="22" t="s">
        <v>16</v>
      </c>
      <c r="L85" s="22" t="s">
        <v>17</v>
      </c>
      <c r="M85" s="23" t="s">
        <v>18</v>
      </c>
      <c r="N85" s="23" t="s">
        <v>19</v>
      </c>
      <c r="P85" s="2" t="s">
        <v>16</v>
      </c>
      <c r="Q85" s="2" t="s">
        <v>17</v>
      </c>
      <c r="R85" s="3" t="s">
        <v>18</v>
      </c>
      <c r="S85" s="3" t="s">
        <v>19</v>
      </c>
      <c r="U85" s="2" t="s">
        <v>16</v>
      </c>
      <c r="V85" s="2" t="s">
        <v>17</v>
      </c>
      <c r="W85" s="3" t="s">
        <v>18</v>
      </c>
      <c r="X85" s="3" t="s">
        <v>19</v>
      </c>
      <c r="Z85" s="24" t="s">
        <v>16</v>
      </c>
      <c r="AA85" s="24" t="s">
        <v>17</v>
      </c>
      <c r="AB85" s="25" t="s">
        <v>18</v>
      </c>
      <c r="AC85" s="25" t="s">
        <v>19</v>
      </c>
      <c r="AD85" s="14"/>
    </row>
    <row r="86" spans="1:105" ht="15" customHeight="1">
      <c r="A86" s="2"/>
      <c r="B86" s="2"/>
      <c r="C86" s="2"/>
      <c r="D86" s="2"/>
      <c r="E86" s="1"/>
      <c r="F86" s="125"/>
      <c r="G86" s="125"/>
      <c r="H86" s="126"/>
      <c r="I86" s="127"/>
      <c r="J86" s="1"/>
      <c r="K86" s="48"/>
      <c r="L86" s="48"/>
      <c r="M86" s="49"/>
      <c r="N86" s="50"/>
      <c r="P86" s="45"/>
      <c r="Q86" s="45"/>
      <c r="R86" s="46"/>
      <c r="S86" s="47"/>
      <c r="U86" s="45"/>
      <c r="V86" s="45"/>
      <c r="W86" s="46"/>
      <c r="X86" s="47"/>
      <c r="Z86" s="51"/>
      <c r="AA86" s="51"/>
      <c r="AB86" s="52"/>
      <c r="AC86" s="53"/>
      <c r="AD86" s="14"/>
    </row>
    <row r="87" spans="1:105" ht="45">
      <c r="A87" s="195">
        <v>8040</v>
      </c>
      <c r="B87" s="196" t="s">
        <v>56</v>
      </c>
      <c r="C87" s="6" t="s">
        <v>97</v>
      </c>
      <c r="D87" s="6" t="s">
        <v>63</v>
      </c>
      <c r="F87" s="7">
        <v>300</v>
      </c>
      <c r="G87" s="7">
        <v>330</v>
      </c>
      <c r="H87" s="144">
        <v>4273</v>
      </c>
      <c r="I87" s="144">
        <v>4214</v>
      </c>
      <c r="K87" s="26">
        <v>800</v>
      </c>
      <c r="L87" s="26">
        <v>586</v>
      </c>
      <c r="M87" s="144">
        <v>11219</v>
      </c>
      <c r="N87" s="144">
        <v>11055</v>
      </c>
      <c r="O87" s="28"/>
      <c r="P87" s="7">
        <v>1025</v>
      </c>
      <c r="Q87" s="7">
        <v>0</v>
      </c>
      <c r="R87" s="137">
        <v>6250</v>
      </c>
      <c r="S87" s="137">
        <v>0</v>
      </c>
      <c r="T87" s="28"/>
      <c r="U87" s="7">
        <v>995</v>
      </c>
      <c r="V87" s="7">
        <v>0</v>
      </c>
      <c r="W87" s="137">
        <v>7815</v>
      </c>
      <c r="X87" s="137">
        <v>0</v>
      </c>
      <c r="Z87" s="26">
        <v>3150</v>
      </c>
      <c r="AA87" s="26">
        <v>916</v>
      </c>
      <c r="AB87" s="144">
        <v>29556</v>
      </c>
      <c r="AC87" s="144">
        <v>15268</v>
      </c>
      <c r="AD87" s="8"/>
    </row>
    <row r="88" spans="1:105" ht="32.25" customHeight="1">
      <c r="A88" s="195"/>
      <c r="B88" s="196"/>
      <c r="C88" s="108" t="s">
        <v>96</v>
      </c>
      <c r="D88" s="89" t="s">
        <v>64</v>
      </c>
      <c r="E88" s="97"/>
      <c r="F88" s="12">
        <v>300</v>
      </c>
      <c r="G88" s="12">
        <v>330</v>
      </c>
      <c r="H88" s="145">
        <v>4026</v>
      </c>
      <c r="I88" s="145">
        <v>3967</v>
      </c>
      <c r="J88" s="97"/>
      <c r="K88" s="9">
        <v>800</v>
      </c>
      <c r="L88" s="10">
        <v>586</v>
      </c>
      <c r="M88" s="129">
        <v>10944</v>
      </c>
      <c r="N88" s="145">
        <v>10780</v>
      </c>
      <c r="P88" s="29">
        <v>1025</v>
      </c>
      <c r="Q88" s="29"/>
      <c r="R88" s="157">
        <v>5970</v>
      </c>
      <c r="S88" s="30"/>
      <c r="U88" s="29">
        <v>995</v>
      </c>
      <c r="V88" s="29"/>
      <c r="W88" s="157">
        <v>7513</v>
      </c>
      <c r="X88" s="30"/>
      <c r="Z88" s="39">
        <f>+(F88+K88+P88+U88)+30</f>
        <v>3150</v>
      </c>
      <c r="AA88" s="39">
        <f t="shared" ref="AA88:AA89" si="27">+G88+L88+Q88+V88</f>
        <v>916</v>
      </c>
      <c r="AB88" s="150">
        <f t="shared" ref="AB88" si="28">+H88+M88+R88+W88</f>
        <v>28453</v>
      </c>
      <c r="AC88" s="150">
        <f>+I88+N88+S88+X88+1</f>
        <v>14748</v>
      </c>
      <c r="AD88" s="14"/>
      <c r="AE88" s="14"/>
      <c r="AF88" s="14"/>
      <c r="AG88" s="14"/>
    </row>
    <row r="89" spans="1:105" ht="30">
      <c r="A89" s="195"/>
      <c r="B89" s="196"/>
      <c r="C89" s="96" t="s">
        <v>65</v>
      </c>
      <c r="D89" s="109" t="s">
        <v>64</v>
      </c>
      <c r="E89" s="97"/>
      <c r="F89" s="12">
        <v>1</v>
      </c>
      <c r="G89" s="12">
        <v>1</v>
      </c>
      <c r="H89" s="145">
        <v>247</v>
      </c>
      <c r="I89" s="145">
        <v>246</v>
      </c>
      <c r="J89" s="97"/>
      <c r="K89" s="9">
        <v>1</v>
      </c>
      <c r="L89" s="10">
        <v>6</v>
      </c>
      <c r="M89" s="129">
        <v>274</v>
      </c>
      <c r="N89" s="145">
        <v>274</v>
      </c>
      <c r="O89" s="28"/>
      <c r="P89" s="29">
        <v>0</v>
      </c>
      <c r="Q89" s="29"/>
      <c r="R89" s="157">
        <v>280</v>
      </c>
      <c r="S89" s="30"/>
      <c r="T89" s="28"/>
      <c r="U89" s="29">
        <v>0</v>
      </c>
      <c r="V89" s="29"/>
      <c r="W89" s="157">
        <v>302</v>
      </c>
      <c r="X89" s="30"/>
      <c r="Z89" s="39">
        <f t="shared" ref="Z89" si="29">+F89+K89+P89+U89</f>
        <v>2</v>
      </c>
      <c r="AA89" s="39">
        <f t="shared" si="27"/>
        <v>7</v>
      </c>
      <c r="AB89" s="150">
        <f>+H89+M89+R89+W89+1</f>
        <v>1104</v>
      </c>
      <c r="AC89" s="150">
        <f t="shared" ref="AC89" si="30">+I89+N89+S89+X89</f>
        <v>520</v>
      </c>
      <c r="AD89" s="14"/>
      <c r="AE89" s="14"/>
      <c r="AF89" s="14"/>
      <c r="AG89" s="14"/>
    </row>
    <row r="90" spans="1:105" s="20" customFormat="1" hidden="1">
      <c r="A90" s="98"/>
      <c r="B90" s="9"/>
      <c r="C90" s="99" t="s">
        <v>61</v>
      </c>
      <c r="D90" s="89"/>
      <c r="E90" s="10">
        <v>0</v>
      </c>
      <c r="F90" s="12">
        <v>0</v>
      </c>
      <c r="G90" s="12">
        <v>0</v>
      </c>
      <c r="H90" s="145">
        <v>0</v>
      </c>
      <c r="I90" s="145">
        <v>0</v>
      </c>
      <c r="J90" s="10"/>
      <c r="K90" s="9">
        <v>1</v>
      </c>
      <c r="L90" s="68"/>
      <c r="M90" s="145">
        <v>5750</v>
      </c>
      <c r="N90" s="66"/>
      <c r="O90" s="101"/>
      <c r="P90" s="9">
        <v>0</v>
      </c>
      <c r="Q90" s="67"/>
      <c r="R90" s="161">
        <v>5250</v>
      </c>
      <c r="S90" s="66"/>
      <c r="U90" s="9">
        <v>1</v>
      </c>
      <c r="V90" s="67"/>
      <c r="W90" s="161">
        <v>4000</v>
      </c>
      <c r="X90" s="66"/>
      <c r="Z90" s="9">
        <v>1</v>
      </c>
      <c r="AA90" s="67"/>
      <c r="AB90" s="161">
        <v>4000</v>
      </c>
      <c r="AC90" s="66"/>
      <c r="AD90" s="105"/>
    </row>
    <row r="91" spans="1:105" s="14" customFormat="1">
      <c r="A91" s="58"/>
      <c r="B91" s="58" t="s">
        <v>25</v>
      </c>
      <c r="C91" s="57"/>
      <c r="D91" s="57"/>
      <c r="E91" s="1"/>
      <c r="F91" s="128"/>
      <c r="G91" s="128"/>
      <c r="H91" s="140">
        <f>SUM(H88:H89)</f>
        <v>4273</v>
      </c>
      <c r="I91" s="140">
        <f>SUM(I88:I89)+1</f>
        <v>4214</v>
      </c>
      <c r="J91" s="1"/>
      <c r="K91" s="60"/>
      <c r="L91" s="60"/>
      <c r="M91" s="140">
        <f>SUM(M88:M89)+1</f>
        <v>11219</v>
      </c>
      <c r="N91" s="140">
        <f>SUM(N88:N89)+1</f>
        <v>11055</v>
      </c>
      <c r="O91" s="59"/>
      <c r="P91" s="58"/>
      <c r="Q91" s="58"/>
      <c r="R91" s="140">
        <f>SUM(R88:R89)</f>
        <v>6250</v>
      </c>
      <c r="S91" s="140">
        <f>SUM(S88:S89)</f>
        <v>0</v>
      </c>
      <c r="T91" s="59"/>
      <c r="U91" s="58"/>
      <c r="V91" s="58"/>
      <c r="W91" s="140">
        <f t="shared" ref="W91:X91" si="31">SUM(W88:W89)</f>
        <v>7815</v>
      </c>
      <c r="X91" s="140">
        <f t="shared" si="31"/>
        <v>0</v>
      </c>
      <c r="Z91" s="60"/>
      <c r="AA91" s="60"/>
      <c r="AB91" s="140">
        <f>SUM(AB88:AB89)-1</f>
        <v>29556</v>
      </c>
      <c r="AC91" s="140">
        <f>SUM(AC88:AC89)</f>
        <v>15268</v>
      </c>
    </row>
    <row r="92" spans="1:105" s="14" customFormat="1" ht="15" customHeight="1">
      <c r="A92" s="13"/>
      <c r="B92" s="13"/>
      <c r="E92" s="1"/>
      <c r="F92" s="113"/>
      <c r="G92" s="113"/>
      <c r="H92" s="114"/>
      <c r="I92" s="124"/>
      <c r="J92" s="1"/>
      <c r="K92" s="16"/>
      <c r="L92" s="16"/>
      <c r="M92" s="17"/>
      <c r="N92" s="17"/>
      <c r="O92" s="13"/>
      <c r="P92" s="13"/>
      <c r="Q92" s="13"/>
      <c r="R92" s="33"/>
      <c r="S92" s="33"/>
      <c r="T92" s="13"/>
      <c r="U92" s="13"/>
      <c r="V92" s="13"/>
      <c r="W92" s="15"/>
      <c r="X92" s="33"/>
      <c r="Z92" s="16"/>
      <c r="AA92" s="16"/>
      <c r="AB92" s="17"/>
      <c r="AC92" s="34"/>
    </row>
    <row r="93" spans="1:105" s="81" customFormat="1">
      <c r="A93" s="211" t="s">
        <v>4</v>
      </c>
      <c r="B93" s="79" t="s">
        <v>5</v>
      </c>
      <c r="C93" s="80" t="s">
        <v>66</v>
      </c>
      <c r="E93" s="82"/>
      <c r="F93" s="117"/>
      <c r="G93" s="117"/>
      <c r="H93" s="118"/>
      <c r="I93" s="118"/>
      <c r="J93" s="82"/>
      <c r="K93" s="20"/>
      <c r="L93" s="20"/>
      <c r="M93" s="191">
        <f>+M91+M78-1</f>
        <v>14071</v>
      </c>
      <c r="N93" s="153">
        <f>+N91+N78</f>
        <v>13575</v>
      </c>
      <c r="O93" s="28"/>
      <c r="P93" s="28"/>
      <c r="Q93" s="28"/>
      <c r="R93" s="84"/>
      <c r="S93" s="84"/>
      <c r="T93" s="28"/>
      <c r="U93" s="28"/>
      <c r="V93" s="28"/>
      <c r="W93" s="84"/>
      <c r="X93" s="84"/>
      <c r="Z93" s="20"/>
      <c r="AA93" s="20"/>
      <c r="AB93" s="21"/>
      <c r="AC93" s="21"/>
      <c r="AD93" s="14"/>
    </row>
    <row r="94" spans="1:105" s="81" customFormat="1">
      <c r="A94" s="211"/>
      <c r="B94" s="79" t="s">
        <v>7</v>
      </c>
      <c r="C94" s="80" t="s">
        <v>67</v>
      </c>
      <c r="E94" s="82"/>
      <c r="F94" s="117"/>
      <c r="G94" s="117"/>
      <c r="H94" s="118"/>
      <c r="I94" s="118"/>
      <c r="J94" s="82"/>
      <c r="K94" s="20"/>
      <c r="L94" s="20"/>
      <c r="M94" s="21"/>
      <c r="N94" s="21"/>
      <c r="O94" s="28"/>
      <c r="P94" s="28"/>
      <c r="Q94" s="28"/>
      <c r="R94" s="84"/>
      <c r="S94" s="84"/>
      <c r="T94" s="28"/>
      <c r="U94" s="28"/>
      <c r="V94" s="28"/>
      <c r="W94" s="84"/>
      <c r="X94" s="84"/>
      <c r="Z94" s="20"/>
      <c r="AA94" s="20"/>
      <c r="AB94" s="21"/>
      <c r="AC94" s="21"/>
      <c r="AD94" s="14"/>
    </row>
    <row r="95" spans="1:105" ht="3" customHeight="1">
      <c r="A95" s="64"/>
      <c r="B95" s="65"/>
      <c r="C95" s="103"/>
      <c r="E95" s="97"/>
      <c r="F95" s="119"/>
      <c r="G95" s="119"/>
      <c r="H95" s="120"/>
      <c r="I95" s="120"/>
      <c r="J95" s="97"/>
      <c r="K95" s="18"/>
      <c r="L95" s="18"/>
      <c r="M95" s="19"/>
      <c r="N95" s="19"/>
      <c r="AD95" s="14"/>
    </row>
    <row r="96" spans="1:105">
      <c r="A96" s="206" t="s">
        <v>9</v>
      </c>
      <c r="B96" s="206" t="s">
        <v>10</v>
      </c>
      <c r="C96" s="206" t="s">
        <v>11</v>
      </c>
      <c r="D96" s="206" t="s">
        <v>12</v>
      </c>
      <c r="F96" s="207">
        <v>2024</v>
      </c>
      <c r="G96" s="208"/>
      <c r="H96" s="208"/>
      <c r="I96" s="208"/>
      <c r="K96" s="209">
        <v>2025</v>
      </c>
      <c r="L96" s="210"/>
      <c r="M96" s="210"/>
      <c r="N96" s="210"/>
      <c r="P96" s="198">
        <v>2026</v>
      </c>
      <c r="Q96" s="199"/>
      <c r="R96" s="199"/>
      <c r="S96" s="199"/>
      <c r="U96" s="198">
        <v>2027</v>
      </c>
      <c r="V96" s="199"/>
      <c r="W96" s="199"/>
      <c r="X96" s="199"/>
      <c r="Z96" s="200" t="s">
        <v>13</v>
      </c>
      <c r="AA96" s="201"/>
      <c r="AB96" s="201"/>
      <c r="AC96" s="201"/>
      <c r="AD96" s="14"/>
    </row>
    <row r="97" spans="1:33" ht="14.45" customHeight="1">
      <c r="A97" s="206"/>
      <c r="B97" s="206"/>
      <c r="C97" s="206"/>
      <c r="D97" s="206"/>
      <c r="F97" s="202" t="s">
        <v>14</v>
      </c>
      <c r="G97" s="202"/>
      <c r="H97" s="203" t="s">
        <v>15</v>
      </c>
      <c r="I97" s="203"/>
      <c r="K97" s="204" t="s">
        <v>14</v>
      </c>
      <c r="L97" s="204"/>
      <c r="M97" s="205" t="s">
        <v>15</v>
      </c>
      <c r="N97" s="205"/>
      <c r="P97" s="206" t="s">
        <v>14</v>
      </c>
      <c r="Q97" s="206"/>
      <c r="R97" s="192" t="s">
        <v>15</v>
      </c>
      <c r="S97" s="192"/>
      <c r="U97" s="206" t="s">
        <v>14</v>
      </c>
      <c r="V97" s="206"/>
      <c r="W97" s="192" t="s">
        <v>15</v>
      </c>
      <c r="X97" s="192"/>
      <c r="Z97" s="193" t="s">
        <v>14</v>
      </c>
      <c r="AA97" s="193"/>
      <c r="AB97" s="194" t="s">
        <v>15</v>
      </c>
      <c r="AC97" s="194"/>
      <c r="AD97" s="14"/>
    </row>
    <row r="98" spans="1:33" ht="15" customHeight="1">
      <c r="A98" s="206"/>
      <c r="B98" s="206"/>
      <c r="C98" s="206"/>
      <c r="D98" s="206"/>
      <c r="E98" s="1"/>
      <c r="F98" s="121" t="s">
        <v>16</v>
      </c>
      <c r="G98" s="121" t="s">
        <v>17</v>
      </c>
      <c r="H98" s="122" t="s">
        <v>18</v>
      </c>
      <c r="I98" s="122" t="s">
        <v>19</v>
      </c>
      <c r="J98" s="1"/>
      <c r="K98" s="22" t="s">
        <v>16</v>
      </c>
      <c r="L98" s="22" t="s">
        <v>17</v>
      </c>
      <c r="M98" s="23" t="s">
        <v>18</v>
      </c>
      <c r="N98" s="23" t="s">
        <v>19</v>
      </c>
      <c r="P98" s="2" t="s">
        <v>16</v>
      </c>
      <c r="Q98" s="2" t="s">
        <v>17</v>
      </c>
      <c r="R98" s="3" t="s">
        <v>18</v>
      </c>
      <c r="S98" s="3" t="s">
        <v>19</v>
      </c>
      <c r="U98" s="2" t="s">
        <v>16</v>
      </c>
      <c r="V98" s="2" t="s">
        <v>17</v>
      </c>
      <c r="W98" s="3" t="s">
        <v>18</v>
      </c>
      <c r="X98" s="3" t="s">
        <v>19</v>
      </c>
      <c r="Z98" s="24" t="s">
        <v>16</v>
      </c>
      <c r="AA98" s="24" t="s">
        <v>17</v>
      </c>
      <c r="AB98" s="25" t="s">
        <v>18</v>
      </c>
      <c r="AC98" s="25" t="s">
        <v>19</v>
      </c>
      <c r="AD98" s="14"/>
    </row>
    <row r="99" spans="1:33" ht="65.25" customHeight="1">
      <c r="A99" s="195">
        <v>8039</v>
      </c>
      <c r="B99" s="196" t="s">
        <v>68</v>
      </c>
      <c r="C99" s="6" t="s">
        <v>98</v>
      </c>
      <c r="D99" s="6" t="s">
        <v>69</v>
      </c>
      <c r="E99" s="106"/>
      <c r="F99" s="166">
        <v>1</v>
      </c>
      <c r="G99" s="166">
        <v>1</v>
      </c>
      <c r="H99" s="147">
        <v>7102</v>
      </c>
      <c r="I99" s="147">
        <v>6891</v>
      </c>
      <c r="J99" s="106"/>
      <c r="K99" s="69" t="s">
        <v>42</v>
      </c>
      <c r="L99" s="69" t="s">
        <v>70</v>
      </c>
      <c r="M99" s="27" t="s">
        <v>71</v>
      </c>
      <c r="N99" s="27" t="s">
        <v>72</v>
      </c>
      <c r="O99" s="28"/>
      <c r="P99" s="166">
        <v>1</v>
      </c>
      <c r="Q99" s="166">
        <v>0</v>
      </c>
      <c r="R99" s="138">
        <v>15132</v>
      </c>
      <c r="S99" s="138">
        <v>0</v>
      </c>
      <c r="T99" s="28"/>
      <c r="U99" s="166">
        <v>1</v>
      </c>
      <c r="V99" s="166">
        <v>0</v>
      </c>
      <c r="W99" s="138">
        <v>22058</v>
      </c>
      <c r="X99" s="138">
        <v>0</v>
      </c>
      <c r="Z99" s="165">
        <v>1</v>
      </c>
      <c r="AA99" s="165">
        <v>0.91</v>
      </c>
      <c r="AB99" s="147">
        <v>61584</v>
      </c>
      <c r="AC99" s="147">
        <v>22384</v>
      </c>
      <c r="AD99" s="14"/>
      <c r="AE99" s="14"/>
      <c r="AF99" s="14"/>
      <c r="AG99" s="14"/>
    </row>
    <row r="100" spans="1:33" ht="60.75" customHeight="1">
      <c r="A100" s="195"/>
      <c r="B100" s="196"/>
      <c r="C100" s="67" t="s">
        <v>99</v>
      </c>
      <c r="D100" s="89" t="s">
        <v>100</v>
      </c>
      <c r="F100" s="146">
        <v>0.5</v>
      </c>
      <c r="G100" s="146">
        <v>0.5</v>
      </c>
      <c r="H100" s="136">
        <v>4131</v>
      </c>
      <c r="I100" s="133">
        <v>4061</v>
      </c>
      <c r="K100" s="154" t="s">
        <v>73</v>
      </c>
      <c r="L100" s="174">
        <v>0.45300000000000001</v>
      </c>
      <c r="M100" s="129">
        <v>9328</v>
      </c>
      <c r="N100" s="145">
        <v>9220</v>
      </c>
      <c r="O100" s="28"/>
      <c r="P100" s="70">
        <v>0.25</v>
      </c>
      <c r="Q100" s="29"/>
      <c r="R100" s="157">
        <v>7566</v>
      </c>
      <c r="S100" s="30"/>
      <c r="T100" s="28"/>
      <c r="U100" s="70">
        <v>0.25</v>
      </c>
      <c r="V100" s="29"/>
      <c r="W100" s="157">
        <v>11029</v>
      </c>
      <c r="X100" s="110"/>
      <c r="Z100" s="185">
        <v>1</v>
      </c>
      <c r="AA100" s="185">
        <f>+L100*2</f>
        <v>0.90600000000000003</v>
      </c>
      <c r="AB100" s="150">
        <f>+H100+M100+R100+W100</f>
        <v>32054</v>
      </c>
      <c r="AC100" s="150">
        <f t="shared" ref="AC100:AC101" si="32">+I100+N100+S100+X100</f>
        <v>13281</v>
      </c>
      <c r="AD100" s="14"/>
      <c r="AE100" s="14"/>
      <c r="AF100" s="14"/>
      <c r="AG100" s="14"/>
    </row>
    <row r="101" spans="1:33" ht="65.25" customHeight="1">
      <c r="A101" s="195"/>
      <c r="B101" s="196"/>
      <c r="C101" s="67" t="s">
        <v>75</v>
      </c>
      <c r="D101" s="89" t="s">
        <v>76</v>
      </c>
      <c r="F101" s="71">
        <v>0.25</v>
      </c>
      <c r="G101" s="70">
        <v>0.25</v>
      </c>
      <c r="H101" s="145">
        <v>823</v>
      </c>
      <c r="I101" s="145">
        <v>771</v>
      </c>
      <c r="K101" s="40" t="s">
        <v>74</v>
      </c>
      <c r="L101" s="174">
        <v>0.222</v>
      </c>
      <c r="M101" s="129">
        <v>4548</v>
      </c>
      <c r="N101" s="145">
        <v>3737</v>
      </c>
      <c r="P101" s="70">
        <v>0.25</v>
      </c>
      <c r="Q101" s="30"/>
      <c r="R101" s="157">
        <v>3783</v>
      </c>
      <c r="S101" s="29"/>
      <c r="T101" s="70"/>
      <c r="U101" s="70">
        <v>0.25</v>
      </c>
      <c r="V101" s="30"/>
      <c r="W101" s="157">
        <v>5514</v>
      </c>
      <c r="X101" s="89"/>
      <c r="Y101" s="164"/>
      <c r="Z101" s="185">
        <v>1</v>
      </c>
      <c r="AA101" s="185">
        <f>+L101*4</f>
        <v>0.88800000000000001</v>
      </c>
      <c r="AB101" s="150">
        <f t="shared" ref="AB101:AB102" si="33">+H101+M101+R101+W101+1</f>
        <v>14669</v>
      </c>
      <c r="AC101" s="150">
        <f t="shared" si="32"/>
        <v>4508</v>
      </c>
      <c r="AD101" s="14"/>
      <c r="AE101" s="14"/>
      <c r="AF101" s="14"/>
      <c r="AG101" s="14"/>
    </row>
    <row r="102" spans="1:33" ht="57.75" customHeight="1">
      <c r="A102" s="195"/>
      <c r="B102" s="196"/>
      <c r="C102" s="67" t="s">
        <v>77</v>
      </c>
      <c r="D102" s="89" t="s">
        <v>78</v>
      </c>
      <c r="F102" s="71">
        <v>0.25</v>
      </c>
      <c r="G102" s="70">
        <v>0.25</v>
      </c>
      <c r="H102" s="145">
        <v>2147</v>
      </c>
      <c r="I102" s="145">
        <v>2059</v>
      </c>
      <c r="K102" s="40" t="s">
        <v>74</v>
      </c>
      <c r="L102" s="174">
        <v>0.23400000000000001</v>
      </c>
      <c r="M102" s="129">
        <v>3416</v>
      </c>
      <c r="N102" s="145">
        <v>2536</v>
      </c>
      <c r="P102" s="70">
        <v>0.25</v>
      </c>
      <c r="Q102" s="30"/>
      <c r="R102" s="157">
        <v>3783</v>
      </c>
      <c r="S102" s="29"/>
      <c r="T102" s="70"/>
      <c r="U102" s="70">
        <v>0.25</v>
      </c>
      <c r="V102" s="30"/>
      <c r="W102" s="157">
        <v>5514</v>
      </c>
      <c r="X102" s="89"/>
      <c r="Y102" s="164"/>
      <c r="Z102" s="185">
        <v>1</v>
      </c>
      <c r="AA102" s="185">
        <f>+L102*4</f>
        <v>0.93600000000000005</v>
      </c>
      <c r="AB102" s="150">
        <f t="shared" si="33"/>
        <v>14861</v>
      </c>
      <c r="AC102" s="150">
        <f>+I102+N102+S102+X102+1</f>
        <v>4596</v>
      </c>
      <c r="AD102" s="14"/>
      <c r="AE102" s="14"/>
      <c r="AF102" s="14"/>
      <c r="AG102" s="14"/>
    </row>
    <row r="103" spans="1:33" s="14" customFormat="1">
      <c r="A103" s="58"/>
      <c r="B103" s="58" t="s">
        <v>25</v>
      </c>
      <c r="C103" s="57"/>
      <c r="D103" s="57"/>
      <c r="E103" s="1"/>
      <c r="F103" s="128"/>
      <c r="G103" s="128"/>
      <c r="H103" s="140">
        <f>SUM(H100:H102)+1</f>
        <v>7102</v>
      </c>
      <c r="I103" s="140">
        <f>SUM(I100:I102)</f>
        <v>6891</v>
      </c>
      <c r="J103" s="1"/>
      <c r="K103" s="60"/>
      <c r="L103" s="60"/>
      <c r="M103" s="140">
        <f>SUM(M100:M102)</f>
        <v>17292</v>
      </c>
      <c r="N103" s="140">
        <f>SUM(N100:N102)</f>
        <v>15493</v>
      </c>
      <c r="O103" s="59"/>
      <c r="P103" s="58"/>
      <c r="Q103" s="58"/>
      <c r="R103" s="140">
        <f t="shared" ref="R103:S103" si="34">SUM(R100:R102)</f>
        <v>15132</v>
      </c>
      <c r="S103" s="140">
        <f t="shared" si="34"/>
        <v>0</v>
      </c>
      <c r="T103" s="59"/>
      <c r="U103" s="58"/>
      <c r="V103" s="58"/>
      <c r="W103" s="163">
        <f>SUM(W100:W102)+1</f>
        <v>22058</v>
      </c>
      <c r="X103" s="163">
        <f>SUM(X100:X102)</f>
        <v>0</v>
      </c>
      <c r="Z103" s="60"/>
      <c r="AA103" s="60"/>
      <c r="AB103" s="140">
        <f>SUM(AB100:AB102)</f>
        <v>61584</v>
      </c>
      <c r="AC103" s="140">
        <f>SUM(AC100:AC102)-1</f>
        <v>22384</v>
      </c>
    </row>
    <row r="104" spans="1:33" hidden="1">
      <c r="H104" s="72" t="s">
        <v>79</v>
      </c>
      <c r="I104" s="72" t="s">
        <v>80</v>
      </c>
    </row>
    <row r="105" spans="1:33" ht="43.15" hidden="1" customHeight="1">
      <c r="H105" s="197" t="s">
        <v>81</v>
      </c>
      <c r="I105" s="197"/>
      <c r="M105" s="63"/>
    </row>
    <row r="106" spans="1:33">
      <c r="H106" s="190">
        <f>+H15+H26+H42+H55+H66+H78+H91+H103+1</f>
        <v>36416</v>
      </c>
      <c r="I106" s="190">
        <f>+I15+I26+I42+I55+I66+I78+I91+I103+1</f>
        <v>30963</v>
      </c>
      <c r="M106" s="155">
        <f>+M15+M26+M42+M55+M66+M78+M91+M103-2</f>
        <v>100061</v>
      </c>
      <c r="N106" s="155">
        <f>+N15+N26+N42+N55+N66+N78+N91+N103-1</f>
        <v>85818</v>
      </c>
    </row>
  </sheetData>
  <mergeCells count="182">
    <mergeCell ref="A1:I1"/>
    <mergeCell ref="A2:I2"/>
    <mergeCell ref="A3:I3"/>
    <mergeCell ref="A4:I4"/>
    <mergeCell ref="A5:I5"/>
    <mergeCell ref="A7:A8"/>
    <mergeCell ref="W11:X11"/>
    <mergeCell ref="Z11:AA11"/>
    <mergeCell ref="AB11:AC11"/>
    <mergeCell ref="A13:A14"/>
    <mergeCell ref="B13:B14"/>
    <mergeCell ref="A17:A18"/>
    <mergeCell ref="P10:S10"/>
    <mergeCell ref="U10:X10"/>
    <mergeCell ref="Z10:AC10"/>
    <mergeCell ref="F11:G11"/>
    <mergeCell ref="H11:I11"/>
    <mergeCell ref="K11:L11"/>
    <mergeCell ref="M11:N11"/>
    <mergeCell ref="P11:Q11"/>
    <mergeCell ref="R11:S11"/>
    <mergeCell ref="U11:V11"/>
    <mergeCell ref="A10:A12"/>
    <mergeCell ref="B10:B12"/>
    <mergeCell ref="C10:C12"/>
    <mergeCell ref="D10:D12"/>
    <mergeCell ref="F10:I10"/>
    <mergeCell ref="K10:N10"/>
    <mergeCell ref="W21:X21"/>
    <mergeCell ref="Z21:AA21"/>
    <mergeCell ref="AB21:AC21"/>
    <mergeCell ref="A23:A25"/>
    <mergeCell ref="B23:B25"/>
    <mergeCell ref="A28:A29"/>
    <mergeCell ref="P20:S20"/>
    <mergeCell ref="U20:X20"/>
    <mergeCell ref="Z20:AC20"/>
    <mergeCell ref="F21:G21"/>
    <mergeCell ref="H21:I21"/>
    <mergeCell ref="K21:L21"/>
    <mergeCell ref="M21:N21"/>
    <mergeCell ref="P21:Q21"/>
    <mergeCell ref="R21:S21"/>
    <mergeCell ref="U21:V21"/>
    <mergeCell ref="A20:A22"/>
    <mergeCell ref="B20:B22"/>
    <mergeCell ref="C20:C22"/>
    <mergeCell ref="D20:D22"/>
    <mergeCell ref="F20:I20"/>
    <mergeCell ref="K20:N20"/>
    <mergeCell ref="W32:X32"/>
    <mergeCell ref="Z32:AA32"/>
    <mergeCell ref="AB32:AC32"/>
    <mergeCell ref="A34:A41"/>
    <mergeCell ref="B34:B41"/>
    <mergeCell ref="A44:A45"/>
    <mergeCell ref="P31:S31"/>
    <mergeCell ref="U31:X31"/>
    <mergeCell ref="Z31:AC31"/>
    <mergeCell ref="F32:G32"/>
    <mergeCell ref="H32:I32"/>
    <mergeCell ref="K32:L32"/>
    <mergeCell ref="M32:N32"/>
    <mergeCell ref="P32:Q32"/>
    <mergeCell ref="R32:S32"/>
    <mergeCell ref="U32:V32"/>
    <mergeCell ref="A31:A33"/>
    <mergeCell ref="B31:B33"/>
    <mergeCell ref="C31:C33"/>
    <mergeCell ref="D31:D33"/>
    <mergeCell ref="F31:I31"/>
    <mergeCell ref="K31:N31"/>
    <mergeCell ref="W48:X48"/>
    <mergeCell ref="Z48:AA48"/>
    <mergeCell ref="AB48:AC48"/>
    <mergeCell ref="A51:A54"/>
    <mergeCell ref="B51:B54"/>
    <mergeCell ref="A57:A58"/>
    <mergeCell ref="P47:S47"/>
    <mergeCell ref="U47:X47"/>
    <mergeCell ref="Z47:AC47"/>
    <mergeCell ref="F48:G48"/>
    <mergeCell ref="H48:I48"/>
    <mergeCell ref="K48:L48"/>
    <mergeCell ref="M48:N48"/>
    <mergeCell ref="P48:Q48"/>
    <mergeCell ref="R48:S48"/>
    <mergeCell ref="U48:V48"/>
    <mergeCell ref="A47:A49"/>
    <mergeCell ref="B47:B49"/>
    <mergeCell ref="C47:C49"/>
    <mergeCell ref="D47:D49"/>
    <mergeCell ref="F47:I47"/>
    <mergeCell ref="K47:N47"/>
    <mergeCell ref="W61:X61"/>
    <mergeCell ref="Z61:AA61"/>
    <mergeCell ref="AB61:AC61"/>
    <mergeCell ref="A64:A65"/>
    <mergeCell ref="B64:B65"/>
    <mergeCell ref="A68:A69"/>
    <mergeCell ref="P60:S60"/>
    <mergeCell ref="U60:X60"/>
    <mergeCell ref="Z60:AC60"/>
    <mergeCell ref="F61:G61"/>
    <mergeCell ref="H61:I61"/>
    <mergeCell ref="K61:L61"/>
    <mergeCell ref="M61:N61"/>
    <mergeCell ref="P61:Q61"/>
    <mergeCell ref="R61:S61"/>
    <mergeCell ref="U61:V61"/>
    <mergeCell ref="A60:A62"/>
    <mergeCell ref="B60:B62"/>
    <mergeCell ref="C60:C62"/>
    <mergeCell ref="D60:D62"/>
    <mergeCell ref="F60:I60"/>
    <mergeCell ref="K60:N60"/>
    <mergeCell ref="W72:X72"/>
    <mergeCell ref="Z72:AA72"/>
    <mergeCell ref="AB72:AC72"/>
    <mergeCell ref="A75:A76"/>
    <mergeCell ref="B75:B76"/>
    <mergeCell ref="A80:A81"/>
    <mergeCell ref="P71:S71"/>
    <mergeCell ref="U71:X71"/>
    <mergeCell ref="Z71:AC71"/>
    <mergeCell ref="F72:G72"/>
    <mergeCell ref="H72:I72"/>
    <mergeCell ref="K72:L72"/>
    <mergeCell ref="M72:N72"/>
    <mergeCell ref="P72:Q72"/>
    <mergeCell ref="R72:S72"/>
    <mergeCell ref="U72:V72"/>
    <mergeCell ref="A71:A73"/>
    <mergeCell ref="B71:B73"/>
    <mergeCell ref="C71:C73"/>
    <mergeCell ref="D71:D73"/>
    <mergeCell ref="F71:I71"/>
    <mergeCell ref="K71:N71"/>
    <mergeCell ref="W84:X84"/>
    <mergeCell ref="Z84:AA84"/>
    <mergeCell ref="AB84:AC84"/>
    <mergeCell ref="A87:A89"/>
    <mergeCell ref="B87:B89"/>
    <mergeCell ref="A93:A94"/>
    <mergeCell ref="P83:S83"/>
    <mergeCell ref="U83:X83"/>
    <mergeCell ref="Z83:AC83"/>
    <mergeCell ref="F84:G84"/>
    <mergeCell ref="H84:I84"/>
    <mergeCell ref="K84:L84"/>
    <mergeCell ref="M84:N84"/>
    <mergeCell ref="P84:Q84"/>
    <mergeCell ref="R84:S84"/>
    <mergeCell ref="U84:V84"/>
    <mergeCell ref="A83:A85"/>
    <mergeCell ref="B83:B85"/>
    <mergeCell ref="C83:C85"/>
    <mergeCell ref="D83:D85"/>
    <mergeCell ref="F83:I83"/>
    <mergeCell ref="K83:N83"/>
    <mergeCell ref="W97:X97"/>
    <mergeCell ref="Z97:AA97"/>
    <mergeCell ref="AB97:AC97"/>
    <mergeCell ref="A99:A102"/>
    <mergeCell ref="B99:B102"/>
    <mergeCell ref="H105:I105"/>
    <mergeCell ref="P96:S96"/>
    <mergeCell ref="U96:X96"/>
    <mergeCell ref="Z96:AC96"/>
    <mergeCell ref="F97:G97"/>
    <mergeCell ref="H97:I97"/>
    <mergeCell ref="K97:L97"/>
    <mergeCell ref="M97:N97"/>
    <mergeCell ref="P97:Q97"/>
    <mergeCell ref="R97:S97"/>
    <mergeCell ref="U97:V97"/>
    <mergeCell ref="A96:A98"/>
    <mergeCell ref="B96:B98"/>
    <mergeCell ref="C96:C98"/>
    <mergeCell ref="D96:D98"/>
    <mergeCell ref="F96:I96"/>
    <mergeCell ref="K96:N96"/>
  </mergeCell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Roman,Normal"&amp;12&amp;A</oddHeader>
    <oddFooter>&amp;C&amp;"Times New Roman,Normal"&amp;12Página &amp;P</oddFooter>
  </headerFooter>
  <ignoredErrors>
    <ignoredError sqref="H13:I15" numberStoredAsText="1"/>
    <ignoredError sqref="H91:I91 AB26 AB42:AC42 AB91:AC91 W103:X103 AB103 AB55:AC55 M55 H55:I55 A55:G55 J55:L55 N55:Q55 AH55:XFD55 M26:N26 H42:N42 T55:AA55 M91:N91 R26:V26 R42:S43 R55:S55 R103:S103 X26 W42 R91:S91 W91:X91 H103:I103 H26:I26" formulaRange="1"/>
    <ignoredError sqref="AB24 Z38:AA38 Z40:Z41 AB36:AB37 AB41 AB8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Plurianual CVP -NOV 2025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adriana.gomez</dc:creator>
  <cp:keywords/>
  <dc:description/>
  <cp:lastModifiedBy>adriana.gomez</cp:lastModifiedBy>
  <cp:revision/>
  <dcterms:created xsi:type="dcterms:W3CDTF">2026-02-12T23:15:30Z</dcterms:created>
  <dcterms:modified xsi:type="dcterms:W3CDTF">2026-02-17T20:05:05Z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2026-02-12T21:09:41Z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1bae6726-25cf-4856-879f-ce477f121e59</vt:lpwstr>
  </property>
  <property fmtid="{D5CDD505-2E9C-101B-9397-08002B2CF9AE}" pid="7" name="MSIP_Label_defa4170-0d19-0005-0004-bc88714345d2_ActionId">
    <vt:lpwstr>e55021b7-ac5b-42fe-930f-457e5ea6ae8a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