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ria\Documents\AÑO 2025-POST-INCAPACIDAD\"/>
    </mc:Choice>
  </mc:AlternateContent>
  <xr:revisionPtr revIDLastSave="0" documentId="8_{F49C5B86-ED03-4545-9ECC-03E6DBFEB054}" xr6:coauthVersionLast="47" xr6:coauthVersionMax="47" xr10:uidLastSave="{00000000-0000-0000-0000-000000000000}"/>
  <bookViews>
    <workbookView xWindow="-108" yWindow="-108" windowWidth="23256" windowHeight="12456" xr2:uid="{5F7AA52E-7C79-4DF0-A4D6-71168EE83896}"/>
  </bookViews>
  <sheets>
    <sheet name="OCTUBRE" sheetId="1" r:id="rId1"/>
  </sheets>
  <externalReferences>
    <externalReference r:id="rId2"/>
    <externalReference r:id="rId3"/>
    <externalReference r:id="rId4"/>
  </externalReferences>
  <definedNames>
    <definedName name="_aqj16">#REF!</definedName>
    <definedName name="_MO5">#REF!</definedName>
    <definedName name="a">#REF!</definedName>
    <definedName name="acumuladoplan">#REF!</definedName>
    <definedName name="alternaplazas">#REF!</definedName>
    <definedName name="alternativas">#REF!</definedName>
    <definedName name="ALTERNATIVASCOMERCIALES">#REF!</definedName>
    <definedName name="AMBIENTETRABAJO">#REF!</definedName>
    <definedName name="AÑO">[3]Hoja2!$I$2:$I$5</definedName>
    <definedName name="AREA">[3]Hoja2!$B$2:$B$7</definedName>
    <definedName name="CAPACIT">#REF!</definedName>
    <definedName name="CAPACITACION">#REF!</definedName>
    <definedName name="CAPACITACIONSERVIDORES">#REF!</definedName>
    <definedName name="CATEGORIA">[3]Hoja2!$C$2:$C$8</definedName>
    <definedName name="CODIGOS">[3]Hoja2!$A$2:$A$52</definedName>
    <definedName name="CUALIFICACIÓN">#REF!</definedName>
    <definedName name="desarrollo">#REF!</definedName>
    <definedName name="DIA">[3]Hoja2!$H$2:$H$32</definedName>
    <definedName name="e">#REF!</definedName>
    <definedName name="Ejecucionpresupuestal">#REF!</definedName>
    <definedName name="EMP">#REF!</definedName>
    <definedName name="EMPRENDIMIENTO">#REF!</definedName>
    <definedName name="ESTADOSFINNACIEROS">#REF!</definedName>
    <definedName name="EVALUA">[3]Hoja2!$D$2:$D$7</definedName>
    <definedName name="FOCALIZACIÓN">#REF!</definedName>
    <definedName name="focasigrh">#REF!</definedName>
    <definedName name="FRECUENCIA">[3]Hoja2!$E$2:$E$6</definedName>
    <definedName name="gastosgenerales">#REF!</definedName>
    <definedName name="GCO">#REF!</definedName>
    <definedName name="GRF">#REF!</definedName>
    <definedName name="GRT">#REF!</definedName>
    <definedName name="hahaha">#REF!</definedName>
    <definedName name="HUMANA">#REF!</definedName>
    <definedName name="identif">#REF!</definedName>
    <definedName name="Identificacion">#REF!</definedName>
    <definedName name="indicadorcapacitacion">#REF!</definedName>
    <definedName name="indicadoremprendim">#REF!</definedName>
    <definedName name="indicadorescapacitacion">#REF!</definedName>
    <definedName name="indicadorescomunicaciones">#REF!</definedName>
    <definedName name="indicadoresemprendimiento">#REF!</definedName>
    <definedName name="indicadoresfortalecimientof">#REF!</definedName>
    <definedName name="indicadoresfortalecimientoinstitucional">#REF!</definedName>
    <definedName name="Indicadoresgestioncontractual">#REF!</definedName>
    <definedName name="INDICADORESICPP">#REF!</definedName>
    <definedName name="indicadoresplazasdemercado">#REF!</definedName>
    <definedName name="Indicadoresservicioalusuario">#REF!</definedName>
    <definedName name="INDICADORESTHHH">#REF!</definedName>
    <definedName name="indicadoresvendedoresinformales">#REF!</definedName>
    <definedName name="indicadorfortalecimiento2">#REF!</definedName>
    <definedName name="indicadorMB">#REF!</definedName>
    <definedName name="indicadorplazas">#REF!</definedName>
    <definedName name="indicvendedores">#REF!</definedName>
    <definedName name="indocadoremprendimientof">#REF!</definedName>
    <definedName name="iniciativas">#REF!</definedName>
    <definedName name="MB">#REF!</definedName>
    <definedName name="MEC">#REF!</definedName>
    <definedName name="mejorargestion">#REF!</definedName>
    <definedName name="MES">[3]Hoja2!$G$2:$G$13</definedName>
    <definedName name="NUEVO">#REF!</definedName>
    <definedName name="Obfocalizacion">#REF!</definedName>
    <definedName name="Objalternativas">#REF!</definedName>
    <definedName name="Objcapacitacion">#REF!</definedName>
    <definedName name="Objemprendi">#REF!</definedName>
    <definedName name="Objetirecursosfinancier">#REF!</definedName>
    <definedName name="OBJETIVOIDENTIFICACION">#REF!</definedName>
    <definedName name="OBJETIVOINSTITUCIONAL2">#REF!</definedName>
    <definedName name="ObjetivoSIG">#REF!</definedName>
    <definedName name="Objplazas">#REF!</definedName>
    <definedName name="Objtalentohumano">#REF!</definedName>
    <definedName name="PAPRENDIZAJE">#REF!</definedName>
    <definedName name="PET">#REF!</definedName>
    <definedName name="PFINNACIERA">#REF!</definedName>
    <definedName name="Piniciativas">#REF!</definedName>
    <definedName name="PLAZAS">#REF!</definedName>
    <definedName name="potenicacion">#REF!</definedName>
    <definedName name="PPROCESO">#REF!</definedName>
    <definedName name="procesodesarrollodealternativascomerciales">#REF!</definedName>
    <definedName name="procesoemprendimiento">#REF!</definedName>
    <definedName name="procesogestiondeltalentohumano">#REF!</definedName>
    <definedName name="procesogestionfinanciera">#REF!</definedName>
    <definedName name="procesoplazasdemercado">#REF!</definedName>
    <definedName name="proidentif">#REF!</definedName>
    <definedName name="promedio2008">#REF!</definedName>
    <definedName name="propotenKhumano">#REF!</definedName>
    <definedName name="ProyecMB">#REF!</definedName>
    <definedName name="Proyecplazas">#REF!</definedName>
    <definedName name="Proyectcapacitacion">#REF!</definedName>
    <definedName name="Proyectemprendimiento">#REF!</definedName>
    <definedName name="Proyectfortalecimiento">#REF!</definedName>
    <definedName name="proyectocapacitacion">#REF!</definedName>
    <definedName name="proyectocapacitacion22">#REF!</definedName>
    <definedName name="proyectocapacitacionf">#REF!</definedName>
    <definedName name="proyectoemprendimiento">#REF!</definedName>
    <definedName name="proyectofortalecimientoinstitucional">#REF!</definedName>
    <definedName name="Proyectombf">#REF!</definedName>
    <definedName name="proyectomisionbogotacapacitacion">#REF!</definedName>
    <definedName name="proyectoplazasdemercado">#REF!</definedName>
    <definedName name="proyectoplazasyvendedoresinformales">#REF!</definedName>
    <definedName name="proyectovendedoresinformales">#REF!</definedName>
    <definedName name="Proyectplazas2">#REF!</definedName>
    <definedName name="proyectvendedores">#REF!</definedName>
    <definedName name="proymbcapacitacion">#REF!</definedName>
    <definedName name="PUSUARIO">#REF!</definedName>
    <definedName name="q">#REF!</definedName>
    <definedName name="REFERENCIACIÓN">#REF!</definedName>
    <definedName name="RESOLUCION">[3]Hoja2!$J$2:$J$4</definedName>
    <definedName name="RFinancieros">#REF!</definedName>
    <definedName name="s">#REF!</definedName>
    <definedName name="SCI">#REF!</definedName>
    <definedName name="serviciospersonales">#REF!</definedName>
    <definedName name="SIG">#REF!</definedName>
    <definedName name="t">#REF!</definedName>
    <definedName name="talentohumrefinancieros">#REF!</definedName>
    <definedName name="THumano">#REF!</definedName>
    <definedName name="VIGENTE">[3]Hoja2!$F$2:$F$3</definedName>
    <definedName name="w">#REF!</definedName>
    <definedName name="x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I13" i="1"/>
  <c r="K13" i="1"/>
  <c r="L13" i="1"/>
  <c r="M13" i="1"/>
  <c r="N13" i="1"/>
  <c r="P13" i="1"/>
  <c r="Q13" i="1"/>
  <c r="R13" i="1"/>
  <c r="S13" i="1"/>
  <c r="U13" i="1"/>
  <c r="V13" i="1"/>
  <c r="W13" i="1"/>
  <c r="X13" i="1"/>
  <c r="G14" i="1"/>
  <c r="Z14" i="1" s="1"/>
  <c r="Z13" i="1" s="1"/>
  <c r="Y14" i="1"/>
  <c r="Y13" i="1" s="1"/>
  <c r="AA14" i="1"/>
  <c r="AA15" i="1" s="1"/>
  <c r="AB14" i="1"/>
  <c r="AB13" i="1" s="1"/>
  <c r="H15" i="1"/>
  <c r="I15" i="1"/>
  <c r="M15" i="1"/>
  <c r="N15" i="1"/>
  <c r="R15" i="1"/>
  <c r="S15" i="1"/>
  <c r="W15" i="1"/>
  <c r="X15" i="1"/>
  <c r="F23" i="1"/>
  <c r="H23" i="1"/>
  <c r="I23" i="1"/>
  <c r="K23" i="1"/>
  <c r="M23" i="1"/>
  <c r="N23" i="1"/>
  <c r="P23" i="1"/>
  <c r="Q23" i="1"/>
  <c r="R23" i="1"/>
  <c r="S23" i="1"/>
  <c r="U23" i="1"/>
  <c r="V23" i="1"/>
  <c r="W23" i="1"/>
  <c r="X23" i="1"/>
  <c r="L24" i="1"/>
  <c r="Z24" i="1" s="1"/>
  <c r="Y24" i="1"/>
  <c r="AA24" i="1"/>
  <c r="AB24" i="1"/>
  <c r="G25" i="1"/>
  <c r="L25" i="1"/>
  <c r="L23" i="1" s="1"/>
  <c r="Y25" i="1"/>
  <c r="Y23" i="1" s="1"/>
  <c r="AA25" i="1"/>
  <c r="AB25" i="1"/>
  <c r="H26" i="1"/>
  <c r="I26" i="1"/>
  <c r="M26" i="1"/>
  <c r="N26" i="1"/>
  <c r="R26" i="1"/>
  <c r="S26" i="1"/>
  <c r="W26" i="1"/>
  <c r="X26" i="1"/>
  <c r="F34" i="1"/>
  <c r="K34" i="1"/>
  <c r="P34" i="1"/>
  <c r="Q34" i="1"/>
  <c r="S34" i="1"/>
  <c r="V34" i="1"/>
  <c r="X34" i="1"/>
  <c r="G35" i="1"/>
  <c r="U35" i="1"/>
  <c r="Y35" i="1" s="1"/>
  <c r="AA35" i="1"/>
  <c r="AB35" i="1"/>
  <c r="G36" i="1"/>
  <c r="Z36" i="1" s="1"/>
  <c r="Y36" i="1"/>
  <c r="AA36" i="1"/>
  <c r="AB36" i="1"/>
  <c r="G37" i="1"/>
  <c r="Z37" i="1" s="1"/>
  <c r="Y37" i="1"/>
  <c r="AA37" i="1"/>
  <c r="AB37" i="1"/>
  <c r="Y38" i="1"/>
  <c r="Z38" i="1"/>
  <c r="AA38" i="1"/>
  <c r="AB38" i="1"/>
  <c r="G39" i="1"/>
  <c r="L39" i="1"/>
  <c r="L34" i="1" s="1"/>
  <c r="U39" i="1"/>
  <c r="AA39" i="1"/>
  <c r="AB39" i="1"/>
  <c r="Y40" i="1"/>
  <c r="Z40" i="1"/>
  <c r="AA40" i="1"/>
  <c r="AB40" i="1"/>
  <c r="G41" i="1"/>
  <c r="Z41" i="1" s="1"/>
  <c r="Y41" i="1"/>
  <c r="AA41" i="1"/>
  <c r="AB41" i="1"/>
  <c r="H42" i="1"/>
  <c r="H34" i="1" s="1"/>
  <c r="I42" i="1"/>
  <c r="I34" i="1" s="1"/>
  <c r="M42" i="1"/>
  <c r="M34" i="1" s="1"/>
  <c r="N42" i="1"/>
  <c r="N34" i="1" s="1"/>
  <c r="R42" i="1"/>
  <c r="R34" i="1" s="1"/>
  <c r="W42" i="1"/>
  <c r="W34" i="1" s="1"/>
  <c r="F51" i="1"/>
  <c r="H51" i="1"/>
  <c r="H55" i="1" s="1"/>
  <c r="K51" i="1"/>
  <c r="M51" i="1"/>
  <c r="M55" i="1" s="1"/>
  <c r="N51" i="1"/>
  <c r="N55" i="1" s="1"/>
  <c r="P51" i="1"/>
  <c r="Q51" i="1"/>
  <c r="R51" i="1"/>
  <c r="S51" i="1"/>
  <c r="U51" i="1"/>
  <c r="V51" i="1"/>
  <c r="W51" i="1"/>
  <c r="X51" i="1"/>
  <c r="X55" i="1" s="1"/>
  <c r="G52" i="1"/>
  <c r="L52" i="1"/>
  <c r="Y52" i="1"/>
  <c r="AA52" i="1"/>
  <c r="AB52" i="1"/>
  <c r="G53" i="1"/>
  <c r="L53" i="1"/>
  <c r="Y53" i="1"/>
  <c r="AA53" i="1"/>
  <c r="AB53" i="1"/>
  <c r="G54" i="1"/>
  <c r="I54" i="1"/>
  <c r="AB54" i="1" s="1"/>
  <c r="L54" i="1"/>
  <c r="Z54" i="1" s="1"/>
  <c r="Y54" i="1"/>
  <c r="Y51" i="1" s="1"/>
  <c r="AA54" i="1"/>
  <c r="R55" i="1"/>
  <c r="S55" i="1"/>
  <c r="F64" i="1"/>
  <c r="G64" i="1"/>
  <c r="H64" i="1"/>
  <c r="I64" i="1"/>
  <c r="I66" i="1" s="1"/>
  <c r="K64" i="1"/>
  <c r="M64" i="1"/>
  <c r="M66" i="1" s="1"/>
  <c r="N64" i="1"/>
  <c r="N66" i="1" s="1"/>
  <c r="P64" i="1"/>
  <c r="Q64" i="1"/>
  <c r="R64" i="1"/>
  <c r="R66" i="1" s="1"/>
  <c r="S64" i="1"/>
  <c r="S66" i="1" s="1"/>
  <c r="U64" i="1"/>
  <c r="V64" i="1"/>
  <c r="W64" i="1"/>
  <c r="W66" i="1" s="1"/>
  <c r="X64" i="1"/>
  <c r="X66" i="1" s="1"/>
  <c r="L65" i="1"/>
  <c r="L64" i="1" s="1"/>
  <c r="Y65" i="1"/>
  <c r="Y64" i="1" s="1"/>
  <c r="AA65" i="1"/>
  <c r="AA64" i="1" s="1"/>
  <c r="AA66" i="1" s="1"/>
  <c r="AB65" i="1"/>
  <c r="AB64" i="1" s="1"/>
  <c r="AB66" i="1" s="1"/>
  <c r="H66" i="1"/>
  <c r="O68" i="1"/>
  <c r="F75" i="1"/>
  <c r="G75" i="1"/>
  <c r="I75" i="1"/>
  <c r="K75" i="1"/>
  <c r="M75" i="1"/>
  <c r="M78" i="1" s="1"/>
  <c r="P75" i="1"/>
  <c r="Q75" i="1"/>
  <c r="R75" i="1"/>
  <c r="R78" i="1" s="1"/>
  <c r="U75" i="1"/>
  <c r="V75" i="1"/>
  <c r="W75" i="1"/>
  <c r="W78" i="1" s="1"/>
  <c r="L76" i="1"/>
  <c r="L75" i="1" s="1"/>
  <c r="Y76" i="1"/>
  <c r="Y75" i="1" s="1"/>
  <c r="AA76" i="1"/>
  <c r="AA75" i="1" s="1"/>
  <c r="AA78" i="1" s="1"/>
  <c r="AB76" i="1"/>
  <c r="H78" i="1"/>
  <c r="H75" i="1" s="1"/>
  <c r="I78" i="1"/>
  <c r="N78" i="1"/>
  <c r="N75" i="1" s="1"/>
  <c r="S78" i="1"/>
  <c r="S75" i="1" s="1"/>
  <c r="X78" i="1"/>
  <c r="X75" i="1" s="1"/>
  <c r="AB78" i="1"/>
  <c r="AB75" i="1" s="1"/>
  <c r="F87" i="1"/>
  <c r="G87" i="1"/>
  <c r="H87" i="1"/>
  <c r="H91" i="1" s="1"/>
  <c r="K87" i="1"/>
  <c r="L87" i="1"/>
  <c r="M87" i="1"/>
  <c r="P87" i="1"/>
  <c r="Q87" i="1"/>
  <c r="R87" i="1"/>
  <c r="R91" i="1" s="1"/>
  <c r="V87" i="1"/>
  <c r="W87" i="1"/>
  <c r="W91" i="1" s="1"/>
  <c r="U88" i="1"/>
  <c r="Y88" i="1" s="1"/>
  <c r="Y87" i="1" s="1"/>
  <c r="Z88" i="1"/>
  <c r="Z87" i="1" s="1"/>
  <c r="AA88" i="1"/>
  <c r="AB88" i="1"/>
  <c r="Y89" i="1"/>
  <c r="Z89" i="1"/>
  <c r="AA89" i="1"/>
  <c r="AB89" i="1"/>
  <c r="I91" i="1"/>
  <c r="N91" i="1"/>
  <c r="S91" i="1"/>
  <c r="S87" i="1" s="1"/>
  <c r="X91" i="1"/>
  <c r="X87" i="1" s="1"/>
  <c r="J99" i="1"/>
  <c r="L99" i="1"/>
  <c r="Q99" i="1"/>
  <c r="V99" i="1"/>
  <c r="W99" i="1"/>
  <c r="Z100" i="1"/>
  <c r="AA100" i="1"/>
  <c r="AB100" i="1"/>
  <c r="Z101" i="1"/>
  <c r="AA101" i="1"/>
  <c r="AB101" i="1"/>
  <c r="Z102" i="1"/>
  <c r="AA102" i="1"/>
  <c r="AB102" i="1"/>
  <c r="H103" i="1"/>
  <c r="H99" i="1" s="1"/>
  <c r="I103" i="1"/>
  <c r="I99" i="1" s="1"/>
  <c r="M103" i="1"/>
  <c r="N103" i="1"/>
  <c r="N99" i="1" s="1"/>
  <c r="R103" i="1"/>
  <c r="R99" i="1" s="1"/>
  <c r="S103" i="1"/>
  <c r="S99" i="1" s="1"/>
  <c r="W103" i="1"/>
  <c r="X103" i="1"/>
  <c r="X99" i="1" s="1"/>
  <c r="J106" i="1"/>
  <c r="AA103" i="1" l="1"/>
  <c r="AB51" i="1"/>
  <c r="AB55" i="1" s="1"/>
  <c r="AB26" i="1"/>
  <c r="AA26" i="1"/>
  <c r="H104" i="1"/>
  <c r="G34" i="1"/>
  <c r="N68" i="1"/>
  <c r="AA87" i="1"/>
  <c r="AA91" i="1" s="1"/>
  <c r="AA42" i="1"/>
  <c r="AB15" i="1"/>
  <c r="AB91" i="1"/>
  <c r="AB87" i="1" s="1"/>
  <c r="U34" i="1"/>
  <c r="AA51" i="1"/>
  <c r="AA55" i="1" s="1"/>
  <c r="Z99" i="1"/>
  <c r="Z35" i="1"/>
  <c r="N93" i="1"/>
  <c r="M91" i="1"/>
  <c r="M106" i="1" s="1"/>
  <c r="AA34" i="1"/>
  <c r="AA99" i="1"/>
  <c r="AA13" i="1"/>
  <c r="AB34" i="1"/>
  <c r="M68" i="1"/>
  <c r="I51" i="1"/>
  <c r="I55" i="1" s="1"/>
  <c r="I104" i="1" s="1"/>
  <c r="AB103" i="1"/>
  <c r="AB99" i="1" s="1"/>
  <c r="Z25" i="1"/>
  <c r="Z23" i="1" s="1"/>
  <c r="AB23" i="1"/>
  <c r="AA23" i="1"/>
  <c r="L51" i="1"/>
  <c r="G51" i="1"/>
  <c r="Z39" i="1"/>
  <c r="Z53" i="1"/>
  <c r="M99" i="1"/>
  <c r="N87" i="1"/>
  <c r="Z76" i="1"/>
  <c r="Z75" i="1" s="1"/>
  <c r="W55" i="1"/>
  <c r="AB42" i="1"/>
  <c r="Y39" i="1"/>
  <c r="Y34" i="1" s="1"/>
  <c r="U87" i="1"/>
  <c r="N106" i="1"/>
  <c r="I87" i="1"/>
  <c r="Z65" i="1"/>
  <c r="Z64" i="1" s="1"/>
  <c r="Z52" i="1"/>
  <c r="G23" i="1"/>
  <c r="G13" i="1"/>
  <c r="Z34" i="1" l="1"/>
  <c r="M93" i="1"/>
  <c r="Z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tc={B09A36FA-1853-48ED-9D6E-C6C4E01CF516}</author>
    <author>Adriana</author>
    <author>tc={82D2027E-3347-4846-9125-D18A555357CA}</author>
    <author>tc={46BE7A76-BEC5-4745-B100-626613E82A2D}</author>
    <author>Juliana Castro Buitrago</author>
  </authors>
  <commentList>
    <comment ref="K24" authorId="0" shapeId="0" xr:uid="{B09A36FA-1853-48ED-9D6E-C6C4E01CF5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inicialmente se tenia programada una magnitud de 880, revisado el FUSS a 31 de enero el area la modifico a 990</t>
      </text>
    </comment>
    <comment ref="U34" authorId="1" shapeId="0" xr:uid="{D8CB0C8D-B4A1-4ACB-A8F5-DD35F526A5FA}">
      <text>
        <r>
          <rPr>
            <sz val="9"/>
            <color indexed="81"/>
            <rFont val="Tahoma"/>
            <family val="2"/>
          </rPr>
          <t xml:space="preserve">VALOR ANTERIOR 
</t>
        </r>
        <r>
          <rPr>
            <b/>
            <sz val="9"/>
            <color indexed="81"/>
            <rFont val="Tahoma"/>
            <family val="2"/>
          </rPr>
          <t>653</t>
        </r>
        <r>
          <rPr>
            <sz val="9"/>
            <color indexed="81"/>
            <rFont val="Tahoma"/>
            <family val="2"/>
          </rPr>
          <t xml:space="preserve">
REPROGRAMADO EN 2025
</t>
        </r>
        <r>
          <rPr>
            <b/>
            <sz val="9"/>
            <color indexed="81"/>
            <rFont val="Tahoma"/>
            <family val="2"/>
          </rPr>
          <t>651</t>
        </r>
        <r>
          <rPr>
            <sz val="9"/>
            <color indexed="81"/>
            <rFont val="Tahoma"/>
            <family val="2"/>
          </rPr>
          <t xml:space="preserve">
SE AJUSTO EL VALOR DEL 2024 EN 2025 (</t>
        </r>
        <r>
          <rPr>
            <b/>
            <sz val="9"/>
            <color indexed="81"/>
            <rFont val="Tahoma"/>
            <family val="2"/>
          </rPr>
          <t>DE 130 A 132)</t>
        </r>
        <r>
          <rPr>
            <sz val="9"/>
            <color indexed="81"/>
            <rFont val="Tahoma"/>
            <family val="2"/>
          </rPr>
          <t xml:space="preserve"> CON EL VALOR EJECUTADO EN SEGPLAN</t>
        </r>
      </text>
    </comment>
    <comment ref="Y34" authorId="1" shapeId="0" xr:uid="{F7DC9BB4-4202-4285-9445-BB5B98DE4B51}">
      <text>
        <r>
          <rPr>
            <sz val="9"/>
            <color indexed="81"/>
            <rFont val="Tahoma"/>
            <family val="2"/>
          </rPr>
          <t xml:space="preserve">
SE AJUSTO EL VALOR DEL 2024 EN 2025 (DE 130 A 132) CON EL VALOR EJECUTADO EN SEGPLAN</t>
        </r>
      </text>
    </comment>
    <comment ref="K38" authorId="2" shapeId="0" xr:uid="{82D2027E-3347-4846-9125-D18A555357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Magnitud inicial 2025: 100% 
FUSS a 31 de enero ajustado: 1</t>
      </text>
    </comment>
    <comment ref="Y51" authorId="1" shapeId="0" xr:uid="{FACFE449-399B-4E5B-933D-3D9AABA48D47}">
      <text>
        <r>
          <rPr>
            <sz val="9"/>
            <color indexed="81"/>
            <rFont val="Tahoma"/>
            <family val="2"/>
          </rPr>
          <t xml:space="preserve">
SE AJUSTO EL VALOR DEL 2024 EN 2025 (DE 100 A 44) CON EL VALOR EJECUTADO EN SEGPLAN.
POR LO TANTO SE INCORPORARON 56 ACTOS EN EL AÑO 2025.</t>
        </r>
      </text>
    </comment>
    <comment ref="K54" authorId="3" shapeId="0" xr:uid="{46BE7A76-BEC5-4745-B100-626613E82A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Magnitud inical 2025: 800
FUSS a 31 de enero la ajustaron en 856</t>
      </text>
    </comment>
    <comment ref="U88" authorId="1" shapeId="0" xr:uid="{1825D8AD-C66D-473F-941C-089598399A47}">
      <text>
        <r>
          <rPr>
            <sz val="9"/>
            <color indexed="81"/>
            <rFont val="Tahoma"/>
            <family val="2"/>
          </rPr>
          <t xml:space="preserve">VALOR ANTERIOR 
</t>
        </r>
        <r>
          <rPr>
            <b/>
            <sz val="9"/>
            <color indexed="81"/>
            <rFont val="Tahoma"/>
            <family val="2"/>
          </rPr>
          <t>1025</t>
        </r>
        <r>
          <rPr>
            <sz val="9"/>
            <color indexed="81"/>
            <rFont val="Tahoma"/>
            <family val="2"/>
          </rPr>
          <t xml:space="preserve">
REPROGRAMADO EN 2025
</t>
        </r>
        <r>
          <rPr>
            <b/>
            <sz val="9"/>
            <color indexed="81"/>
            <rFont val="Tahoma"/>
            <family val="2"/>
          </rPr>
          <t>995</t>
        </r>
        <r>
          <rPr>
            <sz val="9"/>
            <color indexed="81"/>
            <rFont val="Tahoma"/>
            <family val="2"/>
          </rPr>
          <t xml:space="preserve">
SE AJUSTO EL VALOR DEL 2024 EN 2025 (</t>
        </r>
        <r>
          <rPr>
            <b/>
            <sz val="9"/>
            <color indexed="81"/>
            <rFont val="Tahoma"/>
            <family val="2"/>
          </rPr>
          <t>DE 300 A 330)</t>
        </r>
        <r>
          <rPr>
            <sz val="9"/>
            <color indexed="81"/>
            <rFont val="Tahoma"/>
            <family val="2"/>
          </rPr>
          <t xml:space="preserve"> CON EL VALOR EJECUTADO EN SEGPLAN</t>
        </r>
      </text>
    </comment>
    <comment ref="L99" authorId="1" shapeId="0" xr:uid="{47C6BDDF-3014-49C2-BC17-591FCC91FFED}">
      <text>
        <r>
          <rPr>
            <b/>
            <sz val="9"/>
            <color indexed="81"/>
            <rFont val="Tahoma"/>
            <family val="2"/>
          </rPr>
          <t>En el mes se ejecuta el 100%, el 89 del 100% del año, corresponde al  acumulado de enero a octubre.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4" shapeId="0" xr:uid="{F5DC560D-57E2-4465-A28B-FE5AF0F27794}">
      <text>
        <r>
          <rPr>
            <b/>
            <sz val="9"/>
            <color indexed="81"/>
            <rFont val="Tahoma"/>
            <family val="2"/>
          </rPr>
          <t>Juliana Castro Buitrago:</t>
        </r>
        <r>
          <rPr>
            <sz val="9"/>
            <color indexed="81"/>
            <rFont val="Tahoma"/>
            <family val="2"/>
          </rPr>
          <t xml:space="preserve">
este 50% equivale al 100% de la meta </t>
        </r>
      </text>
    </comment>
    <comment ref="L100" authorId="1" shapeId="0" xr:uid="{FDB59040-4631-49ED-A483-723251BB28D9}">
      <text>
        <r>
          <rPr>
            <sz val="9"/>
            <color indexed="81"/>
            <rFont val="Tahoma"/>
            <family val="2"/>
          </rPr>
          <t xml:space="preserve">
EL 45,1 % EQUIVALE AL</t>
        </r>
        <r>
          <rPr>
            <b/>
            <sz val="9"/>
            <color indexed="81"/>
            <rFont val="Tahoma"/>
            <family val="2"/>
          </rPr>
          <t xml:space="preserve"> 90,2% ACUMULADO 
</t>
        </r>
        <r>
          <rPr>
            <sz val="9"/>
            <color indexed="81"/>
            <rFont val="Tahoma"/>
            <family val="2"/>
          </rPr>
          <t>SOBRE EL 100%</t>
        </r>
      </text>
    </comment>
    <comment ref="L101" authorId="1" shapeId="0" xr:uid="{FE4F8627-28A2-4808-A597-4D6293F70BDC}">
      <text>
        <r>
          <rPr>
            <sz val="9"/>
            <color indexed="81"/>
            <rFont val="Tahoma"/>
            <family val="2"/>
          </rPr>
          <t xml:space="preserve">
EL 22,6% EQUIVALE AL</t>
        </r>
        <r>
          <rPr>
            <b/>
            <sz val="9"/>
            <color indexed="81"/>
            <rFont val="Tahoma"/>
            <family val="2"/>
          </rPr>
          <t xml:space="preserve"> 90,6% ACUMULADO 
</t>
        </r>
        <r>
          <rPr>
            <sz val="9"/>
            <color indexed="81"/>
            <rFont val="Tahoma"/>
            <family val="2"/>
          </rPr>
          <t>SOBRE EL 100%</t>
        </r>
      </text>
    </comment>
    <comment ref="L102" authorId="1" shapeId="0" xr:uid="{D3F11C8F-B104-4209-8207-8D569B427973}">
      <text>
        <r>
          <rPr>
            <sz val="9"/>
            <color indexed="81"/>
            <rFont val="Tahoma"/>
            <family val="2"/>
          </rPr>
          <t xml:space="preserve">
EL 21,6 % EQUIVALE AL</t>
        </r>
        <r>
          <rPr>
            <b/>
            <sz val="9"/>
            <color indexed="81"/>
            <rFont val="Tahoma"/>
            <family val="2"/>
          </rPr>
          <t xml:space="preserve">86,3% ACUMULADO 
</t>
        </r>
        <r>
          <rPr>
            <sz val="9"/>
            <color indexed="81"/>
            <rFont val="Tahoma"/>
            <family val="2"/>
          </rPr>
          <t>SOBRE EL 100%</t>
        </r>
      </text>
    </comment>
  </commentList>
</comments>
</file>

<file path=xl/sharedStrings.xml><?xml version="1.0" encoding="utf-8"?>
<sst xmlns="http://schemas.openxmlformats.org/spreadsheetml/2006/main" count="401" uniqueCount="90">
  <si>
    <t xml:space="preserve">Revisado contra el Segplan a 31 de Diciembre </t>
  </si>
  <si>
    <t>Total</t>
  </si>
  <si>
    <t>Sistema de información misional de la CVP y garantizar la disponibilidad de la infraestructura tecnológica Implementado.</t>
  </si>
  <si>
    <t>3 - Implementar 100 Porciento del sistema de información misional de la CVP y garantizar la disponibilidad de la infraestructura tecnológica.</t>
  </si>
  <si>
    <t>Prestación de los servicios administrativos que permitan la operatividad del funcionamiento en las áreas o dependencias de la entidad Afianzados </t>
  </si>
  <si>
    <t>2 - Afianzar 100 Porciento de la prestación de los servicios administrativos que permitan la operativIdad del funcionamiento en las áreas o dependencias de la entidad.</t>
  </si>
  <si>
    <t>Modelo Integrado de Planeación y Gestión –MIPG de la CVP, modernizando las políticas de gestión y desempeño que lo componen fortalecido</t>
  </si>
  <si>
    <t>1 - Fortalecer 100 Porciento del Modelo Integrado de Planeación y Gestión -MIPG- de la CVP, modernizando las políticas de gestión y desempeño que lo componen.</t>
  </si>
  <si>
    <t>Capacidad de gestión del sector hábitat fortalecida</t>
  </si>
  <si>
    <t>2292 - Fortalecer el 100 % de la capacidad de gestión de las entidades del Sector Hábitat que promueva la innovación gubernamental la eficiencia administrativa y operativa como generadores de confianza ciudadana (Secretaría de Hábitat CVP Renobo UAESP)</t>
  </si>
  <si>
    <t>Fortalecimiento de la capacidad institucional para la modernización de la Caja de la Ciudad de Bogotá D.C.</t>
  </si>
  <si>
    <t>Ejecutado</t>
  </si>
  <si>
    <t>Programado</t>
  </si>
  <si>
    <t>Ejecutada</t>
  </si>
  <si>
    <t>Programada</t>
  </si>
  <si>
    <t>PRESUPUESTO PROGRAMADO EN  MILLONES</t>
  </si>
  <si>
    <t>MAGNITUD META
PROGRAMADA</t>
  </si>
  <si>
    <t>TOTALES</t>
  </si>
  <si>
    <t>INDICADOR</t>
  </si>
  <si>
    <t>META
2024-2027</t>
  </si>
  <si>
    <t>PROYECTO DE INVERSIÓN</t>
  </si>
  <si>
    <t>CÓD</t>
  </si>
  <si>
    <t>5.33. Fortalecimiento institucional para un gobierno confiable</t>
  </si>
  <si>
    <t>PROGRAMA</t>
  </si>
  <si>
    <t>5. Bogotá confía en su gobierno</t>
  </si>
  <si>
    <t>OBJETIVO ESTRATÉGICO</t>
  </si>
  <si>
    <t>BCS</t>
  </si>
  <si>
    <t xml:space="preserve">3 - Promover la iniciación de 1.200 unidades de vivienda nueva
</t>
  </si>
  <si>
    <t>Predios titulados y/o saneados</t>
  </si>
  <si>
    <t>2 - Realizar gestiones para la entrega de 2 Zona(s) de cesión obligatorias.</t>
  </si>
  <si>
    <t>1 - Asistir y acompañar a 3150 Unidad(es) social, jurídica y técnicamente que pertenezcan a los estratos 1 y 2, y que cumplan con los requisitos para sanear y titular.</t>
  </si>
  <si>
    <t>Predios en estratos 1 y 2 localizados en barrios de origen informal saneados y/o titulados</t>
  </si>
  <si>
    <r>
      <rPr>
        <b/>
        <sz val="11"/>
        <color theme="1"/>
        <rFont val="Calibri"/>
        <family val="2"/>
        <scheme val="minor"/>
      </rPr>
      <t>2268</t>
    </r>
    <r>
      <rPr>
        <sz val="11"/>
        <color theme="1"/>
        <rFont val="Calibri"/>
        <family val="2"/>
        <scheme val="minor"/>
      </rPr>
      <t xml:space="preserve"> - Sanear y titular 3150 Predio(s) de estratos 1 y 2 localizados en barrios de origen informal</t>
    </r>
  </si>
  <si>
    <t>Titulación de predios e iniciación de viviendas nuevas Bogotá D.C.</t>
  </si>
  <si>
    <t>4.31. Acceso equitativo de vivienda urbana y rural</t>
  </si>
  <si>
    <t>4.Bogotá ordena su territorio y avanza en su acción climática</t>
  </si>
  <si>
    <t>Estudios o diseños realizados</t>
  </si>
  <si>
    <t>Numero de viviendas promovidas</t>
  </si>
  <si>
    <t>3 - Promover la iniciación de 1200 Unidad(es) de vivienda nueva en estratos 1 y 2.</t>
  </si>
  <si>
    <t>Unidades de vivienda nueva en estratos 1 y 2 promovidas para iniciacion.</t>
  </si>
  <si>
    <r>
      <rPr>
        <b/>
        <sz val="11"/>
        <color theme="1"/>
        <rFont val="Calibri"/>
        <family val="2"/>
        <scheme val="minor"/>
      </rPr>
      <t>2266</t>
    </r>
    <r>
      <rPr>
        <sz val="11"/>
        <color theme="1"/>
        <rFont val="Calibri"/>
        <family val="2"/>
        <scheme val="minor"/>
      </rPr>
      <t xml:space="preserve"> - Promover la iniciación de 1200 Unidad(es) de vivienda nueva en estratos 1 y 2</t>
    </r>
  </si>
  <si>
    <t>Número de viviendas</t>
  </si>
  <si>
    <t xml:space="preserve">Intervenir 22.000 metros cuadrados de fachada para
mejorar y conectar con los servicios públicos
correspondientes a 814 viviendas de estrato 1 y 2. </t>
  </si>
  <si>
    <t>M2 de fachadas de vivienda en estratos 1 y 2 mejorados.</t>
  </si>
  <si>
    <r>
      <rPr>
        <b/>
        <sz val="11"/>
        <color theme="1"/>
        <rFont val="Calibri"/>
        <family val="2"/>
        <scheme val="minor"/>
      </rPr>
      <t>2264</t>
    </r>
    <r>
      <rPr>
        <sz val="11"/>
        <color theme="1"/>
        <rFont val="Calibri"/>
        <family val="2"/>
        <scheme val="minor"/>
      </rPr>
      <t xml:space="preserve"> - Mejorar 22000 Metro(s) cuadrado(s) de fachadas de vivienda en estratos 1 y 2</t>
    </r>
  </si>
  <si>
    <t>Contribución en la formalización de vivienda de barrios legalizados y mejora en la conformación y apropiación del espacio público en Bogotá D.C.</t>
  </si>
  <si>
    <t>Número de documentos</t>
  </si>
  <si>
    <t>3.Expedir 2.000 actos de reconocimiento en barrios
legalizados urbanísticamente, a través de la Curaduría pública
social</t>
  </si>
  <si>
    <t>2. Implementar 1 estrategia de desconcentración territorial para
fortalecimiento de la Curaduría Pública Social</t>
  </si>
  <si>
    <t>1. Diseñar 1 estrategia de desconcentración territorial para
fortalecimiento de la Curaduría Pública Social.</t>
  </si>
  <si>
    <t>Actos de reconocimiento y/o licencias de construcción de viviendas de estratos 1 y 2 expedidas por la Curaduría Pública Socia</t>
  </si>
  <si>
    <t>2262 - Expedir 2000 Acto(s) de Reconocimiento y/o Licencias de construcción de viviendas de estratos 1 y 2 por parte de la Curaduría Pública Social</t>
  </si>
  <si>
    <t>Resoluciones de oferta para adquisición de predios.</t>
  </si>
  <si>
    <t>Adquirir 60 Predio(s) localizados en zonas de alto riesgo no mitigable, o los que han sido ordenados mediante sentencia judicial o acto administrativo.</t>
  </si>
  <si>
    <t>Porcentaje de hogares beneficiados con ayuda en recursos para relocalización Transitoria.</t>
  </si>
  <si>
    <t>Atender el 100 Porciento de la demanda efectiva de hogares localizados en zonas de alto riesgo no mitigable o los ordenados mediante sentencia judicial o acto administrativo, que cumplan los requisitos para permanecer en la modalidad de Relocalización Transitoria.</t>
  </si>
  <si>
    <t>Hogares nuevos beneficiados con ayuda en recursos para relocalización transitoria.</t>
  </si>
  <si>
    <t>Relocalizar de manera transitoria a 550 Hogar(es) que están ingresando al programa de reasentamiento, por estar localizados en zonas de alto riesgo no mitigable o que han sido ordenados mediante sentencia judicial o acto.</t>
  </si>
  <si>
    <t>Porcentaje de actividades ejecutadas en período.</t>
  </si>
  <si>
    <t xml:space="preserve">Ejecutar el 100 Porciento de las actividades del programa de reasentamiento mediante las acciones establecidas en el Decreto 330 de 2020 y en las Resoluciones 1139 del 11 de julio del 2022 y la Resolución 063 de febrero 14 del 2023. </t>
  </si>
  <si>
    <t>Área adecuada intervenida con adecuación preliminar, demarcación y/o señalización.</t>
  </si>
  <si>
    <t>Adecuar, demarcar y señalizar 20000 Metro(s) cuadrado(s) pertenecientes al área de los predios desocupados en desarrollo del proceso de reasentamientos por alto riesgo no mitigable, acorde a la delegación establecida en el Artículo 387 del Decreto 555 de 2021 del POT.</t>
  </si>
  <si>
    <t>Hogares beneficiados con instrumentos financieros para su reubicación definitiva.</t>
  </si>
  <si>
    <t>Asignar el Valor Único de Reconocimiento - VUR - a 784 Hogar(es) localizados en zonas de alto riesgo no mitigable o que han sido ordenados mediante sentencia judicial o acto administrativo, para su reubicación definitiva.</t>
  </si>
  <si>
    <t>Número de viviendas de reposición definitiva entregadas.</t>
  </si>
  <si>
    <t>Reasentar de manera definitiva 1,450.00 hogares localizados en zonas de alto riesgo no mitigable o los ordenados mediante sentencia judicial o acto administrativo.</t>
  </si>
  <si>
    <t>Número de hogares ubicados en zonas de alto riesgo no mitigable y/o las ordenadas mediante actos administrativos o sentencias</t>
  </si>
  <si>
    <t>2233 - Reasentar 2000 Hogar(es) ubicados en zonas de alto riesgo no mitigable y/o las ordenadas mediante actos administrativos o sentencias judiciales</t>
  </si>
  <si>
    <t>Traslado de hogares localizados en zonas de alto riesgo no mitigable en Bogotá D.C.</t>
  </si>
  <si>
    <t>4.27. Gestion del riesgo de desastres para un territorio seguro</t>
  </si>
  <si>
    <t>Numero de viviendas</t>
  </si>
  <si>
    <t>2 - Entregar 4000 Mejoramiento(s) Integral(es) integrales de vivienda</t>
  </si>
  <si>
    <t>Numero de viviendas contratadas</t>
  </si>
  <si>
    <t>1 - Contratar mejoramiento y/o reforzamiento 4000 Vivienda(s) de estrato 1 y 2</t>
  </si>
  <si>
    <t>Viviendas estratos 1 y 2 mejoradas y/o reforzadas</t>
  </si>
  <si>
    <t xml:space="preserve">  </t>
  </si>
  <si>
    <t>Mejoramiento integral de vivienda a familias en condiciones de vulnerabilidad en Bogotá D.C.</t>
  </si>
  <si>
    <t>2.07. Bogotá una ciudad con menos Pobreza</t>
  </si>
  <si>
    <t>2. Bogotá confía en su bien-estar</t>
  </si>
  <si>
    <t>Espacio público Construido</t>
  </si>
  <si>
    <t>1 - Construir 30000 Metro(s) de espacio público en los polígonos priorizados de los barrios legalizados de origen informal, con el fin de promover espacios y entornos seguros.</t>
  </si>
  <si>
    <t>Hectáreas de espacio público construidas en los territorios priorizados para Mejoramiento Integral de Barrios.</t>
  </si>
  <si>
    <r>
      <rPr>
        <b/>
        <sz val="11"/>
        <color theme="1"/>
        <rFont val="Calibri"/>
        <family val="2"/>
        <scheme val="minor"/>
      </rPr>
      <t>1959</t>
    </r>
    <r>
      <rPr>
        <sz val="11"/>
        <color theme="1"/>
        <rFont val="Calibri"/>
        <family val="2"/>
        <scheme val="minor"/>
      </rPr>
      <t xml:space="preserve"> - Construir 3 Hectárea(s) de espacio público en los territorios priorizados para Mejoramiento Integral de Barrios con el fin de promover espacios seguros</t>
    </r>
  </si>
  <si>
    <t>Mejoramiento Integral de Barrios con Entornos Seguros Bogotá D.C.</t>
  </si>
  <si>
    <t>1.05. Espacio público seguro e inclusivo</t>
  </si>
  <si>
    <t>1. Bogotá se siente segura</t>
  </si>
  <si>
    <t>FECHA DE CORTE : 31 DE OCTUBRE 2025</t>
  </si>
  <si>
    <t>METAS PLAN DE DESARROLLO 2024 - 2027</t>
  </si>
  <si>
    <t>CAJA DE LA VIVIENDA POPULAR</t>
  </si>
  <si>
    <t>PLAN DE ACCIÓN - PLAN DE DESARROLLO "BOGOTA CAMINA SEGURA"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</si>
</sst>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,,"/>
    <numFmt numFmtId="166" formatCode="0.0%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Aptos Narrow"/>
    </font>
    <font>
      <b/>
      <sz val="14"/>
      <color theme="0"/>
      <name val="Cambria"/>
      <family val="2"/>
      <scheme val="major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rgb="FFCD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CD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0" fillId="0" borderId="0"/>
  </cellStyleXfs>
  <cellXfs count="203">
    <xf numFmtId="0" fontId="0" fillId="0" borderId="0" xfId="0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165" fontId="0" fillId="2" borderId="0" xfId="1" applyNumberFormat="1" applyFont="1" applyFill="1" applyAlignment="1">
      <alignment horizontal="right" vertical="center" wrapText="1"/>
    </xf>
    <xf numFmtId="165" fontId="5" fillId="2" borderId="0" xfId="1" applyNumberFormat="1" applyFont="1" applyFill="1" applyAlignment="1">
      <alignment horizontal="right" vertical="center" wrapText="1"/>
    </xf>
    <xf numFmtId="165" fontId="0" fillId="3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right" vertical="center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right" vertical="center"/>
    </xf>
    <xf numFmtId="10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0" fillId="0" borderId="1" xfId="1" applyNumberFormat="1" applyFont="1" applyBorder="1" applyAlignment="1">
      <alignment horizontal="right" vertical="center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1" fillId="4" borderId="1" xfId="1" applyNumberFormat="1" applyFont="1" applyFill="1" applyBorder="1" applyAlignment="1">
      <alignment horizontal="right" vertical="center"/>
    </xf>
    <xf numFmtId="9" fontId="1" fillId="4" borderId="2" xfId="2" applyFont="1" applyFill="1" applyBorder="1" applyAlignment="1">
      <alignment horizontal="center" vertical="center"/>
    </xf>
    <xf numFmtId="9" fontId="9" fillId="4" borderId="2" xfId="2" applyFont="1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0" fontId="0" fillId="4" borderId="1" xfId="0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0" fontId="10" fillId="6" borderId="1" xfId="3" applyFont="1" applyFill="1" applyBorder="1" applyAlignment="1">
      <alignment horizontal="center" vertical="center" wrapText="1"/>
    </xf>
    <xf numFmtId="0" fontId="10" fillId="6" borderId="1" xfId="3" applyFont="1" applyFill="1" applyBorder="1" applyAlignment="1">
      <alignment horizontal="center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0" fontId="10" fillId="6" borderId="3" xfId="3" applyFont="1" applyFill="1" applyBorder="1" applyAlignment="1">
      <alignment horizontal="center" vertical="center" wrapText="1"/>
    </xf>
    <xf numFmtId="0" fontId="10" fillId="6" borderId="4" xfId="3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3" applyFont="1" applyFill="1" applyAlignment="1">
      <alignment wrapText="1"/>
    </xf>
    <xf numFmtId="0" fontId="3" fillId="2" borderId="0" xfId="3" applyFont="1" applyFill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165" fontId="9" fillId="2" borderId="0" xfId="1" applyNumberFormat="1" applyFont="1" applyFill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165" fontId="0" fillId="0" borderId="1" xfId="1" applyNumberFormat="1" applyFon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165" fontId="1" fillId="4" borderId="2" xfId="1" applyNumberFormat="1" applyFont="1" applyFill="1" applyBorder="1" applyAlignment="1">
      <alignment horizontal="right" vertical="center"/>
    </xf>
    <xf numFmtId="1" fontId="1" fillId="4" borderId="2" xfId="2" applyNumberFormat="1" applyFont="1" applyFill="1" applyBorder="1" applyAlignment="1">
      <alignment horizontal="center" vertical="center"/>
    </xf>
    <xf numFmtId="165" fontId="0" fillId="4" borderId="2" xfId="1" applyNumberFormat="1" applyFont="1" applyFill="1" applyBorder="1" applyAlignment="1">
      <alignment horizontal="right" vertical="center"/>
    </xf>
    <xf numFmtId="165" fontId="10" fillId="6" borderId="1" xfId="1" applyNumberFormat="1" applyFont="1" applyFill="1" applyBorder="1" applyAlignment="1">
      <alignment horizontal="right" vertical="center" wrapText="1"/>
    </xf>
    <xf numFmtId="165" fontId="10" fillId="6" borderId="2" xfId="1" applyNumberFormat="1" applyFont="1" applyFill="1" applyBorder="1" applyAlignment="1">
      <alignment horizontal="right" vertical="center" wrapText="1"/>
    </xf>
    <xf numFmtId="0" fontId="10" fillId="6" borderId="2" xfId="3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9" fillId="2" borderId="0" xfId="0" applyFont="1" applyFill="1"/>
    <xf numFmtId="0" fontId="0" fillId="3" borderId="1" xfId="0" applyFill="1" applyBorder="1" applyAlignment="1">
      <alignment horizontal="left" vertical="center" wrapText="1"/>
    </xf>
    <xf numFmtId="165" fontId="9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0" fontId="15" fillId="9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165" fontId="3" fillId="4" borderId="1" xfId="1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right" vertical="center"/>
    </xf>
    <xf numFmtId="165" fontId="0" fillId="0" borderId="2" xfId="1" applyNumberFormat="1" applyFont="1" applyFill="1" applyBorder="1" applyAlignment="1">
      <alignment horizontal="right" vertical="center"/>
    </xf>
    <xf numFmtId="1" fontId="1" fillId="2" borderId="2" xfId="2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right" vertical="center"/>
    </xf>
    <xf numFmtId="9" fontId="1" fillId="2" borderId="2" xfId="2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" fontId="1" fillId="2" borderId="1" xfId="2" applyNumberFormat="1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right" vertical="center" wrapText="1"/>
    </xf>
    <xf numFmtId="1" fontId="0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9" fontId="0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/>
    </xf>
    <xf numFmtId="167" fontId="0" fillId="0" borderId="0" xfId="0" applyNumberFormat="1"/>
    <xf numFmtId="1" fontId="3" fillId="4" borderId="2" xfId="2" applyNumberFormat="1" applyFont="1" applyFill="1" applyBorder="1" applyAlignment="1">
      <alignment horizontal="center" vertical="center"/>
    </xf>
    <xf numFmtId="165" fontId="9" fillId="4" borderId="2" xfId="1" applyNumberFormat="1" applyFont="1" applyFill="1" applyBorder="1" applyAlignment="1">
      <alignment horizontal="right" vertical="center"/>
    </xf>
    <xf numFmtId="1" fontId="9" fillId="4" borderId="2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9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9" fillId="4" borderId="1" xfId="1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165" fontId="19" fillId="4" borderId="1" xfId="1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" fontId="19" fillId="4" borderId="2" xfId="2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165" fontId="13" fillId="2" borderId="0" xfId="1" applyNumberFormat="1" applyFont="1" applyFill="1" applyAlignment="1">
      <alignment horizontal="right" vertical="center"/>
    </xf>
    <xf numFmtId="0" fontId="13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vertical="center"/>
    </xf>
    <xf numFmtId="0" fontId="3" fillId="10" borderId="10" xfId="3" applyFont="1" applyFill="1" applyBorder="1"/>
    <xf numFmtId="0" fontId="3" fillId="10" borderId="11" xfId="3" applyFont="1" applyFill="1" applyBorder="1"/>
    <xf numFmtId="0" fontId="3" fillId="10" borderId="6" xfId="3" applyFont="1" applyFill="1" applyBorder="1"/>
    <xf numFmtId="0" fontId="3" fillId="0" borderId="10" xfId="3" applyFont="1" applyBorder="1"/>
    <xf numFmtId="0" fontId="3" fillId="0" borderId="11" xfId="3" applyFont="1" applyBorder="1"/>
    <xf numFmtId="0" fontId="3" fillId="0" borderId="6" xfId="3" applyFont="1" applyBorder="1"/>
    <xf numFmtId="0" fontId="23" fillId="4" borderId="1" xfId="0" applyFont="1" applyFill="1" applyBorder="1" applyAlignment="1">
      <alignment horizontal="center" vertical="center" wrapText="1"/>
    </xf>
    <xf numFmtId="165" fontId="23" fillId="4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165" fontId="24" fillId="2" borderId="0" xfId="1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6" fillId="6" borderId="4" xfId="3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1" fontId="8" fillId="4" borderId="2" xfId="2" applyNumberFormat="1" applyFont="1" applyFill="1" applyBorder="1" applyAlignment="1">
      <alignment horizontal="center" vertical="center"/>
    </xf>
    <xf numFmtId="165" fontId="8" fillId="4" borderId="2" xfId="1" applyNumberFormat="1" applyFont="1" applyFill="1" applyBorder="1" applyAlignment="1">
      <alignment horizontal="right" vertical="center"/>
    </xf>
    <xf numFmtId="165" fontId="8" fillId="4" borderId="1" xfId="1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5" fontId="8" fillId="2" borderId="2" xfId="1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1" fontId="8" fillId="2" borderId="1" xfId="2" applyNumberFormat="1" applyFont="1" applyFill="1" applyBorder="1" applyAlignment="1">
      <alignment horizontal="center" vertical="center" wrapText="1"/>
    </xf>
    <xf numFmtId="0" fontId="6" fillId="6" borderId="2" xfId="3" applyFont="1" applyFill="1" applyBorder="1" applyAlignment="1">
      <alignment horizontal="center" vertical="center" wrapText="1"/>
    </xf>
    <xf numFmtId="165" fontId="6" fillId="6" borderId="2" xfId="1" applyNumberFormat="1" applyFont="1" applyFill="1" applyBorder="1" applyAlignment="1">
      <alignment horizontal="right" vertical="center" wrapText="1"/>
    </xf>
    <xf numFmtId="165" fontId="6" fillId="6" borderId="1" xfId="1" applyNumberFormat="1" applyFont="1" applyFill="1" applyBorder="1" applyAlignment="1">
      <alignment horizontal="right" vertical="center" wrapText="1"/>
    </xf>
    <xf numFmtId="1" fontId="8" fillId="2" borderId="2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right" vertical="center" wrapText="1"/>
    </xf>
    <xf numFmtId="165" fontId="8" fillId="2" borderId="0" xfId="1" applyNumberFormat="1" applyFont="1" applyFill="1" applyBorder="1" applyAlignment="1">
      <alignment horizontal="right" vertical="center" wrapText="1"/>
    </xf>
    <xf numFmtId="165" fontId="17" fillId="2" borderId="0" xfId="0" applyNumberFormat="1" applyFont="1" applyFill="1" applyAlignment="1">
      <alignment horizontal="right" vertical="center" wrapText="1"/>
    </xf>
    <xf numFmtId="165" fontId="8" fillId="2" borderId="1" xfId="1" applyNumberFormat="1" applyFont="1" applyFill="1" applyBorder="1" applyAlignment="1">
      <alignment horizontal="right" vertical="center" wrapText="1"/>
    </xf>
    <xf numFmtId="165" fontId="8" fillId="2" borderId="0" xfId="0" applyNumberFormat="1" applyFont="1" applyFill="1" applyAlignment="1">
      <alignment horizontal="right" vertical="center" wrapText="1"/>
    </xf>
    <xf numFmtId="165" fontId="8" fillId="0" borderId="1" xfId="1" applyNumberFormat="1" applyFont="1" applyBorder="1" applyAlignment="1">
      <alignment vertical="center"/>
    </xf>
    <xf numFmtId="9" fontId="8" fillId="4" borderId="2" xfId="2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righ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1" fontId="25" fillId="4" borderId="2" xfId="2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11" borderId="4" xfId="3" applyFont="1" applyFill="1" applyBorder="1" applyAlignment="1">
      <alignment horizontal="center" vertical="center" wrapText="1"/>
    </xf>
    <xf numFmtId="0" fontId="10" fillId="11" borderId="3" xfId="3" applyFont="1" applyFill="1" applyBorder="1" applyAlignment="1">
      <alignment horizontal="center" vertical="center" wrapText="1"/>
    </xf>
    <xf numFmtId="0" fontId="10" fillId="11" borderId="1" xfId="3" applyFont="1" applyFill="1" applyBorder="1" applyAlignment="1">
      <alignment horizontal="center" vertical="center" wrapText="1"/>
    </xf>
    <xf numFmtId="165" fontId="10" fillId="11" borderId="1" xfId="1" applyNumberFormat="1" applyFont="1" applyFill="1" applyBorder="1" applyAlignment="1">
      <alignment horizontal="center" vertical="center" wrapText="1"/>
    </xf>
    <xf numFmtId="0" fontId="10" fillId="11" borderId="1" xfId="3" applyFont="1" applyFill="1" applyBorder="1" applyAlignment="1">
      <alignment horizontal="center" vertical="center" wrapText="1"/>
    </xf>
    <xf numFmtId="165" fontId="10" fillId="11" borderId="1" xfId="1" applyNumberFormat="1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right" vertical="center" wrapText="1"/>
    </xf>
    <xf numFmtId="0" fontId="2" fillId="11" borderId="4" xfId="3" applyFont="1" applyFill="1" applyBorder="1" applyAlignment="1">
      <alignment horizontal="center" vertical="center" wrapText="1"/>
    </xf>
    <xf numFmtId="0" fontId="2" fillId="11" borderId="3" xfId="3" applyFont="1" applyFill="1" applyBorder="1" applyAlignment="1">
      <alignment horizontal="center" vertical="center" wrapText="1"/>
    </xf>
    <xf numFmtId="0" fontId="2" fillId="11" borderId="1" xfId="3" applyFont="1" applyFill="1" applyBorder="1" applyAlignment="1">
      <alignment horizontal="center" vertical="center" wrapText="1"/>
    </xf>
    <xf numFmtId="165" fontId="2" fillId="11" borderId="1" xfId="1" applyNumberFormat="1" applyFont="1" applyFill="1" applyBorder="1" applyAlignment="1">
      <alignment horizontal="center" vertical="center" wrapText="1"/>
    </xf>
    <xf numFmtId="0" fontId="2" fillId="11" borderId="1" xfId="3" applyFont="1" applyFill="1" applyBorder="1" applyAlignment="1">
      <alignment horizontal="center" vertical="center" wrapText="1"/>
    </xf>
    <xf numFmtId="165" fontId="2" fillId="11" borderId="1" xfId="1" applyNumberFormat="1" applyFont="1" applyFill="1" applyBorder="1" applyAlignment="1">
      <alignment horizontal="center" vertical="center" wrapText="1"/>
    </xf>
    <xf numFmtId="0" fontId="2" fillId="11" borderId="2" xfId="3" applyFont="1" applyFill="1" applyBorder="1" applyAlignment="1">
      <alignment horizontal="center" vertical="center" wrapText="1"/>
    </xf>
    <xf numFmtId="165" fontId="2" fillId="11" borderId="2" xfId="1" applyNumberFormat="1" applyFont="1" applyFill="1" applyBorder="1" applyAlignment="1">
      <alignment horizontal="right" vertical="center" wrapText="1"/>
    </xf>
    <xf numFmtId="165" fontId="2" fillId="11" borderId="1" xfId="1" applyNumberFormat="1" applyFont="1" applyFill="1" applyBorder="1" applyAlignment="1">
      <alignment horizontal="right" vertical="center" wrapText="1"/>
    </xf>
  </cellXfs>
  <cellStyles count="5">
    <cellStyle name="Moneda" xfId="1" builtinId="4"/>
    <cellStyle name="Normal" xfId="0" builtinId="0"/>
    <cellStyle name="Normal 14 2" xfId="4" xr:uid="{A1FBB8D6-07B7-4F6C-87C3-FA351582007B}"/>
    <cellStyle name="Normal 3 4" xfId="3" xr:uid="{1B7E4E9E-6DC8-458E-A666-F1003E7FE0CE}"/>
    <cellStyle name="Porcentaje 2 2 2" xfId="2" xr:uid="{9F411F8B-94F4-4260-906A-B43419F46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\Downloads\Plan%20Plurianual%20SEPTIEMBRE%202025%20(1).xlsx" TargetMode="External"/><Relationship Id="rId1" Type="http://schemas.openxmlformats.org/officeDocument/2006/relationships/externalLinkPath" Target="file:///C:\Users\Adriana\Downloads\Plan%20Plurianual%20SEPTIEMBRE%202025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adria\Documents\A&#209;O%202025-POST-INCAPACIDAD\Plan%20Plurianual%20ENE-OCT%202025.xlsx" TargetMode="External"/><Relationship Id="rId1" Type="http://schemas.openxmlformats.org/officeDocument/2006/relationships/externalLinkPath" Target="Plan%20Plurianual%20ENE-OCT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es.gov.co/descargas/CUADRO%20DE%20MANDO%20INTEGRAL/CARMENCITA/HOJAS%20DE%20VIDA%20INDI/SGRS-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FERENCIAS"/>
      <sheetName val="SOPORTE REPROGRAMACIÓN $ 2017"/>
      <sheetName val="MAY- 2024"/>
      <sheetName val="JULIO "/>
      <sheetName val="AGOSTO"/>
      <sheetName val="SEPTIEMBRE"/>
      <sheetName val="OCTUBRE"/>
      <sheetName val="NOVIEMBRE"/>
      <sheetName val="REVISION"/>
      <sheetName val="DICIEMBRE "/>
      <sheetName val="ENERO"/>
      <sheetName val="FEBRERO"/>
      <sheetName val="MARZO"/>
      <sheetName val="ABRIL"/>
      <sheetName val="MAYO"/>
      <sheetName val="JUNIO"/>
      <sheetName val="JULI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G12">
            <v>919.64</v>
          </cell>
        </row>
        <row r="41">
          <cell r="G41">
            <v>42</v>
          </cell>
        </row>
        <row r="43">
          <cell r="G43">
            <v>4</v>
          </cell>
        </row>
        <row r="56">
          <cell r="G56">
            <v>0</v>
          </cell>
        </row>
        <row r="57">
          <cell r="G57">
            <v>0</v>
          </cell>
        </row>
      </sheetData>
      <sheetData sheetId="7">
        <row r="25">
          <cell r="G25">
            <v>92</v>
          </cell>
        </row>
        <row r="37">
          <cell r="G37">
            <v>62</v>
          </cell>
        </row>
        <row r="38">
          <cell r="G38">
            <v>10</v>
          </cell>
        </row>
        <row r="39">
          <cell r="G39">
            <v>5498.59</v>
          </cell>
        </row>
        <row r="58">
          <cell r="G58">
            <v>44</v>
          </cell>
        </row>
      </sheetData>
      <sheetData sheetId="8"/>
      <sheetData sheetId="9"/>
      <sheetData sheetId="10"/>
      <sheetData sheetId="11"/>
      <sheetData sheetId="12">
        <row r="25">
          <cell r="L25">
            <v>13</v>
          </cell>
        </row>
        <row r="39">
          <cell r="L39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2</v>
          </cell>
        </row>
        <row r="65">
          <cell r="L65">
            <v>0</v>
          </cell>
        </row>
        <row r="76">
          <cell r="L76">
            <v>0</v>
          </cell>
        </row>
      </sheetData>
      <sheetData sheetId="13">
        <row r="14">
          <cell r="L14">
            <v>0</v>
          </cell>
        </row>
        <row r="24">
          <cell r="L24">
            <v>0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"/>
      <sheetName val="DICIEMBRE 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 de V"/>
      <sheetName val="Resultados"/>
      <sheetName val="Hoja2"/>
    </sheetNames>
    <sheetDataSet>
      <sheetData sheetId="0"/>
      <sheetData sheetId="1" refreshError="1"/>
      <sheetData sheetId="2">
        <row r="2">
          <cell r="A2" t="str">
            <v>OAJ-1.1</v>
          </cell>
          <cell r="B2" t="str">
            <v>OFICINA ASESORA PLANEACIÓN</v>
          </cell>
          <cell r="C2" t="str">
            <v>EFICACIA</v>
          </cell>
          <cell r="D2" t="str">
            <v>PROGRAMA</v>
          </cell>
          <cell r="E2" t="str">
            <v>CONTINUA</v>
          </cell>
          <cell r="F2" t="str">
            <v>SI</v>
          </cell>
          <cell r="G2" t="str">
            <v>Enero</v>
          </cell>
          <cell r="H2">
            <v>1</v>
          </cell>
          <cell r="I2">
            <v>2003</v>
          </cell>
          <cell r="J2" t="str">
            <v>FVP. G-038-2.006</v>
          </cell>
        </row>
        <row r="3">
          <cell r="A3" t="str">
            <v>OAJ-1.2</v>
          </cell>
          <cell r="B3" t="str">
            <v>OFICINA ASESORA DE JURIDICA</v>
          </cell>
          <cell r="C3" t="str">
            <v>EFICIENCIA</v>
          </cell>
          <cell r="D3" t="str">
            <v>PROYECTO</v>
          </cell>
          <cell r="E3" t="str">
            <v>MENSUAL</v>
          </cell>
          <cell r="F3" t="str">
            <v>NO</v>
          </cell>
          <cell r="G3" t="str">
            <v>Febrero</v>
          </cell>
          <cell r="H3">
            <v>2</v>
          </cell>
          <cell r="I3">
            <v>2006</v>
          </cell>
          <cell r="J3" t="str">
            <v>FVP. G-020-2.003</v>
          </cell>
        </row>
        <row r="4">
          <cell r="A4" t="str">
            <v>OAJ-1.3</v>
          </cell>
          <cell r="B4" t="str">
            <v>SUBDIRECCIÓN DE GESTION Y REDES SOCIALES</v>
          </cell>
          <cell r="C4" t="str">
            <v>EFECTIVIDAD</v>
          </cell>
          <cell r="D4" t="str">
            <v>ACCIONES</v>
          </cell>
          <cell r="E4" t="str">
            <v>TRIMESTRAL</v>
          </cell>
          <cell r="G4" t="str">
            <v>Marzo</v>
          </cell>
          <cell r="H4">
            <v>3</v>
          </cell>
          <cell r="I4">
            <v>2007</v>
          </cell>
          <cell r="J4" t="str">
            <v>IPES. DIR-XXX-2.007</v>
          </cell>
        </row>
        <row r="5">
          <cell r="A5" t="str">
            <v>OAJ-1.4</v>
          </cell>
          <cell r="B5" t="str">
            <v>SUBDIRECCIÓN ADMINISTRATIVA Y FINANCIERA</v>
          </cell>
          <cell r="C5" t="str">
            <v>ECONOMIA</v>
          </cell>
          <cell r="D5" t="str">
            <v>EFECTO</v>
          </cell>
          <cell r="E5" t="str">
            <v>SEMESTRAL</v>
          </cell>
          <cell r="G5" t="str">
            <v>Abril</v>
          </cell>
          <cell r="H5">
            <v>4</v>
          </cell>
          <cell r="I5">
            <v>2008</v>
          </cell>
        </row>
        <row r="6">
          <cell r="A6" t="str">
            <v>OAJ-1.5</v>
          </cell>
          <cell r="B6" t="str">
            <v>SUBDIRECCIÓN EMPRESARIAL COMERCIAL Y LOGISTICA</v>
          </cell>
          <cell r="C6" t="str">
            <v>IMPACTO</v>
          </cell>
          <cell r="D6" t="str">
            <v>TAREA  /ACTIVIDAD</v>
          </cell>
          <cell r="E6" t="str">
            <v>ANUAL</v>
          </cell>
          <cell r="G6" t="str">
            <v>Mayo</v>
          </cell>
          <cell r="H6">
            <v>5</v>
          </cell>
        </row>
        <row r="7">
          <cell r="A7" t="str">
            <v>OAP-1.1</v>
          </cell>
          <cell r="B7" t="str">
            <v>ASESORIA DE CONTROL INTERNO</v>
          </cell>
          <cell r="C7" t="str">
            <v>EFECTO</v>
          </cell>
          <cell r="D7" t="str">
            <v>PROCEDIMIENTO</v>
          </cell>
          <cell r="G7" t="str">
            <v>Junio</v>
          </cell>
          <cell r="H7">
            <v>6</v>
          </cell>
        </row>
        <row r="8">
          <cell r="A8" t="str">
            <v>OAP-1.2</v>
          </cell>
          <cell r="C8" t="str">
            <v>LIQUIDEZ</v>
          </cell>
          <cell r="G8" t="str">
            <v>Julio</v>
          </cell>
          <cell r="H8">
            <v>7</v>
          </cell>
        </row>
        <row r="9">
          <cell r="A9" t="str">
            <v>OAP-1.3</v>
          </cell>
          <cell r="G9" t="str">
            <v>Agosto</v>
          </cell>
          <cell r="H9">
            <v>8</v>
          </cell>
        </row>
        <row r="10">
          <cell r="A10" t="str">
            <v>OAP-1.4</v>
          </cell>
          <cell r="G10" t="str">
            <v>Septiembre</v>
          </cell>
          <cell r="H10">
            <v>9</v>
          </cell>
        </row>
        <row r="11">
          <cell r="A11" t="str">
            <v>DG -1.2.1</v>
          </cell>
          <cell r="G11" t="str">
            <v>Octubre</v>
          </cell>
          <cell r="H11">
            <v>10</v>
          </cell>
        </row>
        <row r="12">
          <cell r="A12" t="str">
            <v>DG -1.1.1</v>
          </cell>
          <cell r="G12" t="str">
            <v>Noviembre</v>
          </cell>
          <cell r="H12">
            <v>11</v>
          </cell>
        </row>
        <row r="13">
          <cell r="A13" t="str">
            <v>DG -1.1.2</v>
          </cell>
          <cell r="G13" t="str">
            <v>Diciembre</v>
          </cell>
          <cell r="H13">
            <v>12</v>
          </cell>
        </row>
        <row r="14">
          <cell r="A14" t="str">
            <v>SAFI -1.1</v>
          </cell>
          <cell r="H14">
            <v>13</v>
          </cell>
        </row>
        <row r="15">
          <cell r="A15" t="str">
            <v>SAFI -1.2</v>
          </cell>
          <cell r="H15">
            <v>14</v>
          </cell>
        </row>
        <row r="16">
          <cell r="A16" t="str">
            <v>SAFI -1.3</v>
          </cell>
          <cell r="H16">
            <v>15</v>
          </cell>
        </row>
        <row r="17">
          <cell r="A17" t="str">
            <v>SAFI -1.4</v>
          </cell>
          <cell r="H17">
            <v>16</v>
          </cell>
        </row>
        <row r="18">
          <cell r="A18" t="str">
            <v>SAFI -1.5</v>
          </cell>
          <cell r="H18">
            <v>17</v>
          </cell>
        </row>
        <row r="19">
          <cell r="A19" t="str">
            <v>SAFI -1.6</v>
          </cell>
          <cell r="H19">
            <v>18</v>
          </cell>
        </row>
        <row r="20">
          <cell r="A20" t="str">
            <v>SAFI -1.7</v>
          </cell>
          <cell r="H20">
            <v>19</v>
          </cell>
        </row>
        <row r="21">
          <cell r="A21" t="str">
            <v>SAFI -1.8</v>
          </cell>
          <cell r="H21">
            <v>20</v>
          </cell>
        </row>
        <row r="22">
          <cell r="A22" t="str">
            <v>SAFI -1.9</v>
          </cell>
          <cell r="H22">
            <v>21</v>
          </cell>
        </row>
        <row r="23">
          <cell r="A23" t="str">
            <v>SAFI -1.10</v>
          </cell>
          <cell r="H23">
            <v>22</v>
          </cell>
        </row>
        <row r="24">
          <cell r="A24" t="str">
            <v>SAFI -1.11</v>
          </cell>
          <cell r="H24">
            <v>23</v>
          </cell>
        </row>
        <row r="25">
          <cell r="A25" t="str">
            <v>SAFI -1.12</v>
          </cell>
          <cell r="H25">
            <v>24</v>
          </cell>
        </row>
        <row r="26">
          <cell r="A26" t="str">
            <v>SECL -1.1</v>
          </cell>
          <cell r="H26">
            <v>25</v>
          </cell>
        </row>
        <row r="27">
          <cell r="A27" t="str">
            <v>SECL -1.2</v>
          </cell>
          <cell r="H27">
            <v>26</v>
          </cell>
        </row>
        <row r="28">
          <cell r="A28" t="str">
            <v>SECL -1.3</v>
          </cell>
          <cell r="H28">
            <v>27</v>
          </cell>
        </row>
        <row r="29">
          <cell r="A29" t="str">
            <v>SECL -1.4</v>
          </cell>
          <cell r="H29">
            <v>28</v>
          </cell>
        </row>
        <row r="30">
          <cell r="A30" t="str">
            <v>SECL -1.5</v>
          </cell>
          <cell r="H30">
            <v>29</v>
          </cell>
        </row>
        <row r="31">
          <cell r="A31" t="str">
            <v>SECL -1.6</v>
          </cell>
          <cell r="H31">
            <v>30</v>
          </cell>
        </row>
        <row r="32">
          <cell r="A32" t="str">
            <v>SECL -1.7</v>
          </cell>
          <cell r="H32">
            <v>31</v>
          </cell>
        </row>
        <row r="33">
          <cell r="A33" t="str">
            <v>SECL -1.8</v>
          </cell>
        </row>
        <row r="34">
          <cell r="A34" t="str">
            <v>SECL -1.9</v>
          </cell>
        </row>
        <row r="35">
          <cell r="A35" t="str">
            <v>SECL -1.10</v>
          </cell>
        </row>
        <row r="36">
          <cell r="A36" t="str">
            <v>SGRS -1.1</v>
          </cell>
        </row>
        <row r="37">
          <cell r="A37" t="str">
            <v>SGRS -1.2</v>
          </cell>
        </row>
        <row r="38">
          <cell r="A38" t="str">
            <v>SGRS -1.3</v>
          </cell>
        </row>
        <row r="39">
          <cell r="A39" t="str">
            <v>SGRS -1.4</v>
          </cell>
        </row>
        <row r="40">
          <cell r="A40" t="str">
            <v>SGRS -1.5</v>
          </cell>
        </row>
        <row r="41">
          <cell r="A41" t="str">
            <v>SGRS -1.6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uliana Castro" id="{E2397D76-58F4-491C-BE16-7D2885B80F88}" userId="f3f8fad2baf78945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4" dT="2025-04-14T21:53:48.45" personId="{E2397D76-58F4-491C-BE16-7D2885B80F88}" id="{B09A36FA-1853-48ED-9D6E-C6C4E01CF516}">
    <text>inicialmente se tenia programada una magnitud de 880, revisado el FUSS a 31 de enero el area la modifico a 990</text>
  </threadedComment>
  <threadedComment ref="K38" dT="2025-04-14T23:25:04.55" personId="{E2397D76-58F4-491C-BE16-7D2885B80F88}" id="{82D2027E-3347-4846-9125-D18A555357CA}">
    <text>Magnitud inicial 2025: 100% 
FUSS a 31 de enero ajustado: 1</text>
  </threadedComment>
  <threadedComment ref="K54" dT="2025-04-14T22:12:16.73" personId="{E2397D76-58F4-491C-BE16-7D2885B80F88}" id="{46BE7A76-BEC5-4745-B100-626613E82A2D}">
    <text>la Magnitud inical 2025: 800
FUSS a 31 de enero la ajustaron en 856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BEFE-13D8-4F3C-A333-F22A01C861AA}">
  <sheetPr>
    <tabColor theme="3"/>
  </sheetPr>
  <dimension ref="A1:AB106"/>
  <sheetViews>
    <sheetView tabSelected="1" topLeftCell="D96" zoomScale="90" zoomScaleNormal="90" workbookViewId="0">
      <selection activeCell="K107" sqref="K107"/>
    </sheetView>
  </sheetViews>
  <sheetFormatPr baseColWidth="10" defaultColWidth="11.5546875" defaultRowHeight="14.4" x14ac:dyDescent="0.3"/>
  <cols>
    <col min="1" max="1" width="9.109375" style="1" customWidth="1"/>
    <col min="2" max="2" width="43.33203125" style="1" customWidth="1"/>
    <col min="3" max="3" width="60" style="1" customWidth="1"/>
    <col min="4" max="4" width="42.21875" style="1" customWidth="1"/>
    <col min="5" max="5" width="1.109375" style="1" customWidth="1"/>
    <col min="6" max="6" width="15.44140625" style="3" customWidth="1"/>
    <col min="7" max="7" width="12.88671875" style="3" customWidth="1"/>
    <col min="8" max="8" width="20.33203125" style="4" customWidth="1"/>
    <col min="9" max="9" width="22.33203125" style="4" customWidth="1"/>
    <col min="10" max="10" width="0.6640625" style="3" customWidth="1"/>
    <col min="11" max="11" width="15.6640625" style="3" customWidth="1"/>
    <col min="12" max="12" width="13.33203125" style="3" customWidth="1"/>
    <col min="13" max="13" width="19.44140625" style="2" customWidth="1"/>
    <col min="14" max="14" width="20.5546875" style="2" customWidth="1"/>
    <col min="15" max="15" width="1.109375" style="3" customWidth="1"/>
    <col min="16" max="16" width="18" style="3" customWidth="1"/>
    <col min="17" max="17" width="15.6640625" style="3" customWidth="1"/>
    <col min="18" max="18" width="23.5546875" style="2" customWidth="1"/>
    <col min="19" max="19" width="16.6640625" style="2" customWidth="1"/>
    <col min="20" max="20" width="0.6640625" style="3" customWidth="1"/>
    <col min="21" max="21" width="17.44140625" style="3" customWidth="1"/>
    <col min="22" max="22" width="15.44140625" style="3" customWidth="1"/>
    <col min="23" max="23" width="20.88671875" style="2" customWidth="1"/>
    <col min="24" max="24" width="19.109375" style="2" customWidth="1"/>
    <col min="25" max="25" width="17.44140625" style="3" customWidth="1"/>
    <col min="26" max="26" width="15.44140625" style="3" customWidth="1"/>
    <col min="27" max="27" width="20.88671875" style="2" customWidth="1"/>
    <col min="28" max="28" width="19.109375" style="2" customWidth="1"/>
    <col min="29" max="16384" width="11.5546875" style="1"/>
  </cols>
  <sheetData>
    <row r="1" spans="1:28" x14ac:dyDescent="0.3">
      <c r="A1" s="137" t="s">
        <v>88</v>
      </c>
      <c r="B1" s="136"/>
      <c r="C1" s="136"/>
      <c r="D1" s="136"/>
      <c r="E1" s="136"/>
      <c r="F1" s="136"/>
      <c r="G1" s="136"/>
      <c r="H1" s="136"/>
      <c r="I1" s="135"/>
    </row>
    <row r="2" spans="1:28" x14ac:dyDescent="0.3">
      <c r="A2" s="137" t="s">
        <v>89</v>
      </c>
      <c r="B2" s="136"/>
      <c r="C2" s="136"/>
      <c r="D2" s="136"/>
      <c r="E2" s="136"/>
      <c r="F2" s="136"/>
      <c r="G2" s="136"/>
      <c r="H2" s="136"/>
      <c r="I2" s="135"/>
    </row>
    <row r="3" spans="1:28" x14ac:dyDescent="0.3">
      <c r="A3" s="137" t="s">
        <v>88</v>
      </c>
      <c r="B3" s="136"/>
      <c r="C3" s="136"/>
      <c r="D3" s="136"/>
      <c r="E3" s="136"/>
      <c r="F3" s="136"/>
      <c r="G3" s="136"/>
      <c r="H3" s="136"/>
      <c r="I3" s="135"/>
    </row>
    <row r="4" spans="1:28" x14ac:dyDescent="0.3">
      <c r="A4" s="137" t="s">
        <v>87</v>
      </c>
      <c r="B4" s="136"/>
      <c r="C4" s="136"/>
      <c r="D4" s="136"/>
      <c r="E4" s="136"/>
      <c r="F4" s="136"/>
      <c r="G4" s="136"/>
      <c r="H4" s="136"/>
      <c r="I4" s="135"/>
    </row>
    <row r="5" spans="1:28" s="94" customFormat="1" x14ac:dyDescent="0.3">
      <c r="A5" s="134" t="s">
        <v>86</v>
      </c>
      <c r="B5" s="133"/>
      <c r="C5" s="133"/>
      <c r="D5" s="133"/>
      <c r="E5" s="133"/>
      <c r="F5" s="133"/>
      <c r="G5" s="133"/>
      <c r="H5" s="133"/>
      <c r="I5" s="132"/>
      <c r="J5" s="3"/>
      <c r="K5" s="3"/>
      <c r="L5" s="3"/>
      <c r="M5" s="2"/>
      <c r="N5" s="2"/>
      <c r="O5" s="3"/>
      <c r="P5" s="3"/>
      <c r="Q5" s="3"/>
      <c r="R5" s="2"/>
      <c r="S5" s="2"/>
      <c r="T5" s="3"/>
      <c r="U5" s="3"/>
      <c r="V5" s="3"/>
      <c r="W5" s="2"/>
      <c r="X5" s="2"/>
      <c r="Y5" s="3"/>
      <c r="Z5" s="3"/>
      <c r="AA5" s="2"/>
      <c r="AB5" s="2"/>
    </row>
    <row r="6" spans="1:28" x14ac:dyDescent="0.3">
      <c r="A6" s="131"/>
      <c r="B6" s="131"/>
      <c r="C6" s="131"/>
      <c r="D6" s="131"/>
      <c r="E6" s="131"/>
      <c r="F6" s="130"/>
      <c r="G6" s="130"/>
      <c r="H6" s="129"/>
      <c r="I6" s="129"/>
    </row>
    <row r="7" spans="1:28" s="42" customFormat="1" ht="13.8" x14ac:dyDescent="0.3">
      <c r="A7" s="48" t="s">
        <v>26</v>
      </c>
      <c r="B7" s="47" t="s">
        <v>25</v>
      </c>
      <c r="C7" s="46" t="s">
        <v>85</v>
      </c>
      <c r="F7" s="44"/>
      <c r="G7" s="44"/>
      <c r="H7" s="45"/>
      <c r="I7" s="45"/>
      <c r="J7" s="44"/>
      <c r="K7" s="44"/>
      <c r="L7" s="44"/>
      <c r="M7" s="43"/>
      <c r="N7" s="43"/>
      <c r="O7" s="44"/>
      <c r="P7" s="44"/>
      <c r="Q7" s="44"/>
      <c r="R7" s="43"/>
      <c r="S7" s="43"/>
      <c r="T7" s="44"/>
      <c r="U7" s="44"/>
      <c r="V7" s="44"/>
      <c r="W7" s="43"/>
      <c r="X7" s="43"/>
      <c r="Y7" s="44"/>
      <c r="Z7" s="44"/>
      <c r="AA7" s="43"/>
      <c r="AB7" s="43"/>
    </row>
    <row r="8" spans="1:28" s="42" customFormat="1" ht="13.8" x14ac:dyDescent="0.3">
      <c r="A8" s="48"/>
      <c r="B8" s="47" t="s">
        <v>23</v>
      </c>
      <c r="C8" s="46" t="s">
        <v>84</v>
      </c>
      <c r="F8" s="44"/>
      <c r="G8" s="44"/>
      <c r="H8" s="45"/>
      <c r="I8" s="45"/>
      <c r="J8" s="44"/>
      <c r="K8" s="44"/>
      <c r="L8" s="44"/>
      <c r="M8" s="43"/>
      <c r="N8" s="43"/>
      <c r="O8" s="44"/>
      <c r="P8" s="44"/>
      <c r="Q8" s="44"/>
      <c r="R8" s="43"/>
      <c r="S8" s="43"/>
      <c r="T8" s="44"/>
      <c r="U8" s="44"/>
      <c r="V8" s="44"/>
      <c r="W8" s="43"/>
      <c r="X8" s="43"/>
      <c r="Y8" s="44"/>
      <c r="Z8" s="44"/>
      <c r="AA8" s="43"/>
      <c r="AB8" s="43"/>
    </row>
    <row r="9" spans="1:28" ht="3" customHeight="1" x14ac:dyDescent="0.3"/>
    <row r="10" spans="1:28" x14ac:dyDescent="0.3">
      <c r="A10" s="35" t="s">
        <v>21</v>
      </c>
      <c r="B10" s="35" t="s">
        <v>20</v>
      </c>
      <c r="C10" s="35" t="s">
        <v>19</v>
      </c>
      <c r="D10" s="35" t="s">
        <v>18</v>
      </c>
      <c r="F10" s="38">
        <v>2024</v>
      </c>
      <c r="G10" s="37"/>
      <c r="H10" s="37"/>
      <c r="I10" s="37"/>
      <c r="K10" s="186">
        <v>2025</v>
      </c>
      <c r="L10" s="187"/>
      <c r="M10" s="187"/>
      <c r="N10" s="187"/>
      <c r="P10" s="38">
        <v>2026</v>
      </c>
      <c r="Q10" s="37"/>
      <c r="R10" s="37"/>
      <c r="S10" s="37"/>
      <c r="U10" s="38">
        <v>2027</v>
      </c>
      <c r="V10" s="37"/>
      <c r="W10" s="37"/>
      <c r="X10" s="37"/>
      <c r="Y10" s="38" t="s">
        <v>17</v>
      </c>
      <c r="Z10" s="37"/>
      <c r="AA10" s="37"/>
      <c r="AB10" s="37"/>
    </row>
    <row r="11" spans="1:28" ht="14.4" customHeight="1" x14ac:dyDescent="0.3">
      <c r="A11" s="35"/>
      <c r="B11" s="35"/>
      <c r="C11" s="35"/>
      <c r="D11" s="35"/>
      <c r="F11" s="35" t="s">
        <v>16</v>
      </c>
      <c r="G11" s="35"/>
      <c r="H11" s="36" t="s">
        <v>15</v>
      </c>
      <c r="I11" s="36"/>
      <c r="K11" s="188" t="s">
        <v>16</v>
      </c>
      <c r="L11" s="188"/>
      <c r="M11" s="189" t="s">
        <v>15</v>
      </c>
      <c r="N11" s="189"/>
      <c r="P11" s="35" t="s">
        <v>16</v>
      </c>
      <c r="Q11" s="35"/>
      <c r="R11" s="36" t="s">
        <v>15</v>
      </c>
      <c r="S11" s="36"/>
      <c r="U11" s="35" t="s">
        <v>16</v>
      </c>
      <c r="V11" s="35"/>
      <c r="W11" s="36" t="s">
        <v>15</v>
      </c>
      <c r="X11" s="36"/>
      <c r="Y11" s="35" t="s">
        <v>16</v>
      </c>
      <c r="Z11" s="35"/>
      <c r="AA11" s="36" t="s">
        <v>15</v>
      </c>
      <c r="AB11" s="36"/>
    </row>
    <row r="12" spans="1:28" ht="33" customHeight="1" x14ac:dyDescent="0.3">
      <c r="A12" s="35"/>
      <c r="B12" s="35"/>
      <c r="C12" s="35"/>
      <c r="D12" s="35"/>
      <c r="E12" s="8"/>
      <c r="F12" s="34" t="s">
        <v>14</v>
      </c>
      <c r="G12" s="34" t="s">
        <v>13</v>
      </c>
      <c r="H12" s="33" t="s">
        <v>12</v>
      </c>
      <c r="I12" s="33" t="s">
        <v>11</v>
      </c>
      <c r="K12" s="190" t="s">
        <v>14</v>
      </c>
      <c r="L12" s="190" t="s">
        <v>13</v>
      </c>
      <c r="M12" s="191" t="s">
        <v>12</v>
      </c>
      <c r="N12" s="191" t="s">
        <v>11</v>
      </c>
      <c r="P12" s="34" t="s">
        <v>14</v>
      </c>
      <c r="Q12" s="34" t="s">
        <v>13</v>
      </c>
      <c r="R12" s="33" t="s">
        <v>12</v>
      </c>
      <c r="S12" s="33" t="s">
        <v>11</v>
      </c>
      <c r="U12" s="34" t="s">
        <v>14</v>
      </c>
      <c r="V12" s="34" t="s">
        <v>13</v>
      </c>
      <c r="W12" s="33" t="s">
        <v>12</v>
      </c>
      <c r="X12" s="33" t="s">
        <v>11</v>
      </c>
      <c r="Y12" s="34" t="s">
        <v>14</v>
      </c>
      <c r="Z12" s="34" t="s">
        <v>13</v>
      </c>
      <c r="AA12" s="33" t="s">
        <v>12</v>
      </c>
      <c r="AB12" s="33" t="s">
        <v>11</v>
      </c>
    </row>
    <row r="13" spans="1:28" ht="43.2" x14ac:dyDescent="0.3">
      <c r="A13" s="26">
        <v>7984</v>
      </c>
      <c r="B13" s="59" t="s">
        <v>83</v>
      </c>
      <c r="C13" s="32" t="s">
        <v>82</v>
      </c>
      <c r="D13" s="128" t="s">
        <v>81</v>
      </c>
      <c r="F13" s="125">
        <f>+F14</f>
        <v>880</v>
      </c>
      <c r="G13" s="127">
        <f>+G14</f>
        <v>919.64</v>
      </c>
      <c r="H13" s="124">
        <f>+H14</f>
        <v>11696165536</v>
      </c>
      <c r="I13" s="124">
        <f>+I14</f>
        <v>6902279243</v>
      </c>
      <c r="J13" s="126"/>
      <c r="K13" s="138">
        <f>+K14</f>
        <v>8613</v>
      </c>
      <c r="L13" s="63">
        <f>+L14</f>
        <v>0</v>
      </c>
      <c r="M13" s="139">
        <f>+M14</f>
        <v>25011647251</v>
      </c>
      <c r="N13" s="139">
        <f>+N14</f>
        <v>15135037807</v>
      </c>
      <c r="O13" s="126"/>
      <c r="P13" s="125">
        <f>+P14</f>
        <v>12003</v>
      </c>
      <c r="Q13" s="63">
        <f>+Q14</f>
        <v>0</v>
      </c>
      <c r="R13" s="124">
        <f>+R14</f>
        <v>37380000000</v>
      </c>
      <c r="S13" s="124">
        <f>+S14</f>
        <v>0</v>
      </c>
      <c r="T13" s="126"/>
      <c r="U13" s="125">
        <f>+U14</f>
        <v>8504</v>
      </c>
      <c r="V13" s="63">
        <f>+V14</f>
        <v>0</v>
      </c>
      <c r="W13" s="124">
        <f>+W14</f>
        <v>30297498950</v>
      </c>
      <c r="X13" s="124">
        <f>+X14</f>
        <v>0</v>
      </c>
      <c r="Y13" s="181">
        <f>+Y14</f>
        <v>30000</v>
      </c>
      <c r="Z13" s="182">
        <f>+Z14</f>
        <v>919.64</v>
      </c>
      <c r="AA13" s="139">
        <f>+AA14</f>
        <v>104385311737</v>
      </c>
      <c r="AB13" s="139">
        <f>+AB14</f>
        <v>22037317050</v>
      </c>
    </row>
    <row r="14" spans="1:28" ht="43.2" x14ac:dyDescent="0.3">
      <c r="A14" s="26"/>
      <c r="B14" s="59"/>
      <c r="C14" s="23" t="s">
        <v>80</v>
      </c>
      <c r="D14" s="23" t="s">
        <v>79</v>
      </c>
      <c r="F14" s="54">
        <v>880</v>
      </c>
      <c r="G14" s="93">
        <f>+[1]OCTUBRE!G12+0</f>
        <v>919.64</v>
      </c>
      <c r="H14" s="21">
        <v>11696165536</v>
      </c>
      <c r="I14" s="21">
        <v>6902279243</v>
      </c>
      <c r="K14" s="140">
        <v>8613</v>
      </c>
      <c r="L14" s="140"/>
      <c r="M14" s="117">
        <v>25011647251</v>
      </c>
      <c r="N14" s="117">
        <v>15135037807</v>
      </c>
      <c r="P14" s="54">
        <v>12003</v>
      </c>
      <c r="Q14" s="54"/>
      <c r="R14" s="21">
        <v>37380000000</v>
      </c>
      <c r="S14" s="21"/>
      <c r="U14" s="54">
        <v>8504</v>
      </c>
      <c r="V14" s="54"/>
      <c r="W14" s="21">
        <v>30297498950</v>
      </c>
      <c r="X14" s="21"/>
      <c r="Y14" s="183">
        <f>+F14+K14+P14+U14</f>
        <v>30000</v>
      </c>
      <c r="Z14" s="183">
        <f>+G14+L14+Q14+V14</f>
        <v>919.64</v>
      </c>
      <c r="AA14" s="160">
        <f>+H14+M14+R14+W14</f>
        <v>104385311737</v>
      </c>
      <c r="AB14" s="160">
        <f>+I14+N14+S14+X14</f>
        <v>22037317050</v>
      </c>
    </row>
    <row r="15" spans="1:28" s="8" customFormat="1" x14ac:dyDescent="0.3">
      <c r="A15" s="60"/>
      <c r="B15" s="60" t="s">
        <v>1</v>
      </c>
      <c r="C15" s="114"/>
      <c r="D15" s="114"/>
      <c r="F15" s="60"/>
      <c r="G15" s="60"/>
      <c r="H15" s="90">
        <f>SUM(H14)</f>
        <v>11696165536</v>
      </c>
      <c r="I15" s="90">
        <f>SUM(I14)</f>
        <v>6902279243</v>
      </c>
      <c r="J15" s="51"/>
      <c r="K15" s="141"/>
      <c r="L15" s="141"/>
      <c r="M15" s="90">
        <f>SUM(M14)</f>
        <v>25011647251</v>
      </c>
      <c r="N15" s="90">
        <f>SUM(N14)</f>
        <v>15135037807</v>
      </c>
      <c r="O15" s="51"/>
      <c r="P15" s="60"/>
      <c r="Q15" s="60"/>
      <c r="R15" s="90">
        <f>SUM(R14)</f>
        <v>37380000000</v>
      </c>
      <c r="S15" s="89">
        <f>SUM(S14)</f>
        <v>0</v>
      </c>
      <c r="T15" s="51"/>
      <c r="U15" s="60"/>
      <c r="V15" s="60"/>
      <c r="W15" s="89">
        <f>SUM(W14)</f>
        <v>30297498950</v>
      </c>
      <c r="X15" s="89">
        <f>SUM(X14)</f>
        <v>0</v>
      </c>
      <c r="Y15" s="90"/>
      <c r="Z15" s="90"/>
      <c r="AA15" s="90">
        <f>SUM(AA14)</f>
        <v>104385311737</v>
      </c>
      <c r="AB15" s="90">
        <f>SUM(AB14)</f>
        <v>22037317050</v>
      </c>
    </row>
    <row r="16" spans="1:28" s="8" customFormat="1" x14ac:dyDescent="0.3">
      <c r="A16" s="51"/>
      <c r="B16" s="51"/>
      <c r="F16" s="51"/>
      <c r="G16" s="51"/>
      <c r="H16" s="49"/>
      <c r="I16" s="123"/>
      <c r="J16" s="51"/>
      <c r="K16" s="142"/>
      <c r="L16" s="142"/>
      <c r="M16" s="143"/>
      <c r="N16" s="143"/>
      <c r="O16" s="51"/>
      <c r="P16" s="51"/>
      <c r="Q16" s="51"/>
      <c r="R16" s="49"/>
      <c r="S16" s="49"/>
      <c r="T16" s="51"/>
      <c r="U16" s="51"/>
      <c r="V16" s="51"/>
      <c r="W16" s="49"/>
      <c r="X16" s="49"/>
      <c r="Y16" s="142"/>
      <c r="Z16" s="142"/>
      <c r="AA16" s="143"/>
      <c r="AB16" s="143"/>
    </row>
    <row r="17" spans="1:28" s="121" customFormat="1" ht="13.8" x14ac:dyDescent="0.3">
      <c r="A17" s="48" t="s">
        <v>26</v>
      </c>
      <c r="B17" s="47" t="s">
        <v>25</v>
      </c>
      <c r="C17" s="46" t="s">
        <v>78</v>
      </c>
      <c r="F17" s="122"/>
      <c r="G17" s="122"/>
      <c r="H17" s="118"/>
      <c r="I17" s="118"/>
      <c r="J17" s="122"/>
      <c r="K17" s="144"/>
      <c r="L17" s="144"/>
      <c r="M17" s="145"/>
      <c r="N17" s="145"/>
      <c r="O17" s="122"/>
      <c r="P17" s="122"/>
      <c r="Q17" s="122"/>
      <c r="R17" s="118"/>
      <c r="S17" s="118"/>
      <c r="T17" s="122"/>
      <c r="U17" s="122"/>
      <c r="V17" s="122"/>
      <c r="W17" s="118"/>
      <c r="X17" s="118"/>
      <c r="Y17" s="144"/>
      <c r="Z17" s="144"/>
      <c r="AA17" s="145"/>
      <c r="AB17" s="145"/>
    </row>
    <row r="18" spans="1:28" s="42" customFormat="1" ht="13.8" x14ac:dyDescent="0.3">
      <c r="A18" s="48"/>
      <c r="B18" s="47" t="s">
        <v>23</v>
      </c>
      <c r="C18" s="46" t="s">
        <v>77</v>
      </c>
      <c r="F18" s="120"/>
      <c r="G18" s="44"/>
      <c r="H18" s="45"/>
      <c r="I18" s="45"/>
      <c r="J18" s="44"/>
      <c r="K18" s="146"/>
      <c r="L18" s="146"/>
      <c r="M18" s="147"/>
      <c r="N18" s="147"/>
      <c r="O18" s="44"/>
      <c r="P18" s="44"/>
      <c r="Q18" s="44"/>
      <c r="R18" s="43"/>
      <c r="S18" s="43"/>
      <c r="T18" s="44"/>
      <c r="U18" s="44"/>
      <c r="V18" s="44"/>
      <c r="W18" s="43"/>
      <c r="X18" s="43"/>
      <c r="Y18" s="146"/>
      <c r="Z18" s="146"/>
      <c r="AA18" s="147"/>
      <c r="AB18" s="147"/>
    </row>
    <row r="19" spans="1:28" ht="3" customHeight="1" x14ac:dyDescent="0.3">
      <c r="A19" s="3"/>
      <c r="B19" s="3"/>
      <c r="K19" s="192"/>
      <c r="L19" s="192"/>
      <c r="M19" s="193"/>
      <c r="N19" s="193"/>
      <c r="Y19" s="148"/>
      <c r="Z19" s="148"/>
      <c r="AA19" s="74"/>
      <c r="AB19" s="74"/>
    </row>
    <row r="20" spans="1:28" x14ac:dyDescent="0.3">
      <c r="A20" s="35" t="s">
        <v>21</v>
      </c>
      <c r="B20" s="35" t="s">
        <v>20</v>
      </c>
      <c r="C20" s="35" t="s">
        <v>19</v>
      </c>
      <c r="D20" s="35" t="s">
        <v>18</v>
      </c>
      <c r="F20" s="38">
        <v>2024</v>
      </c>
      <c r="G20" s="37"/>
      <c r="H20" s="37"/>
      <c r="I20" s="37"/>
      <c r="K20" s="194">
        <v>2025</v>
      </c>
      <c r="L20" s="195"/>
      <c r="M20" s="195"/>
      <c r="N20" s="195"/>
      <c r="P20" s="38">
        <v>2026</v>
      </c>
      <c r="Q20" s="37"/>
      <c r="R20" s="37"/>
      <c r="S20" s="37"/>
      <c r="U20" s="38">
        <v>2027</v>
      </c>
      <c r="V20" s="37"/>
      <c r="W20" s="37"/>
      <c r="X20" s="37"/>
      <c r="Y20" s="149" t="s">
        <v>17</v>
      </c>
      <c r="Z20" s="150"/>
      <c r="AA20" s="150"/>
      <c r="AB20" s="150"/>
    </row>
    <row r="21" spans="1:28" x14ac:dyDescent="0.3">
      <c r="A21" s="35"/>
      <c r="B21" s="35"/>
      <c r="C21" s="35"/>
      <c r="D21" s="35"/>
      <c r="F21" s="35" t="s">
        <v>16</v>
      </c>
      <c r="G21" s="35"/>
      <c r="H21" s="36" t="s">
        <v>15</v>
      </c>
      <c r="I21" s="36"/>
      <c r="K21" s="196" t="s">
        <v>16</v>
      </c>
      <c r="L21" s="196"/>
      <c r="M21" s="197" t="s">
        <v>15</v>
      </c>
      <c r="N21" s="197"/>
      <c r="P21" s="35" t="s">
        <v>16</v>
      </c>
      <c r="Q21" s="35"/>
      <c r="R21" s="36" t="s">
        <v>15</v>
      </c>
      <c r="S21" s="36"/>
      <c r="U21" s="35" t="s">
        <v>16</v>
      </c>
      <c r="V21" s="35"/>
      <c r="W21" s="36" t="s">
        <v>15</v>
      </c>
      <c r="X21" s="36"/>
      <c r="Y21" s="151" t="s">
        <v>16</v>
      </c>
      <c r="Z21" s="151"/>
      <c r="AA21" s="152" t="s">
        <v>15</v>
      </c>
      <c r="AB21" s="152"/>
    </row>
    <row r="22" spans="1:28" ht="15" customHeight="1" x14ac:dyDescent="0.3">
      <c r="A22" s="35"/>
      <c r="B22" s="35"/>
      <c r="C22" s="35"/>
      <c r="D22" s="35"/>
      <c r="E22" s="8"/>
      <c r="F22" s="34" t="s">
        <v>14</v>
      </c>
      <c r="G22" s="34" t="s">
        <v>13</v>
      </c>
      <c r="H22" s="33" t="s">
        <v>12</v>
      </c>
      <c r="I22" s="33" t="s">
        <v>11</v>
      </c>
      <c r="K22" s="198" t="s">
        <v>14</v>
      </c>
      <c r="L22" s="198" t="s">
        <v>13</v>
      </c>
      <c r="M22" s="199" t="s">
        <v>12</v>
      </c>
      <c r="N22" s="199" t="s">
        <v>11</v>
      </c>
      <c r="P22" s="34" t="s">
        <v>14</v>
      </c>
      <c r="Q22" s="34" t="s">
        <v>13</v>
      </c>
      <c r="R22" s="33" t="s">
        <v>12</v>
      </c>
      <c r="S22" s="33" t="s">
        <v>11</v>
      </c>
      <c r="U22" s="34" t="s">
        <v>14</v>
      </c>
      <c r="V22" s="34" t="s">
        <v>13</v>
      </c>
      <c r="W22" s="33" t="s">
        <v>12</v>
      </c>
      <c r="X22" s="33" t="s">
        <v>11</v>
      </c>
      <c r="Y22" s="153" t="s">
        <v>14</v>
      </c>
      <c r="Z22" s="153" t="s">
        <v>13</v>
      </c>
      <c r="AA22" s="154" t="s">
        <v>12</v>
      </c>
      <c r="AB22" s="154" t="s">
        <v>11</v>
      </c>
    </row>
    <row r="23" spans="1:28" ht="30" customHeight="1" x14ac:dyDescent="0.3">
      <c r="A23" s="26">
        <v>8005</v>
      </c>
      <c r="B23" s="59" t="s">
        <v>76</v>
      </c>
      <c r="C23" s="15" t="s">
        <v>75</v>
      </c>
      <c r="D23" s="32" t="s">
        <v>74</v>
      </c>
      <c r="F23" s="111">
        <f>+F25</f>
        <v>110</v>
      </c>
      <c r="G23" s="111">
        <f>+G25</f>
        <v>110</v>
      </c>
      <c r="H23" s="110">
        <f>+H24+H25</f>
        <v>6861270930</v>
      </c>
      <c r="I23" s="119">
        <f>+I24+I25</f>
        <v>6551031445</v>
      </c>
      <c r="K23" s="155">
        <f>+K25</f>
        <v>880</v>
      </c>
      <c r="L23" s="155">
        <f>+L25</f>
        <v>48</v>
      </c>
      <c r="M23" s="156">
        <f>+M24+M25</f>
        <v>12895603000</v>
      </c>
      <c r="N23" s="157">
        <f>+N24+N25</f>
        <v>9082617373</v>
      </c>
      <c r="O23" s="20"/>
      <c r="P23" s="63">
        <f>+P25</f>
        <v>1100</v>
      </c>
      <c r="Q23" s="63">
        <f>+Q25</f>
        <v>0</v>
      </c>
      <c r="R23" s="62">
        <f>+R24+R25</f>
        <v>14602123000</v>
      </c>
      <c r="S23" s="27">
        <f>+S24+S25</f>
        <v>0</v>
      </c>
      <c r="T23" s="20"/>
      <c r="U23" s="63">
        <f>+U25</f>
        <v>1910</v>
      </c>
      <c r="V23" s="63">
        <f>+V25</f>
        <v>0</v>
      </c>
      <c r="W23" s="62">
        <f>+W24+W25</f>
        <v>6632237000</v>
      </c>
      <c r="X23" s="27">
        <f>+X24+X25</f>
        <v>0</v>
      </c>
      <c r="Y23" s="155">
        <f>+Y25</f>
        <v>4000</v>
      </c>
      <c r="Z23" s="155">
        <f>+Z25</f>
        <v>158</v>
      </c>
      <c r="AA23" s="156">
        <f>+AA24+AA25</f>
        <v>40991233930</v>
      </c>
      <c r="AB23" s="157">
        <f>+AB24+AB25</f>
        <v>15633648818</v>
      </c>
    </row>
    <row r="24" spans="1:28" ht="74.400000000000006" customHeight="1" x14ac:dyDescent="0.3">
      <c r="A24" s="26"/>
      <c r="B24" s="59"/>
      <c r="C24" s="23" t="s">
        <v>73</v>
      </c>
      <c r="D24" s="23" t="s">
        <v>72</v>
      </c>
      <c r="F24" s="116">
        <v>110</v>
      </c>
      <c r="G24" s="54">
        <v>0</v>
      </c>
      <c r="H24" s="92">
        <v>6417795422</v>
      </c>
      <c r="I24" s="92">
        <v>6118574808</v>
      </c>
      <c r="K24" s="140">
        <v>990</v>
      </c>
      <c r="L24" s="140">
        <f>+[1]ABRIL!L24+0+0</f>
        <v>0</v>
      </c>
      <c r="M24" s="117">
        <v>8065574573</v>
      </c>
      <c r="N24" s="117">
        <v>6583475566</v>
      </c>
      <c r="O24" s="20"/>
      <c r="P24" s="19">
        <v>1100</v>
      </c>
      <c r="Q24" s="19"/>
      <c r="R24" s="18">
        <v>12557825780</v>
      </c>
      <c r="S24" s="18"/>
      <c r="T24" s="20"/>
      <c r="U24" s="19">
        <v>1910</v>
      </c>
      <c r="V24" s="19"/>
      <c r="W24" s="18">
        <v>5703723820</v>
      </c>
      <c r="X24" s="18"/>
      <c r="Y24" s="184">
        <f>+F24+K24+P24+U24-110</f>
        <v>4000</v>
      </c>
      <c r="Z24" s="183">
        <f>+G24+L24+Q24+V24</f>
        <v>0</v>
      </c>
      <c r="AA24" s="160">
        <f>+H24+M24+R24+W24</f>
        <v>32744919595</v>
      </c>
      <c r="AB24" s="160">
        <f>+I24+N24+S24+X24</f>
        <v>12702050374</v>
      </c>
    </row>
    <row r="25" spans="1:28" x14ac:dyDescent="0.3">
      <c r="A25" s="26"/>
      <c r="B25" s="59"/>
      <c r="C25" s="23" t="s">
        <v>71</v>
      </c>
      <c r="D25" s="23" t="s">
        <v>70</v>
      </c>
      <c r="F25" s="116">
        <v>110</v>
      </c>
      <c r="G25" s="115">
        <f>+[1]NOVIEMBRE!G25+18</f>
        <v>110</v>
      </c>
      <c r="H25" s="92">
        <v>443475508</v>
      </c>
      <c r="I25" s="92">
        <v>432456637</v>
      </c>
      <c r="K25" s="140">
        <v>880</v>
      </c>
      <c r="L25" s="140">
        <f>+[1]MARZO!L25+14+21+0+0</f>
        <v>48</v>
      </c>
      <c r="M25" s="117">
        <v>4830028427</v>
      </c>
      <c r="N25" s="117">
        <v>2499141807</v>
      </c>
      <c r="O25" s="20"/>
      <c r="P25" s="19">
        <v>1100</v>
      </c>
      <c r="Q25" s="19"/>
      <c r="R25" s="58">
        <v>2044297220</v>
      </c>
      <c r="S25" s="58"/>
      <c r="T25" s="20"/>
      <c r="U25" s="19">
        <v>1910</v>
      </c>
      <c r="V25" s="19"/>
      <c r="W25" s="58">
        <v>928513180</v>
      </c>
      <c r="X25" s="58"/>
      <c r="Y25" s="183">
        <f>+F25+K25+P25+U25</f>
        <v>4000</v>
      </c>
      <c r="Z25" s="183">
        <f>+G25+L25+Q25+V25</f>
        <v>158</v>
      </c>
      <c r="AA25" s="160">
        <f>+H25+M25+R25+W25</f>
        <v>8246314335</v>
      </c>
      <c r="AB25" s="160">
        <f>+I25+N25+S25+X25</f>
        <v>2931598444</v>
      </c>
    </row>
    <row r="26" spans="1:28" s="8" customFormat="1" x14ac:dyDescent="0.3">
      <c r="A26" s="60"/>
      <c r="B26" s="60" t="s">
        <v>1</v>
      </c>
      <c r="C26" s="114"/>
      <c r="D26" s="114"/>
      <c r="F26" s="60"/>
      <c r="G26" s="60"/>
      <c r="H26" s="90">
        <f>SUM(H24:H25)</f>
        <v>6861270930</v>
      </c>
      <c r="I26" s="90">
        <f>SUM(I24:I25)</f>
        <v>6551031445</v>
      </c>
      <c r="J26" s="51"/>
      <c r="K26" s="141"/>
      <c r="L26" s="141"/>
      <c r="M26" s="90">
        <f>SUM(M24:M25)</f>
        <v>12895603000</v>
      </c>
      <c r="N26" s="90">
        <f>SUM(N24:N25)</f>
        <v>9082617373</v>
      </c>
      <c r="O26" s="51"/>
      <c r="P26" s="60"/>
      <c r="Q26" s="60"/>
      <c r="R26" s="89">
        <f>SUM(R24:R25)</f>
        <v>14602123000</v>
      </c>
      <c r="S26" s="89">
        <f>SUM(S24:S25)</f>
        <v>0</v>
      </c>
      <c r="T26" s="51"/>
      <c r="U26" s="60"/>
      <c r="V26" s="60"/>
      <c r="W26" s="89">
        <f>SUM(W24:W25)</f>
        <v>6632237000</v>
      </c>
      <c r="X26" s="89">
        <f>SUM(X24:X25)</f>
        <v>0</v>
      </c>
      <c r="Y26" s="141"/>
      <c r="Z26" s="141"/>
      <c r="AA26" s="90">
        <f>SUM(AA24:AA25)</f>
        <v>40991233930</v>
      </c>
      <c r="AB26" s="90">
        <f>SUM(AB24:AB25)</f>
        <v>15633648818</v>
      </c>
    </row>
    <row r="27" spans="1:28" s="8" customFormat="1" ht="13.5" customHeight="1" x14ac:dyDescent="0.3">
      <c r="A27" s="51"/>
      <c r="B27" s="51"/>
      <c r="F27" s="51"/>
      <c r="G27" s="51"/>
      <c r="H27" s="49"/>
      <c r="I27" s="50"/>
      <c r="J27" s="51"/>
      <c r="K27" s="142"/>
      <c r="L27" s="142"/>
      <c r="M27" s="158"/>
      <c r="N27" s="158"/>
      <c r="O27" s="51"/>
      <c r="P27" s="51"/>
      <c r="Q27" s="51"/>
      <c r="R27" s="49"/>
      <c r="S27" s="50"/>
      <c r="T27" s="51"/>
      <c r="U27" s="51"/>
      <c r="V27" s="51"/>
      <c r="W27" s="49"/>
      <c r="X27" s="50"/>
      <c r="Y27" s="142"/>
      <c r="Z27" s="142"/>
      <c r="AA27" s="143"/>
      <c r="AB27" s="158"/>
    </row>
    <row r="28" spans="1:28" s="42" customFormat="1" ht="13.8" x14ac:dyDescent="0.3">
      <c r="A28" s="48" t="s">
        <v>26</v>
      </c>
      <c r="B28" s="47" t="s">
        <v>25</v>
      </c>
      <c r="C28" s="46" t="s">
        <v>35</v>
      </c>
      <c r="F28" s="44"/>
      <c r="G28" s="44"/>
      <c r="H28" s="45"/>
      <c r="I28" s="45"/>
      <c r="J28" s="44"/>
      <c r="K28" s="146"/>
      <c r="L28" s="146"/>
      <c r="M28" s="147"/>
      <c r="N28" s="147"/>
      <c r="O28" s="44"/>
      <c r="P28" s="44"/>
      <c r="Q28" s="44"/>
      <c r="R28" s="43"/>
      <c r="S28" s="43"/>
      <c r="T28" s="44"/>
      <c r="U28" s="44"/>
      <c r="V28" s="44"/>
      <c r="W28" s="43"/>
      <c r="X28" s="43"/>
      <c r="Y28" s="146"/>
      <c r="Z28" s="146"/>
      <c r="AA28" s="147"/>
      <c r="AB28" s="147"/>
    </row>
    <row r="29" spans="1:28" s="42" customFormat="1" ht="13.8" x14ac:dyDescent="0.3">
      <c r="A29" s="48"/>
      <c r="B29" s="47" t="s">
        <v>23</v>
      </c>
      <c r="C29" s="46" t="s">
        <v>69</v>
      </c>
      <c r="F29" s="44"/>
      <c r="G29" s="44"/>
      <c r="H29" s="45"/>
      <c r="I29" s="45"/>
      <c r="J29" s="44"/>
      <c r="K29" s="146"/>
      <c r="L29" s="146"/>
      <c r="M29" s="147"/>
      <c r="N29" s="147"/>
      <c r="O29" s="44"/>
      <c r="P29" s="44"/>
      <c r="Q29" s="44"/>
      <c r="R29" s="43"/>
      <c r="S29" s="43"/>
      <c r="T29" s="44"/>
      <c r="U29" s="44"/>
      <c r="V29" s="44"/>
      <c r="W29" s="43"/>
      <c r="X29" s="43"/>
      <c r="Y29" s="146"/>
      <c r="Z29" s="146"/>
      <c r="AA29" s="147"/>
      <c r="AB29" s="147"/>
    </row>
    <row r="30" spans="1:28" ht="3" customHeight="1" x14ac:dyDescent="0.3">
      <c r="A30" s="51"/>
      <c r="B30" s="113"/>
      <c r="F30" s="112"/>
      <c r="K30" s="148"/>
      <c r="L30" s="148"/>
      <c r="M30" s="74"/>
      <c r="N30" s="74"/>
      <c r="Y30" s="148"/>
      <c r="Z30" s="148"/>
      <c r="AA30" s="74"/>
      <c r="AB30" s="74"/>
    </row>
    <row r="31" spans="1:28" x14ac:dyDescent="0.3">
      <c r="A31" s="35" t="s">
        <v>21</v>
      </c>
      <c r="B31" s="35" t="s">
        <v>20</v>
      </c>
      <c r="C31" s="35" t="s">
        <v>19</v>
      </c>
      <c r="D31" s="35" t="s">
        <v>18</v>
      </c>
      <c r="F31" s="38">
        <v>2024</v>
      </c>
      <c r="G31" s="37"/>
      <c r="H31" s="37"/>
      <c r="I31" s="37"/>
      <c r="K31" s="194">
        <v>2025</v>
      </c>
      <c r="L31" s="195"/>
      <c r="M31" s="195"/>
      <c r="N31" s="195"/>
      <c r="P31" s="38">
        <v>2026</v>
      </c>
      <c r="Q31" s="37"/>
      <c r="R31" s="37"/>
      <c r="S31" s="37"/>
      <c r="U31" s="38">
        <v>2027</v>
      </c>
      <c r="V31" s="37"/>
      <c r="W31" s="37"/>
      <c r="X31" s="37"/>
      <c r="Y31" s="149" t="s">
        <v>17</v>
      </c>
      <c r="Z31" s="150"/>
      <c r="AA31" s="150"/>
      <c r="AB31" s="150"/>
    </row>
    <row r="32" spans="1:28" x14ac:dyDescent="0.3">
      <c r="A32" s="35"/>
      <c r="B32" s="35"/>
      <c r="C32" s="35"/>
      <c r="D32" s="35"/>
      <c r="F32" s="35" t="s">
        <v>16</v>
      </c>
      <c r="G32" s="35"/>
      <c r="H32" s="36" t="s">
        <v>15</v>
      </c>
      <c r="I32" s="36"/>
      <c r="K32" s="196" t="s">
        <v>16</v>
      </c>
      <c r="L32" s="196"/>
      <c r="M32" s="197" t="s">
        <v>15</v>
      </c>
      <c r="N32" s="197"/>
      <c r="P32" s="35" t="s">
        <v>16</v>
      </c>
      <c r="Q32" s="35"/>
      <c r="R32" s="36" t="s">
        <v>15</v>
      </c>
      <c r="S32" s="36"/>
      <c r="U32" s="35" t="s">
        <v>16</v>
      </c>
      <c r="V32" s="35"/>
      <c r="W32" s="36" t="s">
        <v>15</v>
      </c>
      <c r="X32" s="36"/>
      <c r="Y32" s="151" t="s">
        <v>16</v>
      </c>
      <c r="Z32" s="151"/>
      <c r="AA32" s="152" t="s">
        <v>15</v>
      </c>
      <c r="AB32" s="152"/>
    </row>
    <row r="33" spans="1:28" ht="23.4" customHeight="1" x14ac:dyDescent="0.3">
      <c r="A33" s="35"/>
      <c r="B33" s="35"/>
      <c r="C33" s="35"/>
      <c r="D33" s="35"/>
      <c r="E33" s="8"/>
      <c r="F33" s="34" t="s">
        <v>14</v>
      </c>
      <c r="G33" s="34" t="s">
        <v>13</v>
      </c>
      <c r="H33" s="34" t="s">
        <v>12</v>
      </c>
      <c r="I33" s="34" t="s">
        <v>11</v>
      </c>
      <c r="K33" s="198" t="s">
        <v>14</v>
      </c>
      <c r="L33" s="198" t="s">
        <v>13</v>
      </c>
      <c r="M33" s="198" t="s">
        <v>12</v>
      </c>
      <c r="N33" s="198" t="s">
        <v>11</v>
      </c>
      <c r="P33" s="34" t="s">
        <v>14</v>
      </c>
      <c r="Q33" s="34" t="s">
        <v>13</v>
      </c>
      <c r="R33" s="34" t="s">
        <v>12</v>
      </c>
      <c r="S33" s="34" t="s">
        <v>11</v>
      </c>
      <c r="U33" s="34" t="s">
        <v>14</v>
      </c>
      <c r="V33" s="34" t="s">
        <v>13</v>
      </c>
      <c r="W33" s="34" t="s">
        <v>12</v>
      </c>
      <c r="X33" s="34" t="s">
        <v>11</v>
      </c>
      <c r="Y33" s="153" t="s">
        <v>14</v>
      </c>
      <c r="Z33" s="153" t="s">
        <v>13</v>
      </c>
      <c r="AA33" s="153" t="s">
        <v>12</v>
      </c>
      <c r="AB33" s="153" t="s">
        <v>11</v>
      </c>
    </row>
    <row r="34" spans="1:28" ht="43.2" x14ac:dyDescent="0.3">
      <c r="A34" s="26">
        <v>8071</v>
      </c>
      <c r="B34" s="59" t="s">
        <v>68</v>
      </c>
      <c r="C34" s="32" t="s">
        <v>67</v>
      </c>
      <c r="D34" s="32" t="s">
        <v>66</v>
      </c>
      <c r="F34" s="111">
        <f>+F35+F39</f>
        <v>130</v>
      </c>
      <c r="G34" s="111">
        <f>+G35+G39</f>
        <v>132</v>
      </c>
      <c r="H34" s="110">
        <f>+H42</f>
        <v>6013210448</v>
      </c>
      <c r="I34" s="110">
        <f>+I42</f>
        <v>5935354048</v>
      </c>
      <c r="K34" s="155">
        <f>+K35+K39</f>
        <v>645</v>
      </c>
      <c r="L34" s="155">
        <f>+L35+L39</f>
        <v>86</v>
      </c>
      <c r="M34" s="156">
        <f>+M42</f>
        <v>23647039749</v>
      </c>
      <c r="N34" s="156">
        <f>+N42</f>
        <v>22059458873</v>
      </c>
      <c r="O34" s="20"/>
      <c r="P34" s="63">
        <f>+P35+P39</f>
        <v>572</v>
      </c>
      <c r="Q34" s="63">
        <f>+Q35+Q39</f>
        <v>0</v>
      </c>
      <c r="R34" s="62">
        <f>+R42</f>
        <v>26400535153</v>
      </c>
      <c r="S34" s="62">
        <f>+S42</f>
        <v>0</v>
      </c>
      <c r="T34" s="20"/>
      <c r="U34" s="109">
        <f>+U35+U39</f>
        <v>651</v>
      </c>
      <c r="V34" s="63">
        <f>+V35+V39</f>
        <v>0</v>
      </c>
      <c r="W34" s="62">
        <f>+W42</f>
        <v>34657895136</v>
      </c>
      <c r="X34" s="62">
        <f>+X42</f>
        <v>0</v>
      </c>
      <c r="Y34" s="155">
        <f>+(Y35+Y39)+2</f>
        <v>2000</v>
      </c>
      <c r="Z34" s="155">
        <f>+Z35+Z39</f>
        <v>218</v>
      </c>
      <c r="AA34" s="156">
        <f>SUM(AA35:AA41)</f>
        <v>90718680486</v>
      </c>
      <c r="AB34" s="156">
        <f>SUM(AB35:AB41)</f>
        <v>27994812921</v>
      </c>
    </row>
    <row r="35" spans="1:28" ht="43.2" x14ac:dyDescent="0.3">
      <c r="A35" s="26"/>
      <c r="B35" s="59"/>
      <c r="C35" s="23" t="s">
        <v>65</v>
      </c>
      <c r="D35" s="23" t="s">
        <v>64</v>
      </c>
      <c r="F35" s="54">
        <v>66</v>
      </c>
      <c r="G35" s="54">
        <f>+[1]NOVIEMBRE!G37+4</f>
        <v>66</v>
      </c>
      <c r="H35" s="92">
        <v>305408333</v>
      </c>
      <c r="I35" s="92">
        <v>305408333</v>
      </c>
      <c r="K35" s="140">
        <v>495</v>
      </c>
      <c r="L35" s="140">
        <v>38</v>
      </c>
      <c r="M35" s="159">
        <v>278483333</v>
      </c>
      <c r="N35" s="160">
        <v>253510000</v>
      </c>
      <c r="O35" s="107"/>
      <c r="P35" s="19">
        <v>422</v>
      </c>
      <c r="Q35" s="107"/>
      <c r="R35" s="86">
        <v>391217161</v>
      </c>
      <c r="S35" s="82"/>
      <c r="T35" s="20"/>
      <c r="U35" s="96">
        <f>467</f>
        <v>467</v>
      </c>
      <c r="V35" s="19"/>
      <c r="W35" s="86">
        <v>566091471</v>
      </c>
      <c r="X35" s="18"/>
      <c r="Y35" s="183">
        <f>+F35+K35+P35+U35</f>
        <v>1450</v>
      </c>
      <c r="Z35" s="183">
        <f>+G35+L35+Q35+V35</f>
        <v>104</v>
      </c>
      <c r="AA35" s="160">
        <f>+H35+M35+R35+W35</f>
        <v>1541200298</v>
      </c>
      <c r="AB35" s="160">
        <f>+I35+N35+S35+X35</f>
        <v>558918333</v>
      </c>
    </row>
    <row r="36" spans="1:28" ht="57.6" x14ac:dyDescent="0.3">
      <c r="A36" s="26"/>
      <c r="B36" s="59"/>
      <c r="C36" s="23" t="s">
        <v>63</v>
      </c>
      <c r="D36" s="23" t="s">
        <v>62</v>
      </c>
      <c r="F36" s="54">
        <v>10</v>
      </c>
      <c r="G36" s="54">
        <f>+[1]NOVIEMBRE!G38</f>
        <v>10</v>
      </c>
      <c r="H36" s="92">
        <v>641883970</v>
      </c>
      <c r="I36" s="92">
        <v>641883970</v>
      </c>
      <c r="K36" s="140">
        <v>204</v>
      </c>
      <c r="L36" s="140">
        <v>209</v>
      </c>
      <c r="M36" s="159">
        <v>8409919630</v>
      </c>
      <c r="N36" s="160">
        <v>8409919630</v>
      </c>
      <c r="O36" s="108">
        <v>5473314003</v>
      </c>
      <c r="P36" s="19">
        <v>216</v>
      </c>
      <c r="Q36" s="107"/>
      <c r="R36" s="86">
        <v>11860457955</v>
      </c>
      <c r="S36" s="82"/>
      <c r="T36" s="20"/>
      <c r="U36" s="19">
        <v>354</v>
      </c>
      <c r="V36" s="19"/>
      <c r="W36" s="86">
        <v>12523617348</v>
      </c>
      <c r="X36" s="18"/>
      <c r="Y36" s="183">
        <f>+F36+K36+P36+U36</f>
        <v>784</v>
      </c>
      <c r="Z36" s="183">
        <f>+G36+L36+Q36+V36</f>
        <v>219</v>
      </c>
      <c r="AA36" s="160">
        <f>+H36+M36+R36+W36</f>
        <v>33435878903</v>
      </c>
      <c r="AB36" s="160">
        <f>+I36+N36+S36+X36</f>
        <v>9051803600</v>
      </c>
    </row>
    <row r="37" spans="1:28" ht="72" x14ac:dyDescent="0.3">
      <c r="A37" s="26"/>
      <c r="B37" s="59"/>
      <c r="C37" s="23" t="s">
        <v>61</v>
      </c>
      <c r="D37" s="23" t="s">
        <v>60</v>
      </c>
      <c r="F37" s="106">
        <v>5000</v>
      </c>
      <c r="G37" s="105">
        <f>+[1]NOVIEMBRE!G39+1070-1</f>
        <v>6567.59</v>
      </c>
      <c r="H37" s="92">
        <v>352590917</v>
      </c>
      <c r="I37" s="92">
        <v>352590917</v>
      </c>
      <c r="K37" s="161">
        <v>6000</v>
      </c>
      <c r="L37" s="140">
        <v>9935</v>
      </c>
      <c r="M37" s="159">
        <v>1536189946</v>
      </c>
      <c r="N37" s="160">
        <v>1536189946</v>
      </c>
      <c r="O37" s="20"/>
      <c r="P37" s="104">
        <v>6000</v>
      </c>
      <c r="Q37" s="19"/>
      <c r="R37" s="86">
        <v>2086491525</v>
      </c>
      <c r="S37" s="82"/>
      <c r="T37" s="20"/>
      <c r="U37" s="104">
        <v>3000</v>
      </c>
      <c r="V37" s="19"/>
      <c r="W37" s="86">
        <v>3019154512</v>
      </c>
      <c r="X37" s="18"/>
      <c r="Y37" s="183">
        <f>+F37+K37+P37+U37</f>
        <v>20000</v>
      </c>
      <c r="Z37" s="183">
        <f>+G37+L37+Q37+V37</f>
        <v>16502.59</v>
      </c>
      <c r="AA37" s="160">
        <f>+H37+M37+R37+W37</f>
        <v>6994426900</v>
      </c>
      <c r="AB37" s="160">
        <f>+I37+N37+S37+X37</f>
        <v>1888780863</v>
      </c>
    </row>
    <row r="38" spans="1:28" s="94" customFormat="1" ht="63" customHeight="1" x14ac:dyDescent="0.3">
      <c r="A38" s="26"/>
      <c r="B38" s="59"/>
      <c r="C38" s="102" t="s">
        <v>59</v>
      </c>
      <c r="D38" s="23" t="s">
        <v>58</v>
      </c>
      <c r="F38" s="101">
        <v>1</v>
      </c>
      <c r="G38" s="101">
        <v>1</v>
      </c>
      <c r="H38" s="100">
        <v>2902405775</v>
      </c>
      <c r="I38" s="100">
        <v>2869100000</v>
      </c>
      <c r="J38" s="99"/>
      <c r="K38" s="162">
        <v>1</v>
      </c>
      <c r="L38" s="163">
        <v>0.8</v>
      </c>
      <c r="M38" s="159">
        <v>7970048431</v>
      </c>
      <c r="N38" s="160">
        <v>7017024458</v>
      </c>
      <c r="O38" s="98"/>
      <c r="P38" s="97">
        <v>1</v>
      </c>
      <c r="Q38" s="96"/>
      <c r="R38" s="77">
        <v>3520954448</v>
      </c>
      <c r="S38" s="103"/>
      <c r="T38" s="98"/>
      <c r="U38" s="97">
        <v>1</v>
      </c>
      <c r="V38" s="96"/>
      <c r="W38" s="77">
        <v>5094823239</v>
      </c>
      <c r="X38" s="103"/>
      <c r="Y38" s="162">
        <f>+(F38+K38+P38+U38)/4</f>
        <v>1</v>
      </c>
      <c r="Z38" s="162">
        <f>+(G38+L38+Q38+V38)/2</f>
        <v>0.9</v>
      </c>
      <c r="AA38" s="160">
        <f>+H38+M38+R38+W38</f>
        <v>19488231893</v>
      </c>
      <c r="AB38" s="160">
        <f>+I38+N38+S38+X38</f>
        <v>9886124458</v>
      </c>
    </row>
    <row r="39" spans="1:28" ht="57.6" x14ac:dyDescent="0.3">
      <c r="A39" s="26"/>
      <c r="B39" s="59"/>
      <c r="C39" s="23" t="s">
        <v>57</v>
      </c>
      <c r="D39" s="23" t="s">
        <v>56</v>
      </c>
      <c r="F39" s="54">
        <v>64</v>
      </c>
      <c r="G39" s="54">
        <f>24+[1]OCTUBRE!G41</f>
        <v>66</v>
      </c>
      <c r="H39" s="92">
        <v>110000000</v>
      </c>
      <c r="I39" s="92">
        <v>103860000</v>
      </c>
      <c r="K39" s="140">
        <v>150</v>
      </c>
      <c r="L39" s="140">
        <f>+[1]MARZO!L39+0+21+13+14</f>
        <v>48</v>
      </c>
      <c r="M39" s="159">
        <v>48925500</v>
      </c>
      <c r="N39" s="160">
        <v>48925500</v>
      </c>
      <c r="O39" s="20"/>
      <c r="P39" s="19">
        <v>150</v>
      </c>
      <c r="Q39" s="19"/>
      <c r="R39" s="86">
        <v>319435114</v>
      </c>
      <c r="S39" s="82"/>
      <c r="T39" s="20"/>
      <c r="U39" s="96">
        <f>186-2</f>
        <v>184</v>
      </c>
      <c r="V39" s="19"/>
      <c r="W39" s="86">
        <v>1557000000</v>
      </c>
      <c r="X39" s="58"/>
      <c r="Y39" s="183">
        <f>+F39+K39+P39+U39</f>
        <v>548</v>
      </c>
      <c r="Z39" s="183">
        <f>+G39+L39+Q39+V39</f>
        <v>114</v>
      </c>
      <c r="AA39" s="160">
        <f>+H39+M39+R39+W39</f>
        <v>2035360614</v>
      </c>
      <c r="AB39" s="160">
        <f>+I39+N39+S39+X39</f>
        <v>152785500</v>
      </c>
    </row>
    <row r="40" spans="1:28" s="94" customFormat="1" ht="72" x14ac:dyDescent="0.3">
      <c r="A40" s="26"/>
      <c r="B40" s="59"/>
      <c r="C40" s="102" t="s">
        <v>55</v>
      </c>
      <c r="D40" s="23" t="s">
        <v>54</v>
      </c>
      <c r="F40" s="101">
        <v>1</v>
      </c>
      <c r="G40" s="101">
        <v>1</v>
      </c>
      <c r="H40" s="100">
        <v>1607432976</v>
      </c>
      <c r="I40" s="100">
        <v>1569022351</v>
      </c>
      <c r="J40" s="99"/>
      <c r="K40" s="162">
        <v>1</v>
      </c>
      <c r="L40" s="163">
        <v>0.89</v>
      </c>
      <c r="M40" s="159">
        <v>5006096181</v>
      </c>
      <c r="N40" s="160">
        <v>4396512611</v>
      </c>
      <c r="O40" s="98"/>
      <c r="P40" s="97">
        <v>1</v>
      </c>
      <c r="Q40" s="96"/>
      <c r="R40" s="77">
        <v>7178733187</v>
      </c>
      <c r="S40" s="95"/>
      <c r="T40" s="98"/>
      <c r="U40" s="97">
        <v>1</v>
      </c>
      <c r="V40" s="96"/>
      <c r="W40" s="77">
        <v>10387631310</v>
      </c>
      <c r="X40" s="95"/>
      <c r="Y40" s="162">
        <f>(+F40+K40+P40+U40)/4</f>
        <v>1</v>
      </c>
      <c r="Z40" s="162">
        <f>+(G40+L40+Q40+V40)/2</f>
        <v>0.94500000000000006</v>
      </c>
      <c r="AA40" s="160">
        <f>+H40+M40+R40+W40</f>
        <v>24179893654</v>
      </c>
      <c r="AB40" s="160">
        <f>+I40+N40+S40+X40</f>
        <v>5965534962</v>
      </c>
    </row>
    <row r="41" spans="1:28" ht="43.2" x14ac:dyDescent="0.3">
      <c r="A41" s="26"/>
      <c r="B41" s="59"/>
      <c r="C41" s="23" t="s">
        <v>53</v>
      </c>
      <c r="D41" s="23" t="s">
        <v>52</v>
      </c>
      <c r="F41" s="93">
        <v>4</v>
      </c>
      <c r="G41" s="93">
        <f>0+[1]OCTUBRE!G43</f>
        <v>4</v>
      </c>
      <c r="H41" s="92">
        <v>93488477</v>
      </c>
      <c r="I41" s="92">
        <v>93488477</v>
      </c>
      <c r="K41" s="164">
        <v>20</v>
      </c>
      <c r="L41" s="140">
        <v>14</v>
      </c>
      <c r="M41" s="160">
        <v>397376728</v>
      </c>
      <c r="N41" s="160">
        <v>397376728</v>
      </c>
      <c r="O41" s="20"/>
      <c r="P41" s="91">
        <v>16</v>
      </c>
      <c r="Q41" s="19"/>
      <c r="R41" s="86">
        <v>1043245763</v>
      </c>
      <c r="S41" s="58"/>
      <c r="T41" s="20"/>
      <c r="U41" s="91">
        <v>20</v>
      </c>
      <c r="V41" s="19"/>
      <c r="W41" s="86">
        <v>1509577256</v>
      </c>
      <c r="X41" s="58"/>
      <c r="Y41" s="183">
        <f>+F41+K41+P41+U41</f>
        <v>60</v>
      </c>
      <c r="Z41" s="183">
        <f>+G41+L41+Q41+V41</f>
        <v>18</v>
      </c>
      <c r="AA41" s="160">
        <f>+H41+M41+R41+W41</f>
        <v>3043688224</v>
      </c>
      <c r="AB41" s="160">
        <f>+I41+N41+S41+X41</f>
        <v>490865205</v>
      </c>
    </row>
    <row r="42" spans="1:28" s="51" customFormat="1" x14ac:dyDescent="0.3">
      <c r="A42" s="60"/>
      <c r="B42" s="60" t="s">
        <v>1</v>
      </c>
      <c r="C42" s="60"/>
      <c r="D42" s="60"/>
      <c r="F42" s="60"/>
      <c r="G42" s="60"/>
      <c r="H42" s="90">
        <f>SUM(H35:H41)</f>
        <v>6013210448</v>
      </c>
      <c r="I42" s="90">
        <f>SUM(I35:I41)</f>
        <v>5935354048</v>
      </c>
      <c r="K42" s="141"/>
      <c r="L42" s="141"/>
      <c r="M42" s="90">
        <f>SUM(M35:M41)</f>
        <v>23647039749</v>
      </c>
      <c r="N42" s="90">
        <f>SUM(N35:N41)</f>
        <v>22059458873</v>
      </c>
      <c r="P42" s="60"/>
      <c r="Q42" s="60"/>
      <c r="R42" s="89">
        <f>SUM(R35:R41)</f>
        <v>26400535153</v>
      </c>
      <c r="S42" s="89"/>
      <c r="U42" s="60"/>
      <c r="V42" s="60"/>
      <c r="W42" s="89">
        <f>SUM(W35:W41)</f>
        <v>34657895136</v>
      </c>
      <c r="X42" s="89"/>
      <c r="Y42" s="141"/>
      <c r="Z42" s="141"/>
      <c r="AA42" s="90">
        <f>SUM(AA35:AA41)</f>
        <v>90718680486</v>
      </c>
      <c r="AB42" s="90">
        <f>SUM(AB35:AB41)</f>
        <v>27994812921</v>
      </c>
    </row>
    <row r="43" spans="1:28" s="51" customFormat="1" ht="14.4" customHeight="1" x14ac:dyDescent="0.3">
      <c r="H43" s="49"/>
      <c r="I43" s="50"/>
      <c r="K43" s="142"/>
      <c r="L43" s="142"/>
      <c r="M43" s="143"/>
      <c r="N43" s="158"/>
      <c r="R43" s="49"/>
      <c r="S43" s="50"/>
      <c r="W43" s="49"/>
      <c r="X43" s="50"/>
      <c r="Y43" s="142"/>
      <c r="Z43" s="142"/>
      <c r="AA43" s="143"/>
      <c r="AB43" s="158"/>
    </row>
    <row r="44" spans="1:28" s="42" customFormat="1" ht="13.8" x14ac:dyDescent="0.3">
      <c r="A44" s="48" t="s">
        <v>26</v>
      </c>
      <c r="B44" s="47" t="s">
        <v>25</v>
      </c>
      <c r="C44" s="46" t="s">
        <v>35</v>
      </c>
      <c r="F44" s="44"/>
      <c r="G44" s="44"/>
      <c r="H44" s="45"/>
      <c r="I44" s="45"/>
      <c r="J44" s="44"/>
      <c r="K44" s="146"/>
      <c r="L44" s="146"/>
      <c r="M44" s="147"/>
      <c r="N44" s="147"/>
      <c r="O44" s="44"/>
      <c r="P44" s="44"/>
      <c r="Q44" s="44"/>
      <c r="R44" s="43"/>
      <c r="S44" s="43"/>
      <c r="T44" s="44"/>
      <c r="U44" s="44"/>
      <c r="V44" s="44"/>
      <c r="W44" s="43"/>
      <c r="X44" s="43"/>
      <c r="Y44" s="146"/>
      <c r="Z44" s="146"/>
      <c r="AA44" s="147"/>
      <c r="AB44" s="147"/>
    </row>
    <row r="45" spans="1:28" s="42" customFormat="1" ht="13.8" x14ac:dyDescent="0.3">
      <c r="A45" s="48"/>
      <c r="B45" s="47" t="s">
        <v>23</v>
      </c>
      <c r="C45" s="46" t="s">
        <v>34</v>
      </c>
      <c r="F45" s="44"/>
      <c r="G45" s="44"/>
      <c r="H45" s="45"/>
      <c r="I45" s="45"/>
      <c r="J45" s="44"/>
      <c r="K45" s="146"/>
      <c r="L45" s="146"/>
      <c r="M45" s="147"/>
      <c r="N45" s="147"/>
      <c r="O45" s="44"/>
      <c r="P45" s="44"/>
      <c r="Q45" s="44"/>
      <c r="R45" s="43"/>
      <c r="S45" s="43"/>
      <c r="T45" s="44"/>
      <c r="U45" s="44"/>
      <c r="V45" s="44"/>
      <c r="W45" s="43"/>
      <c r="X45" s="43"/>
      <c r="Y45" s="146"/>
      <c r="Z45" s="146"/>
      <c r="AA45" s="147"/>
      <c r="AB45" s="147"/>
    </row>
    <row r="46" spans="1:28" ht="3.6" customHeight="1" x14ac:dyDescent="0.3">
      <c r="A46" s="3"/>
      <c r="B46" s="3"/>
      <c r="K46" s="148"/>
      <c r="L46" s="148"/>
      <c r="M46" s="74"/>
      <c r="N46" s="74"/>
      <c r="Y46" s="148"/>
      <c r="Z46" s="148"/>
      <c r="AA46" s="74"/>
      <c r="AB46" s="74"/>
    </row>
    <row r="47" spans="1:28" x14ac:dyDescent="0.3">
      <c r="A47" s="35" t="s">
        <v>21</v>
      </c>
      <c r="B47" s="35" t="s">
        <v>20</v>
      </c>
      <c r="C47" s="35" t="s">
        <v>19</v>
      </c>
      <c r="D47" s="35" t="s">
        <v>18</v>
      </c>
      <c r="F47" s="38">
        <v>2024</v>
      </c>
      <c r="G47" s="37"/>
      <c r="H47" s="37"/>
      <c r="I47" s="37"/>
      <c r="K47" s="194">
        <v>2025</v>
      </c>
      <c r="L47" s="195"/>
      <c r="M47" s="195"/>
      <c r="N47" s="195"/>
      <c r="P47" s="38">
        <v>2026</v>
      </c>
      <c r="Q47" s="37"/>
      <c r="R47" s="37"/>
      <c r="S47" s="37"/>
      <c r="U47" s="38">
        <v>2027</v>
      </c>
      <c r="V47" s="37"/>
      <c r="W47" s="37"/>
      <c r="X47" s="37"/>
      <c r="Y47" s="149" t="s">
        <v>17</v>
      </c>
      <c r="Z47" s="150"/>
      <c r="AA47" s="150"/>
      <c r="AB47" s="150"/>
    </row>
    <row r="48" spans="1:28" x14ac:dyDescent="0.3">
      <c r="A48" s="35"/>
      <c r="B48" s="35"/>
      <c r="C48" s="35"/>
      <c r="D48" s="35"/>
      <c r="F48" s="35" t="s">
        <v>16</v>
      </c>
      <c r="G48" s="35"/>
      <c r="H48" s="36" t="s">
        <v>15</v>
      </c>
      <c r="I48" s="36"/>
      <c r="K48" s="196" t="s">
        <v>16</v>
      </c>
      <c r="L48" s="196"/>
      <c r="M48" s="197" t="s">
        <v>15</v>
      </c>
      <c r="N48" s="197"/>
      <c r="P48" s="35" t="s">
        <v>16</v>
      </c>
      <c r="Q48" s="35"/>
      <c r="R48" s="36" t="s">
        <v>15</v>
      </c>
      <c r="S48" s="36"/>
      <c r="U48" s="35" t="s">
        <v>16</v>
      </c>
      <c r="V48" s="35"/>
      <c r="W48" s="36" t="s">
        <v>15</v>
      </c>
      <c r="X48" s="36"/>
      <c r="Y48" s="151" t="s">
        <v>16</v>
      </c>
      <c r="Z48" s="151"/>
      <c r="AA48" s="152" t="s">
        <v>15</v>
      </c>
      <c r="AB48" s="152"/>
    </row>
    <row r="49" spans="1:28" ht="15" customHeight="1" x14ac:dyDescent="0.3">
      <c r="A49" s="35"/>
      <c r="B49" s="35"/>
      <c r="C49" s="35"/>
      <c r="D49" s="35"/>
      <c r="E49" s="8"/>
      <c r="F49" s="34" t="s">
        <v>14</v>
      </c>
      <c r="G49" s="34" t="s">
        <v>13</v>
      </c>
      <c r="H49" s="33" t="s">
        <v>12</v>
      </c>
      <c r="I49" s="33" t="s">
        <v>11</v>
      </c>
      <c r="K49" s="198" t="s">
        <v>14</v>
      </c>
      <c r="L49" s="198" t="s">
        <v>13</v>
      </c>
      <c r="M49" s="199" t="s">
        <v>12</v>
      </c>
      <c r="N49" s="199" t="s">
        <v>11</v>
      </c>
      <c r="P49" s="34" t="s">
        <v>14</v>
      </c>
      <c r="Q49" s="34" t="s">
        <v>13</v>
      </c>
      <c r="R49" s="33" t="s">
        <v>12</v>
      </c>
      <c r="S49" s="33" t="s">
        <v>11</v>
      </c>
      <c r="U49" s="34" t="s">
        <v>14</v>
      </c>
      <c r="V49" s="34" t="s">
        <v>13</v>
      </c>
      <c r="W49" s="33" t="s">
        <v>12</v>
      </c>
      <c r="X49" s="33" t="s">
        <v>11</v>
      </c>
      <c r="Y49" s="153" t="s">
        <v>14</v>
      </c>
      <c r="Z49" s="153" t="s">
        <v>13</v>
      </c>
      <c r="AA49" s="154" t="s">
        <v>12</v>
      </c>
      <c r="AB49" s="154" t="s">
        <v>11</v>
      </c>
    </row>
    <row r="50" spans="1:28" ht="15" customHeight="1" x14ac:dyDescent="0.3">
      <c r="A50" s="34"/>
      <c r="B50" s="34"/>
      <c r="C50" s="34"/>
      <c r="D50" s="34"/>
      <c r="E50" s="8"/>
      <c r="F50" s="67"/>
      <c r="G50" s="67"/>
      <c r="H50" s="66"/>
      <c r="I50" s="65"/>
      <c r="K50" s="200"/>
      <c r="L50" s="200"/>
      <c r="M50" s="201"/>
      <c r="N50" s="202"/>
      <c r="P50" s="67"/>
      <c r="Q50" s="67"/>
      <c r="R50" s="66"/>
      <c r="S50" s="65"/>
      <c r="U50" s="67"/>
      <c r="V50" s="67"/>
      <c r="W50" s="66"/>
      <c r="X50" s="65"/>
      <c r="Y50" s="165"/>
      <c r="Z50" s="165"/>
      <c r="AA50" s="166"/>
      <c r="AB50" s="167"/>
    </row>
    <row r="51" spans="1:28" ht="45" customHeight="1" x14ac:dyDescent="0.3">
      <c r="A51" s="88">
        <v>8013</v>
      </c>
      <c r="B51" s="80" t="s">
        <v>45</v>
      </c>
      <c r="C51" s="32" t="s">
        <v>51</v>
      </c>
      <c r="D51" s="32" t="s">
        <v>50</v>
      </c>
      <c r="F51" s="63">
        <f>+F54</f>
        <v>100</v>
      </c>
      <c r="G51" s="63">
        <f>SUM(G52:G54)</f>
        <v>44</v>
      </c>
      <c r="H51" s="62">
        <f>SUM(H52:H54)</f>
        <v>437093814</v>
      </c>
      <c r="I51" s="62">
        <f>SUM(I52:I54)</f>
        <v>436000000</v>
      </c>
      <c r="K51" s="155">
        <f>+K54</f>
        <v>856</v>
      </c>
      <c r="L51" s="155">
        <f>SUM(L52:L54)</f>
        <v>2</v>
      </c>
      <c r="M51" s="156">
        <f>SUM(M52:M54)</f>
        <v>5705275000</v>
      </c>
      <c r="N51" s="156">
        <f>SUM(N52:N54)</f>
        <v>5227483301</v>
      </c>
      <c r="O51" s="20"/>
      <c r="P51" s="63">
        <f>+P54</f>
        <v>1000</v>
      </c>
      <c r="Q51" s="63">
        <f>SUM(Q52:Q54)</f>
        <v>0</v>
      </c>
      <c r="R51" s="62">
        <f>SUM(R52:R54)</f>
        <v>6580255000</v>
      </c>
      <c r="S51" s="62">
        <f>SUM(S52:S54)</f>
        <v>0</v>
      </c>
      <c r="T51" s="20"/>
      <c r="U51" s="63">
        <f>+U54</f>
        <v>100</v>
      </c>
      <c r="V51" s="63">
        <f>SUM(V52:V54)</f>
        <v>0</v>
      </c>
      <c r="W51" s="62">
        <f>SUM(W52:W54)</f>
        <v>658025000</v>
      </c>
      <c r="X51" s="62">
        <f>SUM(X52:X54)</f>
        <v>0</v>
      </c>
      <c r="Y51" s="155">
        <f>+Y54</f>
        <v>2000</v>
      </c>
      <c r="Z51" s="155">
        <f>SUM(Z52:Z54)</f>
        <v>46</v>
      </c>
      <c r="AA51" s="156">
        <f>SUM(AA52:AA54)</f>
        <v>13380648814</v>
      </c>
      <c r="AB51" s="156">
        <f>SUM(AB52:AB54)</f>
        <v>5663483301</v>
      </c>
    </row>
    <row r="52" spans="1:28" ht="45" customHeight="1" x14ac:dyDescent="0.3">
      <c r="A52" s="81"/>
      <c r="B52" s="85"/>
      <c r="C52" s="23" t="s">
        <v>49</v>
      </c>
      <c r="D52" s="23" t="s">
        <v>46</v>
      </c>
      <c r="F52" s="84">
        <v>0</v>
      </c>
      <c r="G52" s="84">
        <f>0+[1]OCTUBRE!G56</f>
        <v>0</v>
      </c>
      <c r="H52" s="86">
        <v>0</v>
      </c>
      <c r="I52" s="82">
        <v>0</v>
      </c>
      <c r="K52" s="168">
        <v>1</v>
      </c>
      <c r="L52" s="140">
        <f>+[1]MARZO!L52+0+0</f>
        <v>0</v>
      </c>
      <c r="M52" s="160">
        <v>119625000</v>
      </c>
      <c r="N52" s="160">
        <v>115439833</v>
      </c>
      <c r="O52" s="20"/>
      <c r="P52" s="84">
        <v>0</v>
      </c>
      <c r="Q52" s="87"/>
      <c r="R52" s="86">
        <v>0</v>
      </c>
      <c r="S52" s="82"/>
      <c r="T52" s="20"/>
      <c r="U52" s="84">
        <v>0</v>
      </c>
      <c r="V52" s="87"/>
      <c r="W52" s="86">
        <v>0</v>
      </c>
      <c r="X52" s="82"/>
      <c r="Y52" s="183">
        <f>+F52+K52+P52+U52</f>
        <v>1</v>
      </c>
      <c r="Z52" s="183">
        <f>+G52+L52+Q52+V52</f>
        <v>0</v>
      </c>
      <c r="AA52" s="160">
        <f>+H52+M52+R52+W52</f>
        <v>119625000</v>
      </c>
      <c r="AB52" s="160">
        <f>+I52+N52+S52+X52</f>
        <v>115439833</v>
      </c>
    </row>
    <row r="53" spans="1:28" ht="45" customHeight="1" x14ac:dyDescent="0.3">
      <c r="A53" s="81"/>
      <c r="B53" s="85"/>
      <c r="C53" s="23" t="s">
        <v>48</v>
      </c>
      <c r="D53" s="23" t="s">
        <v>46</v>
      </c>
      <c r="F53" s="84">
        <v>0</v>
      </c>
      <c r="G53" s="84">
        <f>0+[1]OCTUBRE!G57</f>
        <v>0</v>
      </c>
      <c r="H53" s="86">
        <v>0</v>
      </c>
      <c r="I53" s="82">
        <v>0</v>
      </c>
      <c r="K53" s="168">
        <v>1</v>
      </c>
      <c r="L53" s="140">
        <f>+[1]MARZO!L53+0+0</f>
        <v>0</v>
      </c>
      <c r="M53" s="160">
        <v>684346600</v>
      </c>
      <c r="N53" s="160">
        <v>505882667</v>
      </c>
      <c r="O53" s="20"/>
      <c r="P53" s="84">
        <v>0</v>
      </c>
      <c r="Q53" s="87"/>
      <c r="R53" s="86">
        <v>658025500</v>
      </c>
      <c r="S53" s="82"/>
      <c r="T53" s="20"/>
      <c r="U53" s="84">
        <v>0</v>
      </c>
      <c r="V53" s="87"/>
      <c r="W53" s="86">
        <v>592222900</v>
      </c>
      <c r="X53" s="82"/>
      <c r="Y53" s="183">
        <f>+F53+K53+P53+U53</f>
        <v>1</v>
      </c>
      <c r="Z53" s="183">
        <f>+G53+L53+Q53+V53</f>
        <v>0</v>
      </c>
      <c r="AA53" s="160">
        <f>+H53+M53+R53+W53</f>
        <v>1934595000</v>
      </c>
      <c r="AB53" s="160">
        <f>+I53+N53+S53+X53</f>
        <v>505882667</v>
      </c>
    </row>
    <row r="54" spans="1:28" ht="45" customHeight="1" x14ac:dyDescent="0.3">
      <c r="A54" s="81"/>
      <c r="B54" s="85"/>
      <c r="C54" s="23" t="s">
        <v>47</v>
      </c>
      <c r="D54" s="23" t="s">
        <v>46</v>
      </c>
      <c r="F54" s="54">
        <v>100</v>
      </c>
      <c r="G54" s="84">
        <f>+[1]NOVIEMBRE!G58+0</f>
        <v>44</v>
      </c>
      <c r="H54" s="77">
        <v>437093814</v>
      </c>
      <c r="I54" s="83">
        <f>436000000</f>
        <v>436000000</v>
      </c>
      <c r="K54" s="140">
        <v>856</v>
      </c>
      <c r="L54" s="140">
        <f>+[1]MARZO!L54+0+0</f>
        <v>2</v>
      </c>
      <c r="M54" s="160">
        <v>4901303400</v>
      </c>
      <c r="N54" s="160">
        <v>4606160801</v>
      </c>
      <c r="O54" s="20"/>
      <c r="P54" s="19">
        <v>1000</v>
      </c>
      <c r="Q54" s="19"/>
      <c r="R54" s="58">
        <v>5922229500</v>
      </c>
      <c r="S54" s="58"/>
      <c r="T54" s="20"/>
      <c r="U54" s="19">
        <v>100</v>
      </c>
      <c r="V54" s="19"/>
      <c r="W54" s="58">
        <v>65802100</v>
      </c>
      <c r="X54" s="58"/>
      <c r="Y54" s="183">
        <f>+(F54+K54+P54+U54)-56</f>
        <v>2000</v>
      </c>
      <c r="Z54" s="183">
        <f>+G54+L54+Q54+V54</f>
        <v>46</v>
      </c>
      <c r="AA54" s="160">
        <f>+H54+M54+R54+W54</f>
        <v>11326428814</v>
      </c>
      <c r="AB54" s="160">
        <f>+I54+N54+S54+X54</f>
        <v>5042160801</v>
      </c>
    </row>
    <row r="55" spans="1:28" x14ac:dyDescent="0.3">
      <c r="A55" s="76"/>
      <c r="B55" s="76" t="s">
        <v>1</v>
      </c>
      <c r="C55" s="15"/>
      <c r="D55" s="15"/>
      <c r="E55" s="14"/>
      <c r="F55" s="16"/>
      <c r="G55" s="16"/>
      <c r="H55" s="12">
        <f>+H51</f>
        <v>437093814</v>
      </c>
      <c r="I55" s="12">
        <f>+I51</f>
        <v>436000000</v>
      </c>
      <c r="J55" s="11"/>
      <c r="K55" s="169"/>
      <c r="L55" s="169"/>
      <c r="M55" s="170">
        <f>+M51</f>
        <v>5705275000</v>
      </c>
      <c r="N55" s="170">
        <f>+N51</f>
        <v>5227483301</v>
      </c>
      <c r="O55" s="11"/>
      <c r="P55" s="16"/>
      <c r="Q55" s="16"/>
      <c r="R55" s="75">
        <f>+R51</f>
        <v>6580255000</v>
      </c>
      <c r="S55" s="75">
        <f>+S51</f>
        <v>0</v>
      </c>
      <c r="T55" s="11"/>
      <c r="U55" s="16"/>
      <c r="V55" s="16"/>
      <c r="W55" s="75">
        <f>+W51</f>
        <v>658025000</v>
      </c>
      <c r="X55" s="75">
        <f>+X51</f>
        <v>0</v>
      </c>
      <c r="Y55" s="169"/>
      <c r="Z55" s="169"/>
      <c r="AA55" s="170">
        <f>+AA51</f>
        <v>13380648814</v>
      </c>
      <c r="AB55" s="170">
        <f>+AB51</f>
        <v>5663483301</v>
      </c>
    </row>
    <row r="56" spans="1:28" x14ac:dyDescent="0.3">
      <c r="A56" s="3"/>
      <c r="B56" s="3"/>
      <c r="K56" s="148"/>
      <c r="L56" s="148"/>
      <c r="M56" s="171"/>
      <c r="N56" s="171"/>
      <c r="Y56" s="148"/>
      <c r="Z56" s="148"/>
      <c r="AA56" s="74"/>
      <c r="AB56" s="74"/>
    </row>
    <row r="57" spans="1:28" s="42" customFormat="1" ht="13.8" x14ac:dyDescent="0.3">
      <c r="A57" s="48" t="s">
        <v>26</v>
      </c>
      <c r="B57" s="47" t="s">
        <v>25</v>
      </c>
      <c r="C57" s="46" t="s">
        <v>35</v>
      </c>
      <c r="F57" s="44"/>
      <c r="G57" s="44"/>
      <c r="H57" s="45"/>
      <c r="I57" s="45"/>
      <c r="J57" s="44"/>
      <c r="K57" s="146"/>
      <c r="L57" s="146"/>
      <c r="M57" s="172"/>
      <c r="N57" s="147"/>
      <c r="O57" s="44"/>
      <c r="P57" s="44"/>
      <c r="Q57" s="44"/>
      <c r="R57" s="43"/>
      <c r="S57" s="43"/>
      <c r="T57" s="44"/>
      <c r="U57" s="44"/>
      <c r="V57" s="44"/>
      <c r="W57" s="43"/>
      <c r="X57" s="43"/>
      <c r="Y57" s="146"/>
      <c r="Z57" s="146"/>
      <c r="AA57" s="147"/>
      <c r="AB57" s="147"/>
    </row>
    <row r="58" spans="1:28" s="42" customFormat="1" ht="13.8" x14ac:dyDescent="0.3">
      <c r="A58" s="48"/>
      <c r="B58" s="47" t="s">
        <v>23</v>
      </c>
      <c r="C58" s="46" t="s">
        <v>34</v>
      </c>
      <c r="F58" s="44"/>
      <c r="G58" s="44"/>
      <c r="H58" s="45"/>
      <c r="I58" s="45"/>
      <c r="J58" s="44"/>
      <c r="K58" s="146"/>
      <c r="L58" s="146"/>
      <c r="M58" s="147"/>
      <c r="N58" s="147"/>
      <c r="O58" s="44"/>
      <c r="P58" s="44"/>
      <c r="Q58" s="44"/>
      <c r="R58" s="43"/>
      <c r="S58" s="43"/>
      <c r="T58" s="44"/>
      <c r="U58" s="44"/>
      <c r="V58" s="44"/>
      <c r="W58" s="43"/>
      <c r="X58" s="43"/>
      <c r="Y58" s="146"/>
      <c r="Z58" s="146"/>
      <c r="AA58" s="147"/>
      <c r="AB58" s="147"/>
    </row>
    <row r="59" spans="1:28" ht="3" customHeight="1" x14ac:dyDescent="0.3">
      <c r="A59" s="51"/>
      <c r="B59" s="73"/>
      <c r="C59" s="72"/>
      <c r="K59" s="148"/>
      <c r="L59" s="148"/>
      <c r="M59" s="74"/>
      <c r="N59" s="74"/>
      <c r="Y59" s="148"/>
      <c r="Z59" s="148"/>
      <c r="AA59" s="74"/>
      <c r="AB59" s="74"/>
    </row>
    <row r="60" spans="1:28" x14ac:dyDescent="0.3">
      <c r="A60" s="35" t="s">
        <v>21</v>
      </c>
      <c r="B60" s="35" t="s">
        <v>20</v>
      </c>
      <c r="C60" s="35" t="s">
        <v>19</v>
      </c>
      <c r="D60" s="35" t="s">
        <v>18</v>
      </c>
      <c r="F60" s="38">
        <v>2024</v>
      </c>
      <c r="G60" s="37"/>
      <c r="H60" s="37"/>
      <c r="I60" s="37"/>
      <c r="K60" s="194">
        <v>2025</v>
      </c>
      <c r="L60" s="195"/>
      <c r="M60" s="195"/>
      <c r="N60" s="195"/>
      <c r="P60" s="38">
        <v>2026</v>
      </c>
      <c r="Q60" s="37"/>
      <c r="R60" s="37"/>
      <c r="S60" s="37"/>
      <c r="U60" s="38">
        <v>2027</v>
      </c>
      <c r="V60" s="37"/>
      <c r="W60" s="37"/>
      <c r="X60" s="37"/>
      <c r="Y60" s="149" t="s">
        <v>17</v>
      </c>
      <c r="Z60" s="150"/>
      <c r="AA60" s="150"/>
      <c r="AB60" s="150"/>
    </row>
    <row r="61" spans="1:28" x14ac:dyDescent="0.3">
      <c r="A61" s="35"/>
      <c r="B61" s="35"/>
      <c r="C61" s="35"/>
      <c r="D61" s="35"/>
      <c r="F61" s="35" t="s">
        <v>16</v>
      </c>
      <c r="G61" s="35"/>
      <c r="H61" s="36" t="s">
        <v>15</v>
      </c>
      <c r="I61" s="36"/>
      <c r="K61" s="196" t="s">
        <v>16</v>
      </c>
      <c r="L61" s="196"/>
      <c r="M61" s="197" t="s">
        <v>15</v>
      </c>
      <c r="N61" s="197"/>
      <c r="P61" s="35" t="s">
        <v>16</v>
      </c>
      <c r="Q61" s="35"/>
      <c r="R61" s="36" t="s">
        <v>15</v>
      </c>
      <c r="S61" s="36"/>
      <c r="U61" s="35" t="s">
        <v>16</v>
      </c>
      <c r="V61" s="35"/>
      <c r="W61" s="36" t="s">
        <v>15</v>
      </c>
      <c r="X61" s="36"/>
      <c r="Y61" s="151" t="s">
        <v>16</v>
      </c>
      <c r="Z61" s="151"/>
      <c r="AA61" s="152" t="s">
        <v>15</v>
      </c>
      <c r="AB61" s="152"/>
    </row>
    <row r="62" spans="1:28" ht="15" customHeight="1" x14ac:dyDescent="0.3">
      <c r="A62" s="35"/>
      <c r="B62" s="35"/>
      <c r="C62" s="35"/>
      <c r="D62" s="35"/>
      <c r="E62" s="8"/>
      <c r="F62" s="34" t="s">
        <v>14</v>
      </c>
      <c r="G62" s="34" t="s">
        <v>13</v>
      </c>
      <c r="H62" s="33" t="s">
        <v>12</v>
      </c>
      <c r="I62" s="33" t="s">
        <v>11</v>
      </c>
      <c r="K62" s="198" t="s">
        <v>14</v>
      </c>
      <c r="L62" s="198" t="s">
        <v>13</v>
      </c>
      <c r="M62" s="199" t="s">
        <v>12</v>
      </c>
      <c r="N62" s="199" t="s">
        <v>11</v>
      </c>
      <c r="P62" s="34" t="s">
        <v>14</v>
      </c>
      <c r="Q62" s="34" t="s">
        <v>13</v>
      </c>
      <c r="R62" s="33" t="s">
        <v>12</v>
      </c>
      <c r="S62" s="33" t="s">
        <v>11</v>
      </c>
      <c r="U62" s="34" t="s">
        <v>14</v>
      </c>
      <c r="V62" s="34" t="s">
        <v>13</v>
      </c>
      <c r="W62" s="33" t="s">
        <v>12</v>
      </c>
      <c r="X62" s="33" t="s">
        <v>11</v>
      </c>
      <c r="Y62" s="153" t="s">
        <v>14</v>
      </c>
      <c r="Z62" s="153" t="s">
        <v>13</v>
      </c>
      <c r="AA62" s="154" t="s">
        <v>12</v>
      </c>
      <c r="AB62" s="154" t="s">
        <v>11</v>
      </c>
    </row>
    <row r="63" spans="1:28" ht="15" customHeight="1" x14ac:dyDescent="0.3">
      <c r="A63" s="34"/>
      <c r="B63" s="34"/>
      <c r="C63" s="34"/>
      <c r="D63" s="34"/>
      <c r="E63" s="8"/>
      <c r="F63" s="67"/>
      <c r="G63" s="67"/>
      <c r="H63" s="66"/>
      <c r="I63" s="65"/>
      <c r="K63" s="200"/>
      <c r="L63" s="200"/>
      <c r="M63" s="201"/>
      <c r="N63" s="202"/>
      <c r="P63" s="67"/>
      <c r="Q63" s="67"/>
      <c r="R63" s="66"/>
      <c r="S63" s="65"/>
      <c r="U63" s="67"/>
      <c r="V63" s="67"/>
      <c r="W63" s="66"/>
      <c r="X63" s="65"/>
      <c r="Y63" s="165"/>
      <c r="Z63" s="165"/>
      <c r="AA63" s="166"/>
      <c r="AB63" s="167"/>
    </row>
    <row r="64" spans="1:28" ht="60" customHeight="1" x14ac:dyDescent="0.3">
      <c r="A64" s="81">
        <v>8013</v>
      </c>
      <c r="B64" s="80" t="s">
        <v>45</v>
      </c>
      <c r="C64" s="32" t="s">
        <v>44</v>
      </c>
      <c r="D64" s="32" t="s">
        <v>43</v>
      </c>
      <c r="F64" s="63">
        <f>+F65</f>
        <v>1100</v>
      </c>
      <c r="G64" s="63">
        <f>+G65</f>
        <v>1102</v>
      </c>
      <c r="H64" s="62">
        <f>+H65</f>
        <v>33366667</v>
      </c>
      <c r="I64" s="27">
        <f>+I65</f>
        <v>33366667</v>
      </c>
      <c r="K64" s="155">
        <f>+K65</f>
        <v>8800</v>
      </c>
      <c r="L64" s="155">
        <f>+L65</f>
        <v>0</v>
      </c>
      <c r="M64" s="156">
        <f>+M65</f>
        <v>1438730000</v>
      </c>
      <c r="N64" s="157">
        <f>+N65</f>
        <v>1322469805</v>
      </c>
      <c r="O64" s="20"/>
      <c r="P64" s="63">
        <f>+P65</f>
        <v>11000</v>
      </c>
      <c r="Q64" s="63">
        <f>+Q65</f>
        <v>0</v>
      </c>
      <c r="R64" s="62">
        <f>+R65</f>
        <v>1547729000</v>
      </c>
      <c r="S64" s="27">
        <f>+S65</f>
        <v>0</v>
      </c>
      <c r="T64" s="20"/>
      <c r="U64" s="63">
        <f>+U65</f>
        <v>1100</v>
      </c>
      <c r="V64" s="63">
        <f>+V65</f>
        <v>0</v>
      </c>
      <c r="W64" s="62">
        <f>+W65</f>
        <v>154773000</v>
      </c>
      <c r="X64" s="27">
        <f>+X65</f>
        <v>0</v>
      </c>
      <c r="Y64" s="155">
        <f>+Y65</f>
        <v>22000</v>
      </c>
      <c r="Z64" s="155">
        <f>+Z65</f>
        <v>1102</v>
      </c>
      <c r="AA64" s="156">
        <f>+AA65</f>
        <v>3174598667</v>
      </c>
      <c r="AB64" s="157">
        <f>+AB65</f>
        <v>1355836472</v>
      </c>
    </row>
    <row r="65" spans="1:28" ht="43.2" x14ac:dyDescent="0.3">
      <c r="A65" s="79"/>
      <c r="B65" s="78"/>
      <c r="C65" s="23" t="s">
        <v>42</v>
      </c>
      <c r="D65" s="23" t="s">
        <v>41</v>
      </c>
      <c r="F65" s="54">
        <v>1100</v>
      </c>
      <c r="G65" s="54">
        <v>1102</v>
      </c>
      <c r="H65" s="77">
        <v>33366667</v>
      </c>
      <c r="I65" s="77">
        <v>33366667</v>
      </c>
      <c r="K65" s="140">
        <v>8800</v>
      </c>
      <c r="L65" s="140">
        <f>+[1]MARZO!L65+0+0+0</f>
        <v>0</v>
      </c>
      <c r="M65" s="173">
        <v>1438730000</v>
      </c>
      <c r="N65" s="173">
        <v>1322469805</v>
      </c>
      <c r="O65" s="20"/>
      <c r="P65" s="19">
        <v>11000</v>
      </c>
      <c r="Q65" s="19"/>
      <c r="R65" s="58">
        <v>1547729000</v>
      </c>
      <c r="S65" s="58"/>
      <c r="T65" s="20"/>
      <c r="U65" s="19">
        <v>1100</v>
      </c>
      <c r="V65" s="19"/>
      <c r="W65" s="58">
        <v>154773000</v>
      </c>
      <c r="X65" s="58"/>
      <c r="Y65" s="183">
        <f>+F65+K65+P65+U65</f>
        <v>22000</v>
      </c>
      <c r="Z65" s="183">
        <f>+G65+L65+Q65+V65</f>
        <v>1102</v>
      </c>
      <c r="AA65" s="160">
        <f>+H65+M65+R65+W65</f>
        <v>3174598667</v>
      </c>
      <c r="AB65" s="160">
        <f>+I65+N65+S65+X65</f>
        <v>1355836472</v>
      </c>
    </row>
    <row r="66" spans="1:28" x14ac:dyDescent="0.3">
      <c r="A66" s="76"/>
      <c r="B66" s="76" t="s">
        <v>1</v>
      </c>
      <c r="C66" s="15"/>
      <c r="D66" s="15"/>
      <c r="E66" s="14"/>
      <c r="F66" s="16"/>
      <c r="G66" s="16"/>
      <c r="H66" s="12">
        <f>+H64</f>
        <v>33366667</v>
      </c>
      <c r="I66" s="12">
        <f>+I64</f>
        <v>33366667</v>
      </c>
      <c r="J66" s="11"/>
      <c r="K66" s="169"/>
      <c r="L66" s="169"/>
      <c r="M66" s="170">
        <f>+M64</f>
        <v>1438730000</v>
      </c>
      <c r="N66" s="170">
        <f>+N64</f>
        <v>1322469805</v>
      </c>
      <c r="O66" s="11"/>
      <c r="P66" s="16"/>
      <c r="Q66" s="16"/>
      <c r="R66" s="75">
        <f>+R64</f>
        <v>1547729000</v>
      </c>
      <c r="S66" s="75">
        <f>+S64</f>
        <v>0</v>
      </c>
      <c r="T66" s="11"/>
      <c r="U66" s="16"/>
      <c r="V66" s="16"/>
      <c r="W66" s="75">
        <f>+W64</f>
        <v>154773000</v>
      </c>
      <c r="X66" s="75">
        <f>+X64</f>
        <v>0</v>
      </c>
      <c r="Y66" s="169"/>
      <c r="Z66" s="169"/>
      <c r="AA66" s="170">
        <f>+AA64</f>
        <v>3174598667</v>
      </c>
      <c r="AB66" s="170">
        <f>+AB64</f>
        <v>1355836472</v>
      </c>
    </row>
    <row r="67" spans="1:28" ht="15.75" customHeight="1" x14ac:dyDescent="0.3">
      <c r="A67" s="51"/>
      <c r="B67" s="73"/>
      <c r="C67" s="72"/>
      <c r="K67" s="148"/>
      <c r="L67" s="148"/>
      <c r="M67" s="174"/>
      <c r="N67" s="174"/>
      <c r="Y67" s="148"/>
      <c r="Z67" s="148"/>
      <c r="AA67" s="74"/>
      <c r="AB67" s="74"/>
    </row>
    <row r="68" spans="1:28" s="42" customFormat="1" ht="13.8" x14ac:dyDescent="0.3">
      <c r="A68" s="48" t="s">
        <v>26</v>
      </c>
      <c r="B68" s="47" t="s">
        <v>25</v>
      </c>
      <c r="C68" s="46" t="s">
        <v>35</v>
      </c>
      <c r="E68" s="69"/>
      <c r="F68" s="44"/>
      <c r="G68" s="44"/>
      <c r="H68" s="45"/>
      <c r="I68" s="45"/>
      <c r="J68" s="44"/>
      <c r="K68" s="146"/>
      <c r="L68" s="146"/>
      <c r="M68" s="172">
        <f>+M66+M55</f>
        <v>7144005000</v>
      </c>
      <c r="N68" s="172">
        <f>+N55+N66</f>
        <v>6549953106</v>
      </c>
      <c r="O68" s="71">
        <f>+O66+O55</f>
        <v>0</v>
      </c>
      <c r="P68" s="44"/>
      <c r="Q68" s="44"/>
      <c r="R68" s="43"/>
      <c r="S68" s="43"/>
      <c r="T68" s="44"/>
      <c r="U68" s="44"/>
      <c r="V68" s="44"/>
      <c r="W68" s="43"/>
      <c r="X68" s="43"/>
      <c r="Y68" s="146"/>
      <c r="Z68" s="146"/>
      <c r="AA68" s="147"/>
      <c r="AB68" s="147"/>
    </row>
    <row r="69" spans="1:28" s="42" customFormat="1" ht="13.8" x14ac:dyDescent="0.3">
      <c r="A69" s="48"/>
      <c r="B69" s="47" t="s">
        <v>23</v>
      </c>
      <c r="C69" s="46" t="s">
        <v>34</v>
      </c>
      <c r="E69" s="69"/>
      <c r="F69" s="44"/>
      <c r="G69" s="44"/>
      <c r="H69" s="45"/>
      <c r="I69" s="45"/>
      <c r="J69" s="44"/>
      <c r="K69" s="146"/>
      <c r="L69" s="146"/>
      <c r="M69" s="147"/>
      <c r="N69" s="147"/>
      <c r="O69" s="44"/>
      <c r="P69" s="44"/>
      <c r="Q69" s="44"/>
      <c r="R69" s="43"/>
      <c r="S69" s="43"/>
      <c r="T69" s="44"/>
      <c r="U69" s="44"/>
      <c r="V69" s="44"/>
      <c r="W69" s="43"/>
      <c r="X69" s="43"/>
      <c r="Y69" s="146"/>
      <c r="Z69" s="146"/>
      <c r="AA69" s="147"/>
      <c r="AB69" s="147"/>
    </row>
    <row r="70" spans="1:28" ht="2.4" customHeight="1" x14ac:dyDescent="0.3">
      <c r="A70" s="41"/>
      <c r="B70" s="40"/>
      <c r="K70" s="148"/>
      <c r="L70" s="148"/>
      <c r="M70" s="74"/>
      <c r="N70" s="74"/>
      <c r="Y70" s="148"/>
      <c r="Z70" s="148"/>
      <c r="AA70" s="74"/>
      <c r="AB70" s="74"/>
    </row>
    <row r="71" spans="1:28" x14ac:dyDescent="0.3">
      <c r="A71" s="35" t="s">
        <v>21</v>
      </c>
      <c r="B71" s="35" t="s">
        <v>20</v>
      </c>
      <c r="C71" s="35" t="s">
        <v>19</v>
      </c>
      <c r="D71" s="35" t="s">
        <v>18</v>
      </c>
      <c r="F71" s="38">
        <v>2024</v>
      </c>
      <c r="G71" s="37"/>
      <c r="H71" s="37"/>
      <c r="I71" s="37"/>
      <c r="K71" s="194">
        <v>2025</v>
      </c>
      <c r="L71" s="195"/>
      <c r="M71" s="195"/>
      <c r="N71" s="195"/>
      <c r="P71" s="38">
        <v>2026</v>
      </c>
      <c r="Q71" s="37"/>
      <c r="R71" s="37"/>
      <c r="S71" s="37"/>
      <c r="U71" s="38">
        <v>2027</v>
      </c>
      <c r="V71" s="37"/>
      <c r="W71" s="37"/>
      <c r="X71" s="37"/>
      <c r="Y71" s="149" t="s">
        <v>17</v>
      </c>
      <c r="Z71" s="150"/>
      <c r="AA71" s="150"/>
      <c r="AB71" s="150"/>
    </row>
    <row r="72" spans="1:28" x14ac:dyDescent="0.3">
      <c r="A72" s="35"/>
      <c r="B72" s="35"/>
      <c r="C72" s="35"/>
      <c r="D72" s="35"/>
      <c r="F72" s="35" t="s">
        <v>16</v>
      </c>
      <c r="G72" s="35"/>
      <c r="H72" s="36" t="s">
        <v>15</v>
      </c>
      <c r="I72" s="36"/>
      <c r="K72" s="196" t="s">
        <v>16</v>
      </c>
      <c r="L72" s="196"/>
      <c r="M72" s="197" t="s">
        <v>15</v>
      </c>
      <c r="N72" s="197"/>
      <c r="P72" s="35" t="s">
        <v>16</v>
      </c>
      <c r="Q72" s="35"/>
      <c r="R72" s="36" t="s">
        <v>15</v>
      </c>
      <c r="S72" s="36"/>
      <c r="U72" s="35" t="s">
        <v>16</v>
      </c>
      <c r="V72" s="35"/>
      <c r="W72" s="36" t="s">
        <v>15</v>
      </c>
      <c r="X72" s="36"/>
      <c r="Y72" s="151" t="s">
        <v>16</v>
      </c>
      <c r="Z72" s="151"/>
      <c r="AA72" s="152" t="s">
        <v>15</v>
      </c>
      <c r="AB72" s="152"/>
    </row>
    <row r="73" spans="1:28" ht="15" customHeight="1" x14ac:dyDescent="0.3">
      <c r="A73" s="35"/>
      <c r="B73" s="35"/>
      <c r="C73" s="35"/>
      <c r="D73" s="35"/>
      <c r="E73" s="8"/>
      <c r="F73" s="34" t="s">
        <v>14</v>
      </c>
      <c r="G73" s="34" t="s">
        <v>13</v>
      </c>
      <c r="H73" s="33" t="s">
        <v>12</v>
      </c>
      <c r="I73" s="33" t="s">
        <v>11</v>
      </c>
      <c r="K73" s="198" t="s">
        <v>14</v>
      </c>
      <c r="L73" s="198" t="s">
        <v>13</v>
      </c>
      <c r="M73" s="199" t="s">
        <v>12</v>
      </c>
      <c r="N73" s="199" t="s">
        <v>11</v>
      </c>
      <c r="P73" s="34" t="s">
        <v>14</v>
      </c>
      <c r="Q73" s="34" t="s">
        <v>13</v>
      </c>
      <c r="R73" s="33" t="s">
        <v>12</v>
      </c>
      <c r="S73" s="33" t="s">
        <v>11</v>
      </c>
      <c r="U73" s="34" t="s">
        <v>14</v>
      </c>
      <c r="V73" s="34" t="s">
        <v>13</v>
      </c>
      <c r="W73" s="33" t="s">
        <v>12</v>
      </c>
      <c r="X73" s="33" t="s">
        <v>11</v>
      </c>
      <c r="Y73" s="153" t="s">
        <v>14</v>
      </c>
      <c r="Z73" s="153" t="s">
        <v>13</v>
      </c>
      <c r="AA73" s="154" t="s">
        <v>12</v>
      </c>
      <c r="AB73" s="154" t="s">
        <v>11</v>
      </c>
    </row>
    <row r="74" spans="1:28" ht="15" customHeight="1" x14ac:dyDescent="0.3">
      <c r="A74" s="34"/>
      <c r="B74" s="34"/>
      <c r="C74" s="34"/>
      <c r="D74" s="34"/>
      <c r="E74" s="8"/>
      <c r="F74" s="67"/>
      <c r="G74" s="67"/>
      <c r="H74" s="66"/>
      <c r="I74" s="65"/>
      <c r="K74" s="200"/>
      <c r="L74" s="200"/>
      <c r="M74" s="201"/>
      <c r="N74" s="202"/>
      <c r="P74" s="67"/>
      <c r="Q74" s="67"/>
      <c r="R74" s="66"/>
      <c r="S74" s="65"/>
      <c r="U74" s="67"/>
      <c r="V74" s="67"/>
      <c r="W74" s="66"/>
      <c r="X74" s="65"/>
      <c r="Y74" s="165"/>
      <c r="Z74" s="165"/>
      <c r="AA74" s="166"/>
      <c r="AB74" s="167"/>
    </row>
    <row r="75" spans="1:28" ht="45.75" customHeight="1" x14ac:dyDescent="0.3">
      <c r="A75" s="26">
        <v>8040</v>
      </c>
      <c r="B75" s="59" t="s">
        <v>33</v>
      </c>
      <c r="C75" s="32" t="s">
        <v>40</v>
      </c>
      <c r="D75" s="32" t="s">
        <v>39</v>
      </c>
      <c r="F75" s="63">
        <f>+F76</f>
        <v>0</v>
      </c>
      <c r="G75" s="63">
        <f>+G76</f>
        <v>0</v>
      </c>
      <c r="H75" s="64">
        <f>+H78</f>
        <v>0</v>
      </c>
      <c r="I75" s="64">
        <f>+I78</f>
        <v>0</v>
      </c>
      <c r="K75" s="155">
        <f>+K76</f>
        <v>300</v>
      </c>
      <c r="L75" s="155">
        <f>+L76</f>
        <v>0</v>
      </c>
      <c r="M75" s="156">
        <f>+M76</f>
        <v>2857328332</v>
      </c>
      <c r="N75" s="156">
        <f>+N78</f>
        <v>2450934764</v>
      </c>
      <c r="O75" s="20"/>
      <c r="P75" s="63">
        <f>+P76</f>
        <v>400</v>
      </c>
      <c r="Q75" s="63">
        <f>+Q76</f>
        <v>0</v>
      </c>
      <c r="R75" s="62">
        <f>+R76</f>
        <v>5250000000</v>
      </c>
      <c r="S75" s="62">
        <f>+S78</f>
        <v>0</v>
      </c>
      <c r="T75" s="20"/>
      <c r="U75" s="63">
        <f>+U76</f>
        <v>500</v>
      </c>
      <c r="V75" s="63">
        <f>+V76</f>
        <v>0</v>
      </c>
      <c r="W75" s="62">
        <f>+W76</f>
        <v>3999600000</v>
      </c>
      <c r="X75" s="62">
        <f>+X78</f>
        <v>0</v>
      </c>
      <c r="Y75" s="155">
        <f>+Y76</f>
        <v>1200</v>
      </c>
      <c r="Z75" s="155">
        <f>+Z76</f>
        <v>0</v>
      </c>
      <c r="AA75" s="156">
        <f>+AA76</f>
        <v>12106928332</v>
      </c>
      <c r="AB75" s="156">
        <f>+AB78</f>
        <v>2450934764</v>
      </c>
    </row>
    <row r="76" spans="1:28" ht="28.8" x14ac:dyDescent="0.3">
      <c r="A76" s="26"/>
      <c r="B76" s="59"/>
      <c r="C76" s="24" t="s">
        <v>38</v>
      </c>
      <c r="D76" s="23" t="s">
        <v>37</v>
      </c>
      <c r="E76" s="39"/>
      <c r="F76" s="54">
        <v>0</v>
      </c>
      <c r="G76" s="54">
        <v>0</v>
      </c>
      <c r="H76" s="21">
        <v>0</v>
      </c>
      <c r="I76" s="21">
        <v>0</v>
      </c>
      <c r="K76" s="140">
        <v>300</v>
      </c>
      <c r="L76" s="140">
        <f>+[1]MARZO!L76+0+0</f>
        <v>0</v>
      </c>
      <c r="M76" s="173">
        <v>2857328332</v>
      </c>
      <c r="N76" s="173">
        <v>2450934764</v>
      </c>
      <c r="O76" s="20"/>
      <c r="P76" s="19">
        <v>400</v>
      </c>
      <c r="Q76" s="19"/>
      <c r="R76" s="18">
        <v>5250000000</v>
      </c>
      <c r="S76" s="18"/>
      <c r="T76" s="20"/>
      <c r="U76" s="19">
        <v>500</v>
      </c>
      <c r="V76" s="19"/>
      <c r="W76" s="18">
        <v>3999600000</v>
      </c>
      <c r="X76" s="18"/>
      <c r="Y76" s="183">
        <f>+F76+K76+P76+U76</f>
        <v>1200</v>
      </c>
      <c r="Z76" s="183">
        <f>+G76+L76+Q76+V76</f>
        <v>0</v>
      </c>
      <c r="AA76" s="160">
        <f>+H76+M76+R76+W76</f>
        <v>12106928332</v>
      </c>
      <c r="AB76" s="160">
        <f>+I76+N76+S76+X76</f>
        <v>2450934764</v>
      </c>
    </row>
    <row r="77" spans="1:28" s="3" customFormat="1" hidden="1" x14ac:dyDescent="0.3">
      <c r="A77" s="57"/>
      <c r="B77" s="54"/>
      <c r="C77" s="56" t="s">
        <v>27</v>
      </c>
      <c r="D77" s="70" t="s">
        <v>36</v>
      </c>
      <c r="E77" s="54">
        <v>0</v>
      </c>
      <c r="F77" s="54">
        <v>0</v>
      </c>
      <c r="G77" s="54">
        <v>0</v>
      </c>
      <c r="H77" s="21">
        <v>0</v>
      </c>
      <c r="I77" s="21">
        <v>0</v>
      </c>
      <c r="K77" s="140">
        <v>1</v>
      </c>
      <c r="L77" s="140"/>
      <c r="M77" s="117">
        <v>5750400000</v>
      </c>
      <c r="N77" s="175"/>
      <c r="O77" s="55"/>
      <c r="P77" s="54">
        <v>0</v>
      </c>
      <c r="Q77" s="53"/>
      <c r="R77" s="52">
        <v>5250000000</v>
      </c>
      <c r="S77" s="52"/>
      <c r="U77" s="54">
        <v>1</v>
      </c>
      <c r="V77" s="53"/>
      <c r="W77" s="52">
        <v>3999600000</v>
      </c>
      <c r="X77" s="52"/>
      <c r="Y77" s="140">
        <v>1</v>
      </c>
      <c r="Z77" s="185"/>
      <c r="AA77" s="175">
        <v>3999600000</v>
      </c>
      <c r="AB77" s="175"/>
    </row>
    <row r="78" spans="1:28" s="8" customFormat="1" x14ac:dyDescent="0.3">
      <c r="A78" s="16"/>
      <c r="B78" s="16" t="s">
        <v>1</v>
      </c>
      <c r="C78" s="15"/>
      <c r="D78" s="32"/>
      <c r="E78" s="14"/>
      <c r="F78" s="16"/>
      <c r="G78" s="16"/>
      <c r="H78" s="12">
        <f>SUM(H76:H77)</f>
        <v>0</v>
      </c>
      <c r="I78" s="12">
        <f>SUM(I76:I77)</f>
        <v>0</v>
      </c>
      <c r="J78" s="11"/>
      <c r="K78" s="169"/>
      <c r="L78" s="169"/>
      <c r="M78" s="12">
        <f>+M75</f>
        <v>2857328332</v>
      </c>
      <c r="N78" s="12">
        <f>SUM(N76:N77)</f>
        <v>2450934764</v>
      </c>
      <c r="O78" s="11"/>
      <c r="P78" s="16"/>
      <c r="Q78" s="16"/>
      <c r="R78" s="9">
        <f>+R75</f>
        <v>5250000000</v>
      </c>
      <c r="S78" s="9">
        <f>SUM(S76:S77)</f>
        <v>0</v>
      </c>
      <c r="T78" s="11"/>
      <c r="U78" s="16"/>
      <c r="V78" s="16"/>
      <c r="W78" s="9">
        <f>+W75</f>
        <v>3999600000</v>
      </c>
      <c r="X78" s="9">
        <f>SUM(X76:X77)</f>
        <v>0</v>
      </c>
      <c r="Y78" s="169"/>
      <c r="Z78" s="169"/>
      <c r="AA78" s="12">
        <f>+AA75</f>
        <v>12106928332</v>
      </c>
      <c r="AB78" s="12">
        <f>SUM(AB76:AB77)</f>
        <v>2450934764</v>
      </c>
    </row>
    <row r="79" spans="1:28" s="8" customFormat="1" x14ac:dyDescent="0.3">
      <c r="A79" s="51"/>
      <c r="B79" s="51"/>
      <c r="F79" s="51"/>
      <c r="G79" s="51"/>
      <c r="H79" s="49"/>
      <c r="I79" s="50"/>
      <c r="J79" s="51"/>
      <c r="K79" s="142"/>
      <c r="L79" s="142"/>
      <c r="M79" s="143"/>
      <c r="N79" s="158"/>
      <c r="O79" s="51"/>
      <c r="P79" s="51"/>
      <c r="Q79" s="51"/>
      <c r="R79" s="49"/>
      <c r="S79" s="50"/>
      <c r="T79" s="51"/>
      <c r="U79" s="51"/>
      <c r="V79" s="51"/>
      <c r="W79" s="49"/>
      <c r="X79" s="50"/>
      <c r="Y79" s="142"/>
      <c r="Z79" s="142"/>
      <c r="AA79" s="143"/>
      <c r="AB79" s="158"/>
    </row>
    <row r="80" spans="1:28" s="42" customFormat="1" ht="13.8" x14ac:dyDescent="0.3">
      <c r="A80" s="48" t="s">
        <v>26</v>
      </c>
      <c r="B80" s="47" t="s">
        <v>25</v>
      </c>
      <c r="C80" s="46" t="s">
        <v>35</v>
      </c>
      <c r="E80" s="69"/>
      <c r="F80" s="44"/>
      <c r="G80" s="44"/>
      <c r="H80" s="45"/>
      <c r="I80" s="45"/>
      <c r="J80" s="44"/>
      <c r="K80" s="146"/>
      <c r="L80" s="146"/>
      <c r="M80" s="147"/>
      <c r="N80" s="147"/>
      <c r="O80" s="44"/>
      <c r="P80" s="44"/>
      <c r="Q80" s="44"/>
      <c r="R80" s="43"/>
      <c r="S80" s="43"/>
      <c r="T80" s="44"/>
      <c r="U80" s="44"/>
      <c r="V80" s="44"/>
      <c r="W80" s="43"/>
      <c r="X80" s="43"/>
      <c r="Y80" s="146"/>
      <c r="Z80" s="146"/>
      <c r="AA80" s="147"/>
      <c r="AB80" s="147"/>
    </row>
    <row r="81" spans="1:28" s="42" customFormat="1" ht="13.8" x14ac:dyDescent="0.3">
      <c r="A81" s="48"/>
      <c r="B81" s="47" t="s">
        <v>23</v>
      </c>
      <c r="C81" s="46" t="s">
        <v>34</v>
      </c>
      <c r="E81" s="69"/>
      <c r="F81" s="44"/>
      <c r="G81" s="44"/>
      <c r="H81" s="45"/>
      <c r="I81" s="45"/>
      <c r="J81" s="44"/>
      <c r="K81" s="146"/>
      <c r="L81" s="146"/>
      <c r="M81" s="147"/>
      <c r="N81" s="147"/>
      <c r="O81" s="44"/>
      <c r="P81" s="44"/>
      <c r="Q81" s="44"/>
      <c r="R81" s="43"/>
      <c r="S81" s="43"/>
      <c r="T81" s="44"/>
      <c r="U81" s="44"/>
      <c r="V81" s="44"/>
      <c r="W81" s="43"/>
      <c r="X81" s="43"/>
      <c r="Y81" s="146"/>
      <c r="Z81" s="146"/>
      <c r="AA81" s="147"/>
      <c r="AB81" s="147"/>
    </row>
    <row r="82" spans="1:28" ht="4.2" customHeight="1" x14ac:dyDescent="0.3">
      <c r="A82" s="41"/>
      <c r="B82" s="40"/>
      <c r="C82" s="31"/>
      <c r="E82" s="39"/>
      <c r="K82" s="148"/>
      <c r="L82" s="148"/>
      <c r="M82" s="74"/>
      <c r="N82" s="74"/>
      <c r="Y82" s="148"/>
      <c r="Z82" s="148"/>
      <c r="AA82" s="74"/>
      <c r="AB82" s="74"/>
    </row>
    <row r="83" spans="1:28" s="68" customFormat="1" x14ac:dyDescent="0.3">
      <c r="A83" s="35" t="s">
        <v>21</v>
      </c>
      <c r="B83" s="35" t="s">
        <v>20</v>
      </c>
      <c r="C83" s="35" t="s">
        <v>19</v>
      </c>
      <c r="D83" s="35" t="s">
        <v>18</v>
      </c>
      <c r="F83" s="38">
        <v>2024</v>
      </c>
      <c r="G83" s="37"/>
      <c r="H83" s="37"/>
      <c r="I83" s="37"/>
      <c r="J83" s="3"/>
      <c r="K83" s="194">
        <v>2025</v>
      </c>
      <c r="L83" s="195"/>
      <c r="M83" s="195"/>
      <c r="N83" s="195"/>
      <c r="O83" s="3"/>
      <c r="P83" s="38">
        <v>2026</v>
      </c>
      <c r="Q83" s="37"/>
      <c r="R83" s="37"/>
      <c r="S83" s="37"/>
      <c r="T83" s="3"/>
      <c r="U83" s="38">
        <v>2027</v>
      </c>
      <c r="V83" s="37"/>
      <c r="W83" s="37"/>
      <c r="X83" s="37"/>
      <c r="Y83" s="149" t="s">
        <v>17</v>
      </c>
      <c r="Z83" s="150"/>
      <c r="AA83" s="150"/>
      <c r="AB83" s="150"/>
    </row>
    <row r="84" spans="1:28" ht="14.4" customHeight="1" x14ac:dyDescent="0.3">
      <c r="A84" s="35"/>
      <c r="B84" s="35"/>
      <c r="C84" s="35"/>
      <c r="D84" s="35"/>
      <c r="F84" s="35" t="s">
        <v>16</v>
      </c>
      <c r="G84" s="35"/>
      <c r="H84" s="36" t="s">
        <v>15</v>
      </c>
      <c r="I84" s="36"/>
      <c r="K84" s="196" t="s">
        <v>16</v>
      </c>
      <c r="L84" s="196"/>
      <c r="M84" s="197" t="s">
        <v>15</v>
      </c>
      <c r="N84" s="197"/>
      <c r="P84" s="35" t="s">
        <v>16</v>
      </c>
      <c r="Q84" s="35"/>
      <c r="R84" s="36" t="s">
        <v>15</v>
      </c>
      <c r="S84" s="36"/>
      <c r="U84" s="35" t="s">
        <v>16</v>
      </c>
      <c r="V84" s="35"/>
      <c r="W84" s="36" t="s">
        <v>15</v>
      </c>
      <c r="X84" s="36"/>
      <c r="Y84" s="151" t="s">
        <v>16</v>
      </c>
      <c r="Z84" s="151"/>
      <c r="AA84" s="152" t="s">
        <v>15</v>
      </c>
      <c r="AB84" s="152"/>
    </row>
    <row r="85" spans="1:28" ht="15" customHeight="1" x14ac:dyDescent="0.3">
      <c r="A85" s="35"/>
      <c r="B85" s="35"/>
      <c r="C85" s="35"/>
      <c r="D85" s="35"/>
      <c r="E85" s="8"/>
      <c r="F85" s="34" t="s">
        <v>14</v>
      </c>
      <c r="G85" s="34" t="s">
        <v>13</v>
      </c>
      <c r="H85" s="33" t="s">
        <v>12</v>
      </c>
      <c r="I85" s="33" t="s">
        <v>11</v>
      </c>
      <c r="K85" s="198" t="s">
        <v>14</v>
      </c>
      <c r="L85" s="198" t="s">
        <v>13</v>
      </c>
      <c r="M85" s="199" t="s">
        <v>12</v>
      </c>
      <c r="N85" s="199" t="s">
        <v>11</v>
      </c>
      <c r="P85" s="34" t="s">
        <v>14</v>
      </c>
      <c r="Q85" s="34" t="s">
        <v>13</v>
      </c>
      <c r="R85" s="33" t="s">
        <v>12</v>
      </c>
      <c r="S85" s="33" t="s">
        <v>11</v>
      </c>
      <c r="U85" s="34" t="s">
        <v>14</v>
      </c>
      <c r="V85" s="34" t="s">
        <v>13</v>
      </c>
      <c r="W85" s="33" t="s">
        <v>12</v>
      </c>
      <c r="X85" s="33" t="s">
        <v>11</v>
      </c>
      <c r="Y85" s="153" t="s">
        <v>14</v>
      </c>
      <c r="Z85" s="153" t="s">
        <v>13</v>
      </c>
      <c r="AA85" s="154" t="s">
        <v>12</v>
      </c>
      <c r="AB85" s="154" t="s">
        <v>11</v>
      </c>
    </row>
    <row r="86" spans="1:28" ht="15" customHeight="1" x14ac:dyDescent="0.3">
      <c r="A86" s="34"/>
      <c r="B86" s="34"/>
      <c r="C86" s="34"/>
      <c r="D86" s="34"/>
      <c r="E86" s="8"/>
      <c r="F86" s="67"/>
      <c r="G86" s="67"/>
      <c r="H86" s="66"/>
      <c r="I86" s="65"/>
      <c r="K86" s="200"/>
      <c r="L86" s="200"/>
      <c r="M86" s="201"/>
      <c r="N86" s="202"/>
      <c r="P86" s="67"/>
      <c r="Q86" s="67"/>
      <c r="R86" s="66"/>
      <c r="S86" s="65"/>
      <c r="U86" s="67"/>
      <c r="V86" s="67"/>
      <c r="W86" s="66"/>
      <c r="X86" s="65"/>
      <c r="Y86" s="165"/>
      <c r="Z86" s="165"/>
      <c r="AA86" s="166"/>
      <c r="AB86" s="167"/>
    </row>
    <row r="87" spans="1:28" ht="28.8" x14ac:dyDescent="0.3">
      <c r="A87" s="26">
        <v>8040</v>
      </c>
      <c r="B87" s="59" t="s">
        <v>33</v>
      </c>
      <c r="C87" s="32" t="s">
        <v>32</v>
      </c>
      <c r="D87" s="32" t="s">
        <v>31</v>
      </c>
      <c r="F87" s="63">
        <f>+F88</f>
        <v>300</v>
      </c>
      <c r="G87" s="63">
        <f>+G88</f>
        <v>330</v>
      </c>
      <c r="H87" s="64">
        <f>+H88+H89</f>
        <v>4272836387</v>
      </c>
      <c r="I87" s="64">
        <f>+I91</f>
        <v>4213552408</v>
      </c>
      <c r="K87" s="155">
        <f>+K88</f>
        <v>800</v>
      </c>
      <c r="L87" s="155">
        <f>+L88</f>
        <v>505</v>
      </c>
      <c r="M87" s="156">
        <f>+M88+M89</f>
        <v>11214005668</v>
      </c>
      <c r="N87" s="156">
        <f>+N91</f>
        <v>10817665842</v>
      </c>
      <c r="O87" s="20"/>
      <c r="P87" s="63">
        <f>+P88</f>
        <v>1025</v>
      </c>
      <c r="Q87" s="63">
        <f>+Q88</f>
        <v>0</v>
      </c>
      <c r="R87" s="62">
        <f>+R88+R89</f>
        <v>6250000000</v>
      </c>
      <c r="S87" s="62">
        <f>+S91</f>
        <v>0</v>
      </c>
      <c r="T87" s="20"/>
      <c r="U87" s="63">
        <f>+U88</f>
        <v>995</v>
      </c>
      <c r="V87" s="63">
        <f>+V88</f>
        <v>0</v>
      </c>
      <c r="W87" s="62">
        <f>+W88+W89</f>
        <v>7815023000</v>
      </c>
      <c r="X87" s="62">
        <f>+X91</f>
        <v>0</v>
      </c>
      <c r="Y87" s="155">
        <f>+Y88</f>
        <v>3120</v>
      </c>
      <c r="Z87" s="155">
        <f>+Z88</f>
        <v>835</v>
      </c>
      <c r="AA87" s="156">
        <f>+AA88+AA89</f>
        <v>29551865055</v>
      </c>
      <c r="AB87" s="156">
        <f>+AB91</f>
        <v>15031218250</v>
      </c>
    </row>
    <row r="88" spans="1:28" ht="43.2" x14ac:dyDescent="0.3">
      <c r="A88" s="26"/>
      <c r="B88" s="59"/>
      <c r="C88" s="24" t="s">
        <v>30</v>
      </c>
      <c r="D88" s="61" t="s">
        <v>28</v>
      </c>
      <c r="E88" s="39"/>
      <c r="F88" s="54">
        <v>300</v>
      </c>
      <c r="G88" s="54">
        <v>330</v>
      </c>
      <c r="H88" s="21">
        <v>4025772387</v>
      </c>
      <c r="I88" s="21">
        <v>3967492408</v>
      </c>
      <c r="K88" s="140">
        <v>800</v>
      </c>
      <c r="L88" s="140">
        <v>505</v>
      </c>
      <c r="M88" s="173">
        <v>10939742335</v>
      </c>
      <c r="N88" s="173">
        <v>10638832509</v>
      </c>
      <c r="O88" s="20"/>
      <c r="P88" s="19">
        <v>1025</v>
      </c>
      <c r="Q88" s="19"/>
      <c r="R88" s="18">
        <v>5970064000</v>
      </c>
      <c r="S88" s="18"/>
      <c r="T88" s="20"/>
      <c r="U88" s="60">
        <f>1025-30</f>
        <v>995</v>
      </c>
      <c r="V88" s="19"/>
      <c r="W88" s="18">
        <v>7512692120</v>
      </c>
      <c r="X88" s="18"/>
      <c r="Y88" s="183">
        <f>+F88+K88+P88+U88</f>
        <v>3120</v>
      </c>
      <c r="Z88" s="183">
        <f>+G88+L88+Q88+V88</f>
        <v>835</v>
      </c>
      <c r="AA88" s="160">
        <f>+H88+M88+R88+W88</f>
        <v>28448270842</v>
      </c>
      <c r="AB88" s="160">
        <f>+I88+N88+S88+X88</f>
        <v>14606324917</v>
      </c>
    </row>
    <row r="89" spans="1:28" ht="28.8" x14ac:dyDescent="0.3">
      <c r="A89" s="26"/>
      <c r="B89" s="59"/>
      <c r="C89" s="24" t="s">
        <v>29</v>
      </c>
      <c r="D89" t="s">
        <v>28</v>
      </c>
      <c r="E89" s="39"/>
      <c r="F89" s="54">
        <v>1</v>
      </c>
      <c r="G89" s="54">
        <v>1</v>
      </c>
      <c r="H89" s="21">
        <v>247064000</v>
      </c>
      <c r="I89" s="21">
        <v>246060000</v>
      </c>
      <c r="K89" s="140">
        <v>1</v>
      </c>
      <c r="L89" s="140">
        <v>1</v>
      </c>
      <c r="M89" s="173">
        <v>274263333</v>
      </c>
      <c r="N89" s="117">
        <v>178833333</v>
      </c>
      <c r="O89" s="20"/>
      <c r="P89" s="19">
        <v>0</v>
      </c>
      <c r="Q89" s="19"/>
      <c r="R89" s="18">
        <v>279936000</v>
      </c>
      <c r="S89" s="18"/>
      <c r="T89" s="20"/>
      <c r="U89" s="19">
        <v>0</v>
      </c>
      <c r="V89" s="19"/>
      <c r="W89" s="18">
        <v>302330880</v>
      </c>
      <c r="X89" s="18"/>
      <c r="Y89" s="183">
        <f>+F89+K89+P89+U89</f>
        <v>2</v>
      </c>
      <c r="Z89" s="183">
        <f>+G89+L89+Q89+V89</f>
        <v>2</v>
      </c>
      <c r="AA89" s="160">
        <f>+H89+M89+R89+W89</f>
        <v>1103594213</v>
      </c>
      <c r="AB89" s="160">
        <f>+I89+N89+S89+X89</f>
        <v>424893333</v>
      </c>
    </row>
    <row r="90" spans="1:28" s="3" customFormat="1" hidden="1" x14ac:dyDescent="0.3">
      <c r="A90" s="57"/>
      <c r="B90" s="54"/>
      <c r="C90" s="56" t="s">
        <v>27</v>
      </c>
      <c r="D90" s="23"/>
      <c r="E90" s="54">
        <v>0</v>
      </c>
      <c r="F90" s="54">
        <v>0</v>
      </c>
      <c r="G90" s="54">
        <v>0</v>
      </c>
      <c r="H90" s="21">
        <v>0</v>
      </c>
      <c r="I90" s="21">
        <v>0</v>
      </c>
      <c r="K90" s="140">
        <v>1</v>
      </c>
      <c r="L90" s="140"/>
      <c r="M90" s="117">
        <v>5750400000</v>
      </c>
      <c r="N90" s="175"/>
      <c r="O90" s="55"/>
      <c r="P90" s="54">
        <v>0</v>
      </c>
      <c r="Q90" s="53"/>
      <c r="R90" s="52">
        <v>5250000000</v>
      </c>
      <c r="S90" s="52"/>
      <c r="U90" s="54">
        <v>1</v>
      </c>
      <c r="V90" s="53"/>
      <c r="W90" s="52">
        <v>3999600000</v>
      </c>
      <c r="X90" s="52"/>
      <c r="Y90" s="140">
        <v>1</v>
      </c>
      <c r="Z90" s="185"/>
      <c r="AA90" s="175">
        <v>3999600000</v>
      </c>
      <c r="AB90" s="175"/>
    </row>
    <row r="91" spans="1:28" s="8" customFormat="1" x14ac:dyDescent="0.3">
      <c r="A91" s="16"/>
      <c r="B91" s="16" t="s">
        <v>1</v>
      </c>
      <c r="C91" s="15"/>
      <c r="D91" s="15"/>
      <c r="E91" s="14"/>
      <c r="F91" s="16"/>
      <c r="G91" s="16"/>
      <c r="H91" s="12">
        <f>+H87</f>
        <v>4272836387</v>
      </c>
      <c r="I91" s="12">
        <f>SUM(I88:I90)</f>
        <v>4213552408</v>
      </c>
      <c r="J91" s="11"/>
      <c r="K91" s="169"/>
      <c r="L91" s="169"/>
      <c r="M91" s="12">
        <f>+M87</f>
        <v>11214005668</v>
      </c>
      <c r="N91" s="12">
        <f>SUM(N88:N90)</f>
        <v>10817665842</v>
      </c>
      <c r="O91" s="11"/>
      <c r="P91" s="16"/>
      <c r="Q91" s="16"/>
      <c r="R91" s="9">
        <f>+R87</f>
        <v>6250000000</v>
      </c>
      <c r="S91" s="9">
        <f>SUM(S88:S90)</f>
        <v>0</v>
      </c>
      <c r="T91" s="11"/>
      <c r="U91" s="16"/>
      <c r="V91" s="16"/>
      <c r="W91" s="9">
        <f>+W87</f>
        <v>7815023000</v>
      </c>
      <c r="X91" s="9">
        <f>SUM(X88:X90)</f>
        <v>0</v>
      </c>
      <c r="Y91" s="169"/>
      <c r="Z91" s="169"/>
      <c r="AA91" s="12">
        <f>+AA87</f>
        <v>29551865055</v>
      </c>
      <c r="AB91" s="12">
        <f>SUM(AB88:AB90)</f>
        <v>15031218250</v>
      </c>
    </row>
    <row r="92" spans="1:28" s="8" customFormat="1" ht="15" customHeight="1" x14ac:dyDescent="0.3">
      <c r="A92" s="51"/>
      <c r="B92" s="51"/>
      <c r="F92" s="51"/>
      <c r="G92" s="51"/>
      <c r="H92" s="49"/>
      <c r="I92" s="50"/>
      <c r="J92" s="51"/>
      <c r="K92" s="142"/>
      <c r="L92" s="142"/>
      <c r="M92" s="143"/>
      <c r="N92" s="143"/>
      <c r="O92" s="51"/>
      <c r="P92" s="51"/>
      <c r="Q92" s="51"/>
      <c r="R92" s="50"/>
      <c r="S92" s="50"/>
      <c r="T92" s="51"/>
      <c r="U92" s="51"/>
      <c r="V92" s="51"/>
      <c r="W92" s="49"/>
      <c r="X92" s="50"/>
      <c r="Y92" s="142"/>
      <c r="Z92" s="142"/>
      <c r="AA92" s="143"/>
      <c r="AB92" s="158"/>
    </row>
    <row r="93" spans="1:28" s="42" customFormat="1" ht="13.8" x14ac:dyDescent="0.3">
      <c r="A93" s="48" t="s">
        <v>26</v>
      </c>
      <c r="B93" s="47" t="s">
        <v>25</v>
      </c>
      <c r="C93" s="46" t="s">
        <v>24</v>
      </c>
      <c r="F93" s="44"/>
      <c r="G93" s="44"/>
      <c r="H93" s="45"/>
      <c r="I93" s="45"/>
      <c r="J93" s="44"/>
      <c r="K93" s="146"/>
      <c r="L93" s="146"/>
      <c r="M93" s="172">
        <f>+M78+M91</f>
        <v>14071334000</v>
      </c>
      <c r="N93" s="172">
        <f>+N78+N91</f>
        <v>13268600606</v>
      </c>
      <c r="O93" s="44"/>
      <c r="P93" s="44"/>
      <c r="Q93" s="44"/>
      <c r="R93" s="43"/>
      <c r="S93" s="43"/>
      <c r="T93" s="44"/>
      <c r="U93" s="44"/>
      <c r="V93" s="44"/>
      <c r="W93" s="43"/>
      <c r="X93" s="43"/>
      <c r="Y93" s="146"/>
      <c r="Z93" s="146"/>
      <c r="AA93" s="147"/>
      <c r="AB93" s="147"/>
    </row>
    <row r="94" spans="1:28" s="42" customFormat="1" ht="13.8" x14ac:dyDescent="0.3">
      <c r="A94" s="48"/>
      <c r="B94" s="47" t="s">
        <v>23</v>
      </c>
      <c r="C94" s="46" t="s">
        <v>22</v>
      </c>
      <c r="F94" s="44"/>
      <c r="G94" s="44"/>
      <c r="H94" s="45"/>
      <c r="I94" s="45"/>
      <c r="J94" s="44"/>
      <c r="K94" s="146"/>
      <c r="L94" s="146"/>
      <c r="M94" s="147"/>
      <c r="N94" s="147"/>
      <c r="O94" s="44"/>
      <c r="P94" s="44"/>
      <c r="Q94" s="44"/>
      <c r="R94" s="43"/>
      <c r="S94" s="43"/>
      <c r="T94" s="44"/>
      <c r="U94" s="44"/>
      <c r="V94" s="44"/>
      <c r="W94" s="43"/>
      <c r="X94" s="43"/>
      <c r="Y94" s="146"/>
      <c r="Z94" s="146"/>
      <c r="AA94" s="147"/>
      <c r="AB94" s="147"/>
    </row>
    <row r="95" spans="1:28" ht="3" customHeight="1" x14ac:dyDescent="0.3">
      <c r="A95" s="41"/>
      <c r="B95" s="40"/>
      <c r="C95" s="31"/>
      <c r="E95" s="39"/>
      <c r="K95" s="192"/>
      <c r="L95" s="192"/>
      <c r="M95" s="193"/>
      <c r="N95" s="193"/>
      <c r="Y95" s="148"/>
      <c r="Z95" s="148"/>
      <c r="AA95" s="74"/>
      <c r="AB95" s="74"/>
    </row>
    <row r="96" spans="1:28" x14ac:dyDescent="0.3">
      <c r="A96" s="35" t="s">
        <v>21</v>
      </c>
      <c r="B96" s="35" t="s">
        <v>20</v>
      </c>
      <c r="C96" s="35" t="s">
        <v>19</v>
      </c>
      <c r="D96" s="35" t="s">
        <v>18</v>
      </c>
      <c r="F96" s="38">
        <v>2024</v>
      </c>
      <c r="G96" s="37"/>
      <c r="H96" s="37"/>
      <c r="I96" s="37"/>
      <c r="K96" s="194">
        <v>2025</v>
      </c>
      <c r="L96" s="195"/>
      <c r="M96" s="195"/>
      <c r="N96" s="195"/>
      <c r="P96" s="38">
        <v>2026</v>
      </c>
      <c r="Q96" s="37"/>
      <c r="R96" s="37"/>
      <c r="S96" s="37"/>
      <c r="U96" s="38">
        <v>2027</v>
      </c>
      <c r="V96" s="37"/>
      <c r="W96" s="37"/>
      <c r="X96" s="37"/>
      <c r="Y96" s="149" t="s">
        <v>17</v>
      </c>
      <c r="Z96" s="150"/>
      <c r="AA96" s="150"/>
      <c r="AB96" s="150"/>
    </row>
    <row r="97" spans="1:28" ht="14.4" customHeight="1" x14ac:dyDescent="0.3">
      <c r="A97" s="35"/>
      <c r="B97" s="35"/>
      <c r="C97" s="35"/>
      <c r="D97" s="35"/>
      <c r="F97" s="35" t="s">
        <v>16</v>
      </c>
      <c r="G97" s="35"/>
      <c r="H97" s="36" t="s">
        <v>15</v>
      </c>
      <c r="I97" s="36"/>
      <c r="K97" s="196" t="s">
        <v>16</v>
      </c>
      <c r="L97" s="196"/>
      <c r="M97" s="197" t="s">
        <v>15</v>
      </c>
      <c r="N97" s="197"/>
      <c r="P97" s="35" t="s">
        <v>16</v>
      </c>
      <c r="Q97" s="35"/>
      <c r="R97" s="36" t="s">
        <v>15</v>
      </c>
      <c r="S97" s="36"/>
      <c r="U97" s="35" t="s">
        <v>16</v>
      </c>
      <c r="V97" s="35"/>
      <c r="W97" s="36" t="s">
        <v>15</v>
      </c>
      <c r="X97" s="36"/>
      <c r="Y97" s="151" t="s">
        <v>16</v>
      </c>
      <c r="Z97" s="151"/>
      <c r="AA97" s="152" t="s">
        <v>15</v>
      </c>
      <c r="AB97" s="152"/>
    </row>
    <row r="98" spans="1:28" ht="15" customHeight="1" x14ac:dyDescent="0.3">
      <c r="A98" s="35"/>
      <c r="B98" s="35"/>
      <c r="C98" s="35"/>
      <c r="D98" s="35"/>
      <c r="E98" s="8"/>
      <c r="F98" s="34" t="s">
        <v>14</v>
      </c>
      <c r="G98" s="34" t="s">
        <v>13</v>
      </c>
      <c r="H98" s="33" t="s">
        <v>12</v>
      </c>
      <c r="I98" s="33" t="s">
        <v>11</v>
      </c>
      <c r="K98" s="198" t="s">
        <v>14</v>
      </c>
      <c r="L98" s="198" t="s">
        <v>13</v>
      </c>
      <c r="M98" s="199" t="s">
        <v>12</v>
      </c>
      <c r="N98" s="199" t="s">
        <v>11</v>
      </c>
      <c r="P98" s="34" t="s">
        <v>14</v>
      </c>
      <c r="Q98" s="34" t="s">
        <v>13</v>
      </c>
      <c r="R98" s="33" t="s">
        <v>12</v>
      </c>
      <c r="S98" s="33" t="s">
        <v>11</v>
      </c>
      <c r="U98" s="34" t="s">
        <v>14</v>
      </c>
      <c r="V98" s="34" t="s">
        <v>13</v>
      </c>
      <c r="W98" s="33" t="s">
        <v>12</v>
      </c>
      <c r="X98" s="33" t="s">
        <v>11</v>
      </c>
      <c r="Y98" s="153" t="s">
        <v>14</v>
      </c>
      <c r="Z98" s="153" t="s">
        <v>13</v>
      </c>
      <c r="AA98" s="154" t="s">
        <v>12</v>
      </c>
      <c r="AB98" s="154" t="s">
        <v>11</v>
      </c>
    </row>
    <row r="99" spans="1:28" ht="57.6" x14ac:dyDescent="0.3">
      <c r="A99" s="26">
        <v>8039</v>
      </c>
      <c r="B99" s="25" t="s">
        <v>10</v>
      </c>
      <c r="C99" s="32" t="s">
        <v>9</v>
      </c>
      <c r="D99" s="32" t="s">
        <v>8</v>
      </c>
      <c r="E99" s="31"/>
      <c r="F99" s="29">
        <v>1</v>
      </c>
      <c r="G99" s="29">
        <v>0.99719999999999998</v>
      </c>
      <c r="H99" s="30">
        <f>+H103</f>
        <v>7101798646</v>
      </c>
      <c r="I99" s="30">
        <f>+I103</f>
        <v>6891125550</v>
      </c>
      <c r="J99" s="29">
        <f>SUM(J100:J102)</f>
        <v>0</v>
      </c>
      <c r="K99" s="176">
        <v>1</v>
      </c>
      <c r="L99" s="176">
        <f>+((L100/K100)+(L101/K101)+(L102/K102))/3</f>
        <v>0.89</v>
      </c>
      <c r="M99" s="157">
        <f>+M103</f>
        <v>17292022000</v>
      </c>
      <c r="N99" s="157">
        <f>+N103</f>
        <v>15198222777</v>
      </c>
      <c r="O99" s="20"/>
      <c r="P99" s="28">
        <v>1</v>
      </c>
      <c r="Q99" s="28">
        <f>SUM(Q100:Q102)</f>
        <v>0</v>
      </c>
      <c r="R99" s="27">
        <f>+R103</f>
        <v>15132358000</v>
      </c>
      <c r="S99" s="27">
        <f>+S103</f>
        <v>0</v>
      </c>
      <c r="T99" s="20"/>
      <c r="U99" s="28">
        <v>1</v>
      </c>
      <c r="V99" s="28">
        <f>SUM(V100:V102)</f>
        <v>0</v>
      </c>
      <c r="W99" s="27">
        <f>+W100+W101+W102</f>
        <v>22057547268</v>
      </c>
      <c r="X99" s="27">
        <f>+X103</f>
        <v>0</v>
      </c>
      <c r="Y99" s="176">
        <v>1</v>
      </c>
      <c r="Z99" s="176">
        <f>SUM(Z100:Z102)/3</f>
        <v>0.89</v>
      </c>
      <c r="AA99" s="157">
        <f>+AA100+AA101+AA102</f>
        <v>61583725914</v>
      </c>
      <c r="AB99" s="157">
        <f>+AB103</f>
        <v>22089348327</v>
      </c>
    </row>
    <row r="100" spans="1:28" ht="43.2" x14ac:dyDescent="0.3">
      <c r="A100" s="26"/>
      <c r="B100" s="25"/>
      <c r="C100" s="24" t="s">
        <v>7</v>
      </c>
      <c r="D100" s="23" t="s">
        <v>6</v>
      </c>
      <c r="F100" s="22">
        <v>0.25</v>
      </c>
      <c r="G100" s="17">
        <v>0.25</v>
      </c>
      <c r="H100" s="21">
        <v>4131031977</v>
      </c>
      <c r="I100" s="21">
        <v>4060810965</v>
      </c>
      <c r="K100" s="177">
        <v>0.5</v>
      </c>
      <c r="L100" s="178">
        <v>0.45100000000000001</v>
      </c>
      <c r="M100" s="117">
        <v>9269100389</v>
      </c>
      <c r="N100" s="117">
        <v>9142492522</v>
      </c>
      <c r="O100" s="20"/>
      <c r="P100" s="17">
        <v>0.25</v>
      </c>
      <c r="Q100" s="19"/>
      <c r="R100" s="18">
        <v>7566179000</v>
      </c>
      <c r="S100" s="18"/>
      <c r="T100" s="20"/>
      <c r="U100" s="17">
        <v>0.25</v>
      </c>
      <c r="V100" s="19"/>
      <c r="W100" s="18">
        <v>11028773634</v>
      </c>
      <c r="X100" s="18"/>
      <c r="Y100" s="163">
        <v>1</v>
      </c>
      <c r="Z100" s="163">
        <f>+L100*2</f>
        <v>0.90200000000000002</v>
      </c>
      <c r="AA100" s="160">
        <f>+H100+M100+R100+W100</f>
        <v>31995085000</v>
      </c>
      <c r="AB100" s="160">
        <f>+I100+N100+S100+X100</f>
        <v>13203303487</v>
      </c>
    </row>
    <row r="101" spans="1:28" ht="57.6" x14ac:dyDescent="0.3">
      <c r="A101" s="26"/>
      <c r="B101" s="25"/>
      <c r="C101" s="24" t="s">
        <v>5</v>
      </c>
      <c r="D101" s="23" t="s">
        <v>4</v>
      </c>
      <c r="F101" s="22">
        <v>0.25</v>
      </c>
      <c r="G101" s="17">
        <v>0.25</v>
      </c>
      <c r="H101" s="21">
        <v>823286042</v>
      </c>
      <c r="I101" s="21">
        <v>770964836</v>
      </c>
      <c r="K101" s="163">
        <v>0.25</v>
      </c>
      <c r="L101" s="178">
        <v>0.22600000000000001</v>
      </c>
      <c r="M101" s="117">
        <v>4548135000</v>
      </c>
      <c r="N101" s="117">
        <v>3559396795</v>
      </c>
      <c r="O101" s="20"/>
      <c r="P101" s="17">
        <v>0.25</v>
      </c>
      <c r="Q101" s="19"/>
      <c r="R101" s="18">
        <v>3783089500</v>
      </c>
      <c r="S101" s="18"/>
      <c r="T101" s="20"/>
      <c r="U101" s="17">
        <v>0.25</v>
      </c>
      <c r="V101" s="19"/>
      <c r="W101" s="18">
        <v>5514386817</v>
      </c>
      <c r="X101" s="18"/>
      <c r="Y101" s="177">
        <v>1</v>
      </c>
      <c r="Z101" s="163">
        <f>+L101*4</f>
        <v>0.90400000000000003</v>
      </c>
      <c r="AA101" s="160">
        <f>+H101+M101+R101+W101</f>
        <v>14668897359</v>
      </c>
      <c r="AB101" s="160">
        <f>+I101+N101+S101+X101</f>
        <v>4330361631</v>
      </c>
    </row>
    <row r="102" spans="1:28" ht="43.2" x14ac:dyDescent="0.3">
      <c r="A102" s="26"/>
      <c r="B102" s="25"/>
      <c r="C102" s="24" t="s">
        <v>3</v>
      </c>
      <c r="D102" s="23" t="s">
        <v>2</v>
      </c>
      <c r="F102" s="22">
        <v>0.25</v>
      </c>
      <c r="G102" s="17">
        <v>0.25</v>
      </c>
      <c r="H102" s="21">
        <v>2147480627</v>
      </c>
      <c r="I102" s="21">
        <v>2059349749</v>
      </c>
      <c r="K102" s="163">
        <v>0.25</v>
      </c>
      <c r="L102" s="178">
        <v>0.216</v>
      </c>
      <c r="M102" s="117">
        <v>3474786611</v>
      </c>
      <c r="N102" s="117">
        <v>2496333460</v>
      </c>
      <c r="O102" s="20"/>
      <c r="P102" s="17">
        <v>0.25</v>
      </c>
      <c r="Q102" s="19"/>
      <c r="R102" s="18">
        <v>3783089500</v>
      </c>
      <c r="S102" s="18"/>
      <c r="T102" s="20"/>
      <c r="U102" s="17">
        <v>0.25</v>
      </c>
      <c r="V102" s="19"/>
      <c r="W102" s="18">
        <v>5514386817</v>
      </c>
      <c r="X102" s="18"/>
      <c r="Y102" s="177">
        <v>1</v>
      </c>
      <c r="Z102" s="163">
        <f>+L102*4</f>
        <v>0.86399999999999999</v>
      </c>
      <c r="AA102" s="160">
        <f>+H102+M102+R102+W102</f>
        <v>14919743555</v>
      </c>
      <c r="AB102" s="160">
        <f>+I102+N102+S102+X102</f>
        <v>4555683209</v>
      </c>
    </row>
    <row r="103" spans="1:28" s="8" customFormat="1" x14ac:dyDescent="0.3">
      <c r="A103" s="16"/>
      <c r="B103" s="16" t="s">
        <v>1</v>
      </c>
      <c r="C103" s="15"/>
      <c r="D103" s="15"/>
      <c r="E103" s="14"/>
      <c r="F103" s="13"/>
      <c r="G103" s="10"/>
      <c r="H103" s="12">
        <f>SUM(H100:H102)</f>
        <v>7101798646</v>
      </c>
      <c r="I103" s="12">
        <f>SUM(I100:I102)</f>
        <v>6891125550</v>
      </c>
      <c r="J103" s="11"/>
      <c r="K103" s="179"/>
      <c r="L103" s="179"/>
      <c r="M103" s="12">
        <f>SUM(M100:M102)</f>
        <v>17292022000</v>
      </c>
      <c r="N103" s="12">
        <f>SUM(N100:N102)</f>
        <v>15198222777</v>
      </c>
      <c r="O103" s="11"/>
      <c r="P103" s="10"/>
      <c r="Q103" s="10"/>
      <c r="R103" s="9">
        <f>SUM(R100:R102)</f>
        <v>15132358000</v>
      </c>
      <c r="S103" s="9">
        <f>SUM(S100:S102)</f>
        <v>0</v>
      </c>
      <c r="T103" s="11"/>
      <c r="U103" s="10"/>
      <c r="V103" s="10"/>
      <c r="W103" s="9">
        <f>SUM(W100:W102)</f>
        <v>22057547268</v>
      </c>
      <c r="X103" s="9">
        <f>SUM(X100:X102)</f>
        <v>0</v>
      </c>
      <c r="Y103" s="179"/>
      <c r="Z103" s="179"/>
      <c r="AA103" s="12">
        <f>SUM(AA100:AA102)</f>
        <v>61583725914</v>
      </c>
      <c r="AB103" s="12">
        <f>SUM(AB100:AB102)</f>
        <v>22089348327</v>
      </c>
    </row>
    <row r="104" spans="1:28" hidden="1" x14ac:dyDescent="0.3">
      <c r="H104" s="7">
        <f>+H103+H91+H78+H66+H55+H42+H26+H15</f>
        <v>36415742428</v>
      </c>
      <c r="I104" s="7">
        <f>+I103+I91+I78+I66+I55+I42+I26+I15</f>
        <v>30962709361</v>
      </c>
      <c r="K104" s="148"/>
      <c r="L104" s="148"/>
      <c r="M104" s="74"/>
      <c r="N104" s="74"/>
    </row>
    <row r="105" spans="1:28" ht="43.2" hidden="1" customHeight="1" x14ac:dyDescent="0.3">
      <c r="H105" s="6" t="s">
        <v>0</v>
      </c>
      <c r="I105" s="6"/>
      <c r="K105" s="148"/>
      <c r="L105" s="148"/>
      <c r="M105" s="174"/>
      <c r="N105" s="74"/>
    </row>
    <row r="106" spans="1:28" x14ac:dyDescent="0.3">
      <c r="J106" s="5">
        <f>+J103+J91+J78+J66+J55+J42+J26+J15</f>
        <v>0</v>
      </c>
      <c r="K106" s="148"/>
      <c r="L106" s="148"/>
      <c r="M106" s="180">
        <f>+M103+M91+M78+M66+M55+M42+M26+M15</f>
        <v>100061651000</v>
      </c>
      <c r="N106" s="180">
        <f>+N103+N91+N78+N66+N55+N42+N26+N15</f>
        <v>81293890542</v>
      </c>
    </row>
  </sheetData>
  <mergeCells count="182">
    <mergeCell ref="AA72:AB72"/>
    <mergeCell ref="Y20:AB20"/>
    <mergeCell ref="Y21:Z21"/>
    <mergeCell ref="AA21:AB21"/>
    <mergeCell ref="Y83:AB83"/>
    <mergeCell ref="Y84:Z84"/>
    <mergeCell ref="AA84:AB84"/>
    <mergeCell ref="Y60:AB60"/>
    <mergeCell ref="Y61:Z61"/>
    <mergeCell ref="AA61:AB61"/>
    <mergeCell ref="Y71:AB71"/>
    <mergeCell ref="A99:A102"/>
    <mergeCell ref="B99:B102"/>
    <mergeCell ref="H105:I105"/>
    <mergeCell ref="P96:S96"/>
    <mergeCell ref="U96:X96"/>
    <mergeCell ref="Y96:AB96"/>
    <mergeCell ref="Y97:Z97"/>
    <mergeCell ref="AA97:AB97"/>
    <mergeCell ref="A96:A98"/>
    <mergeCell ref="B96:B98"/>
    <mergeCell ref="C96:C98"/>
    <mergeCell ref="D96:D98"/>
    <mergeCell ref="F96:I96"/>
    <mergeCell ref="K96:N96"/>
    <mergeCell ref="F97:G97"/>
    <mergeCell ref="H97:I97"/>
    <mergeCell ref="K97:L97"/>
    <mergeCell ref="M97:N97"/>
    <mergeCell ref="P97:Q97"/>
    <mergeCell ref="R97:S97"/>
    <mergeCell ref="U97:V97"/>
    <mergeCell ref="W97:X97"/>
    <mergeCell ref="A87:A89"/>
    <mergeCell ref="B87:B89"/>
    <mergeCell ref="A93:A94"/>
    <mergeCell ref="P83:S83"/>
    <mergeCell ref="U83:X83"/>
    <mergeCell ref="A83:A85"/>
    <mergeCell ref="B83:B85"/>
    <mergeCell ref="C83:C85"/>
    <mergeCell ref="D83:D85"/>
    <mergeCell ref="F83:I83"/>
    <mergeCell ref="K83:N83"/>
    <mergeCell ref="F84:G84"/>
    <mergeCell ref="H84:I84"/>
    <mergeCell ref="K84:L84"/>
    <mergeCell ref="M84:N84"/>
    <mergeCell ref="P84:Q84"/>
    <mergeCell ref="R84:S84"/>
    <mergeCell ref="U84:V84"/>
    <mergeCell ref="W84:X84"/>
    <mergeCell ref="A71:A73"/>
    <mergeCell ref="B71:B73"/>
    <mergeCell ref="C71:C73"/>
    <mergeCell ref="D71:D73"/>
    <mergeCell ref="F71:I71"/>
    <mergeCell ref="K71:N71"/>
    <mergeCell ref="A75:A76"/>
    <mergeCell ref="B75:B76"/>
    <mergeCell ref="A80:A81"/>
    <mergeCell ref="P71:S71"/>
    <mergeCell ref="U71:X71"/>
    <mergeCell ref="F72:G72"/>
    <mergeCell ref="H72:I72"/>
    <mergeCell ref="K72:L72"/>
    <mergeCell ref="M72:N72"/>
    <mergeCell ref="P72:Q72"/>
    <mergeCell ref="P60:S60"/>
    <mergeCell ref="U60:X60"/>
    <mergeCell ref="R72:S72"/>
    <mergeCell ref="U72:V72"/>
    <mergeCell ref="W72:X72"/>
    <mergeCell ref="Y72:Z72"/>
    <mergeCell ref="R61:S61"/>
    <mergeCell ref="U61:V61"/>
    <mergeCell ref="W61:X61"/>
    <mergeCell ref="A64:A65"/>
    <mergeCell ref="B64:B65"/>
    <mergeCell ref="A68:A69"/>
    <mergeCell ref="F48:G48"/>
    <mergeCell ref="H48:I48"/>
    <mergeCell ref="K48:L48"/>
    <mergeCell ref="M48:N48"/>
    <mergeCell ref="Y47:AB47"/>
    <mergeCell ref="Y48:Z48"/>
    <mergeCell ref="AA48:AB48"/>
    <mergeCell ref="W48:X48"/>
    <mergeCell ref="A51:A54"/>
    <mergeCell ref="B51:B54"/>
    <mergeCell ref="A57:A58"/>
    <mergeCell ref="A60:A62"/>
    <mergeCell ref="B60:B62"/>
    <mergeCell ref="C60:C62"/>
    <mergeCell ref="D60:D62"/>
    <mergeCell ref="F60:I60"/>
    <mergeCell ref="K60:N60"/>
    <mergeCell ref="K47:N47"/>
    <mergeCell ref="P47:S47"/>
    <mergeCell ref="U47:X47"/>
    <mergeCell ref="F61:G61"/>
    <mergeCell ref="H61:I61"/>
    <mergeCell ref="K61:L61"/>
    <mergeCell ref="M61:N61"/>
    <mergeCell ref="P61:Q61"/>
    <mergeCell ref="P48:Q48"/>
    <mergeCell ref="R48:S48"/>
    <mergeCell ref="U48:V48"/>
    <mergeCell ref="A44:A45"/>
    <mergeCell ref="A47:A49"/>
    <mergeCell ref="B47:B49"/>
    <mergeCell ref="C47:C49"/>
    <mergeCell ref="D47:D49"/>
    <mergeCell ref="F47:I47"/>
    <mergeCell ref="M32:N32"/>
    <mergeCell ref="P32:Q32"/>
    <mergeCell ref="A31:A33"/>
    <mergeCell ref="B31:B33"/>
    <mergeCell ref="C31:C33"/>
    <mergeCell ref="D31:D33"/>
    <mergeCell ref="F31:I31"/>
    <mergeCell ref="K31:N31"/>
    <mergeCell ref="P31:S31"/>
    <mergeCell ref="U31:X31"/>
    <mergeCell ref="Y31:AB31"/>
    <mergeCell ref="Y32:Z32"/>
    <mergeCell ref="AA32:AB32"/>
    <mergeCell ref="F20:I20"/>
    <mergeCell ref="K20:N20"/>
    <mergeCell ref="R32:S32"/>
    <mergeCell ref="U32:V32"/>
    <mergeCell ref="W32:X32"/>
    <mergeCell ref="A34:A41"/>
    <mergeCell ref="B34:B41"/>
    <mergeCell ref="F32:G32"/>
    <mergeCell ref="H32:I32"/>
    <mergeCell ref="K32:L32"/>
    <mergeCell ref="P20:S20"/>
    <mergeCell ref="U20:X20"/>
    <mergeCell ref="F21:G21"/>
    <mergeCell ref="H21:I21"/>
    <mergeCell ref="K21:L21"/>
    <mergeCell ref="M21:N21"/>
    <mergeCell ref="P21:Q21"/>
    <mergeCell ref="R21:S21"/>
    <mergeCell ref="U21:V21"/>
    <mergeCell ref="W21:X21"/>
    <mergeCell ref="A23:A25"/>
    <mergeCell ref="B23:B25"/>
    <mergeCell ref="A28:A29"/>
    <mergeCell ref="A20:A22"/>
    <mergeCell ref="B20:B22"/>
    <mergeCell ref="C20:C22"/>
    <mergeCell ref="D20:D22"/>
    <mergeCell ref="A13:A14"/>
    <mergeCell ref="B13:B14"/>
    <mergeCell ref="A17:A18"/>
    <mergeCell ref="P10:S10"/>
    <mergeCell ref="U10:X10"/>
    <mergeCell ref="Y10:AB10"/>
    <mergeCell ref="Y11:Z11"/>
    <mergeCell ref="AA11:AB11"/>
    <mergeCell ref="A10:A12"/>
    <mergeCell ref="B10:B12"/>
    <mergeCell ref="C10:C12"/>
    <mergeCell ref="D10:D12"/>
    <mergeCell ref="F10:I10"/>
    <mergeCell ref="K10:N10"/>
    <mergeCell ref="F11:G11"/>
    <mergeCell ref="H11:I11"/>
    <mergeCell ref="K11:L11"/>
    <mergeCell ref="M11:N11"/>
    <mergeCell ref="P11:Q11"/>
    <mergeCell ref="R11:S11"/>
    <mergeCell ref="U11:V11"/>
    <mergeCell ref="W11:X11"/>
    <mergeCell ref="A1:I1"/>
    <mergeCell ref="A2:I2"/>
    <mergeCell ref="A3:I3"/>
    <mergeCell ref="A4:I4"/>
    <mergeCell ref="A5:I5"/>
    <mergeCell ref="A7:A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Yesica Gonzalez Gonzalez Gonzalez</dc:creator>
  <cp:lastModifiedBy>Yesica Gonzalez Gonzalez Gonzalez</cp:lastModifiedBy>
  <dcterms:created xsi:type="dcterms:W3CDTF">2025-11-27T15:32:36Z</dcterms:created>
  <dcterms:modified xsi:type="dcterms:W3CDTF">2025-11-27T19:29:41Z</dcterms:modified>
</cp:coreProperties>
</file>