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omments2.xml" ContentType="application/vnd.openxmlformats-officedocument.spreadsheetml.comments+xml"/>
  <Override PartName="/xl/customProperty3.bin" ContentType="application/vnd.openxmlformats-officedocument.spreadsheetml.customProperty"/>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driana.gomez\Documents\PLURIANUAL\AÑO 2026\"/>
    </mc:Choice>
  </mc:AlternateContent>
  <xr:revisionPtr revIDLastSave="0" documentId="13_ncr:1_{3BDBDBE2-CD13-4689-9AA4-4F3F68C75361}" xr6:coauthVersionLast="47" xr6:coauthVersionMax="47" xr10:uidLastSave="{00000000-0000-0000-0000-000000000000}"/>
  <bookViews>
    <workbookView xWindow="-120" yWindow="-120" windowWidth="29040" windowHeight="15720" activeTab="2" xr2:uid="{00000000-000D-0000-FFFF-FFFF00000000}"/>
  </bookViews>
  <sheets>
    <sheet name="ENERO" sheetId="1" r:id="rId1"/>
    <sheet name="FEBRERO" sheetId="2" r:id="rId2"/>
    <sheet name="MARZO" sheetId="3" r:id="rId3"/>
  </sheets>
  <definedNames>
    <definedName name="_aqj16" localSheetId="1">#REF!</definedName>
    <definedName name="_aqj16" localSheetId="2">#REF!</definedName>
    <definedName name="_aqj16">#REF!</definedName>
    <definedName name="_MO5" localSheetId="1">#REF!</definedName>
    <definedName name="_MO5" localSheetId="2">#REF!</definedName>
    <definedName name="_MO5">#REF!</definedName>
    <definedName name="a" localSheetId="1">#REF!</definedName>
    <definedName name="a" localSheetId="2">#REF!</definedName>
    <definedName name="a">#REF!</definedName>
    <definedName name="acumuladoplan" localSheetId="1">#REF!</definedName>
    <definedName name="acumuladoplan" localSheetId="2">#REF!</definedName>
    <definedName name="acumuladoplan">#REF!</definedName>
    <definedName name="alternaplazas" localSheetId="1">#REF!</definedName>
    <definedName name="alternaplazas" localSheetId="2">#REF!</definedName>
    <definedName name="alternaplazas">#REF!</definedName>
    <definedName name="alternativas" localSheetId="1">#REF!</definedName>
    <definedName name="alternativas" localSheetId="2">#REF!</definedName>
    <definedName name="alternativas">#REF!</definedName>
    <definedName name="ALTERNATIVASCOMERCIALES" localSheetId="1">#REF!</definedName>
    <definedName name="ALTERNATIVASCOMERCIALES" localSheetId="2">#REF!</definedName>
    <definedName name="ALTERNATIVASCOMERCIALES">#REF!</definedName>
    <definedName name="AMBIENTETRABAJO" localSheetId="1">#REF!</definedName>
    <definedName name="AMBIENTETRABAJO" localSheetId="2">#REF!</definedName>
    <definedName name="AMBIENTETRABAJO">#REF!</definedName>
    <definedName name="AÑO">#REF!</definedName>
    <definedName name="AREA">#REF!</definedName>
    <definedName name="CAPACIT" localSheetId="1">#REF!</definedName>
    <definedName name="CAPACIT" localSheetId="2">#REF!</definedName>
    <definedName name="CAPACIT">#REF!</definedName>
    <definedName name="CAPACITACION" localSheetId="1">#REF!</definedName>
    <definedName name="CAPACITACION" localSheetId="2">#REF!</definedName>
    <definedName name="CAPACITACION">#REF!</definedName>
    <definedName name="CAPACITACIONSERVIDORES" localSheetId="1">#REF!</definedName>
    <definedName name="CAPACITACIONSERVIDORES" localSheetId="2">#REF!</definedName>
    <definedName name="CAPACITACIONSERVIDORES">#REF!</definedName>
    <definedName name="CATEGORIA">#REF!</definedName>
    <definedName name="CODIGOS">#REF!</definedName>
    <definedName name="CUALIFICACIÓN" localSheetId="1">#REF!</definedName>
    <definedName name="CUALIFICACIÓN" localSheetId="2">#REF!</definedName>
    <definedName name="CUALIFICACIÓN">#REF!</definedName>
    <definedName name="desarrollo" localSheetId="1">#REF!</definedName>
    <definedName name="desarrollo" localSheetId="2">#REF!</definedName>
    <definedName name="desarrollo">#REF!</definedName>
    <definedName name="DIA">#REF!</definedName>
    <definedName name="e" localSheetId="1">#REF!</definedName>
    <definedName name="e" localSheetId="2">#REF!</definedName>
    <definedName name="e">#REF!</definedName>
    <definedName name="Ejecucionpresupuestal" localSheetId="1">#REF!</definedName>
    <definedName name="Ejecucionpresupuestal" localSheetId="2">#REF!</definedName>
    <definedName name="Ejecucionpresupuestal">#REF!</definedName>
    <definedName name="EMP" localSheetId="1">#REF!</definedName>
    <definedName name="EMP" localSheetId="2">#REF!</definedName>
    <definedName name="EMP">#REF!</definedName>
    <definedName name="EMPRENDIMIENTO" localSheetId="1">#REF!</definedName>
    <definedName name="EMPRENDIMIENTO" localSheetId="2">#REF!</definedName>
    <definedName name="EMPRENDIMIENTO">#REF!</definedName>
    <definedName name="ESTADOSFINNACIEROS" localSheetId="1">#REF!</definedName>
    <definedName name="ESTADOSFINNACIEROS" localSheetId="2">#REF!</definedName>
    <definedName name="ESTADOSFINNACIEROS">#REF!</definedName>
    <definedName name="EVALUA">#REF!</definedName>
    <definedName name="FOCALIZACIÓN" localSheetId="1">#REF!</definedName>
    <definedName name="FOCALIZACIÓN" localSheetId="2">#REF!</definedName>
    <definedName name="FOCALIZACIÓN">#REF!</definedName>
    <definedName name="focasigrh" localSheetId="1">#REF!</definedName>
    <definedName name="focasigrh" localSheetId="2">#REF!</definedName>
    <definedName name="focasigrh">#REF!</definedName>
    <definedName name="FRECUENCIA">#REF!</definedName>
    <definedName name="gastosgenerales" localSheetId="1">#REF!</definedName>
    <definedName name="gastosgenerales" localSheetId="2">#REF!</definedName>
    <definedName name="gastosgenerales">#REF!</definedName>
    <definedName name="GCO" localSheetId="1">#REF!</definedName>
    <definedName name="GCO" localSheetId="2">#REF!</definedName>
    <definedName name="GCO">#REF!</definedName>
    <definedName name="GRF" localSheetId="1">#REF!</definedName>
    <definedName name="GRF" localSheetId="2">#REF!</definedName>
    <definedName name="GRF">#REF!</definedName>
    <definedName name="GRT" localSheetId="1">#REF!</definedName>
    <definedName name="GRT" localSheetId="2">#REF!</definedName>
    <definedName name="GRT">#REF!</definedName>
    <definedName name="hahaha" localSheetId="1">#REF!</definedName>
    <definedName name="hahaha" localSheetId="2">#REF!</definedName>
    <definedName name="hahaha">#REF!</definedName>
    <definedName name="HUMANA" localSheetId="1">#REF!</definedName>
    <definedName name="HUMANA" localSheetId="2">#REF!</definedName>
    <definedName name="HUMANA">#REF!</definedName>
    <definedName name="identif" localSheetId="1">#REF!</definedName>
    <definedName name="identif" localSheetId="2">#REF!</definedName>
    <definedName name="identif">#REF!</definedName>
    <definedName name="Identificacion" localSheetId="1">#REF!</definedName>
    <definedName name="Identificacion" localSheetId="2">#REF!</definedName>
    <definedName name="Identificacion">#REF!</definedName>
    <definedName name="indicadorcapacitacion" localSheetId="1">#REF!</definedName>
    <definedName name="indicadorcapacitacion" localSheetId="2">#REF!</definedName>
    <definedName name="indicadorcapacitacion">#REF!</definedName>
    <definedName name="indicadoremprendim" localSheetId="1">#REF!</definedName>
    <definedName name="indicadoremprendim" localSheetId="2">#REF!</definedName>
    <definedName name="indicadoremprendim">#REF!</definedName>
    <definedName name="indicadorescapacitacion" localSheetId="1">#REF!</definedName>
    <definedName name="indicadorescapacitacion" localSheetId="2">#REF!</definedName>
    <definedName name="indicadorescapacitacion">#REF!</definedName>
    <definedName name="indicadorescomunicaciones" localSheetId="1">#REF!</definedName>
    <definedName name="indicadorescomunicaciones" localSheetId="2">#REF!</definedName>
    <definedName name="indicadorescomunicaciones">#REF!</definedName>
    <definedName name="indicadoresemprendimiento" localSheetId="1">#REF!</definedName>
    <definedName name="indicadoresemprendimiento" localSheetId="2">#REF!</definedName>
    <definedName name="indicadoresemprendimiento">#REF!</definedName>
    <definedName name="indicadoresfortalecimientof" localSheetId="1">#REF!</definedName>
    <definedName name="indicadoresfortalecimientof" localSheetId="2">#REF!</definedName>
    <definedName name="indicadoresfortalecimientof">#REF!</definedName>
    <definedName name="indicadoresfortalecimientoinstitucional" localSheetId="1">#REF!</definedName>
    <definedName name="indicadoresfortalecimientoinstitucional" localSheetId="2">#REF!</definedName>
    <definedName name="indicadoresfortalecimientoinstitucional">#REF!</definedName>
    <definedName name="Indicadoresgestioncontractual" localSheetId="1">#REF!</definedName>
    <definedName name="Indicadoresgestioncontractual" localSheetId="2">#REF!</definedName>
    <definedName name="Indicadoresgestioncontractual">#REF!</definedName>
    <definedName name="INDICADORESICPP" localSheetId="1">#REF!</definedName>
    <definedName name="INDICADORESICPP" localSheetId="2">#REF!</definedName>
    <definedName name="INDICADORESICPP">#REF!</definedName>
    <definedName name="indicadoresplazasdemercado" localSheetId="1">#REF!</definedName>
    <definedName name="indicadoresplazasdemercado" localSheetId="2">#REF!</definedName>
    <definedName name="indicadoresplazasdemercado">#REF!</definedName>
    <definedName name="Indicadoresservicioalusuario" localSheetId="1">#REF!</definedName>
    <definedName name="Indicadoresservicioalusuario" localSheetId="2">#REF!</definedName>
    <definedName name="Indicadoresservicioalusuario">#REF!</definedName>
    <definedName name="INDICADORESTHHH" localSheetId="1">#REF!</definedName>
    <definedName name="INDICADORESTHHH" localSheetId="2">#REF!</definedName>
    <definedName name="INDICADORESTHHH">#REF!</definedName>
    <definedName name="indicadoresvendedoresinformales" localSheetId="1">#REF!</definedName>
    <definedName name="indicadoresvendedoresinformales" localSheetId="2">#REF!</definedName>
    <definedName name="indicadoresvendedoresinformales">#REF!</definedName>
    <definedName name="indicadorfortalecimiento2" localSheetId="1">#REF!</definedName>
    <definedName name="indicadorfortalecimiento2" localSheetId="2">#REF!</definedName>
    <definedName name="indicadorfortalecimiento2">#REF!</definedName>
    <definedName name="indicadorMB" localSheetId="1">#REF!</definedName>
    <definedName name="indicadorMB" localSheetId="2">#REF!</definedName>
    <definedName name="indicadorMB">#REF!</definedName>
    <definedName name="indicadorplazas" localSheetId="1">#REF!</definedName>
    <definedName name="indicadorplazas" localSheetId="2">#REF!</definedName>
    <definedName name="indicadorplazas">#REF!</definedName>
    <definedName name="indicvendedores" localSheetId="1">#REF!</definedName>
    <definedName name="indicvendedores" localSheetId="2">#REF!</definedName>
    <definedName name="indicvendedores">#REF!</definedName>
    <definedName name="indocadoremprendimientof" localSheetId="1">#REF!</definedName>
    <definedName name="indocadoremprendimientof" localSheetId="2">#REF!</definedName>
    <definedName name="indocadoremprendimientof">#REF!</definedName>
    <definedName name="iniciativas" localSheetId="1">#REF!</definedName>
    <definedName name="iniciativas" localSheetId="2">#REF!</definedName>
    <definedName name="iniciativas">#REF!</definedName>
    <definedName name="MB" localSheetId="1">#REF!</definedName>
    <definedName name="MB" localSheetId="2">#REF!</definedName>
    <definedName name="MB">#REF!</definedName>
    <definedName name="MEC" localSheetId="1">#REF!</definedName>
    <definedName name="MEC" localSheetId="2">#REF!</definedName>
    <definedName name="MEC">#REF!</definedName>
    <definedName name="mejorargestion" localSheetId="1">#REF!</definedName>
    <definedName name="mejorargestion" localSheetId="2">#REF!</definedName>
    <definedName name="mejorargestion">#REF!</definedName>
    <definedName name="MES">#REF!</definedName>
    <definedName name="NUEVO" localSheetId="1">#REF!</definedName>
    <definedName name="NUEVO" localSheetId="2">#REF!</definedName>
    <definedName name="NUEVO">#REF!</definedName>
    <definedName name="Obfocalizacion" localSheetId="1">#REF!</definedName>
    <definedName name="Obfocalizacion" localSheetId="2">#REF!</definedName>
    <definedName name="Obfocalizacion">#REF!</definedName>
    <definedName name="Objalternativas" localSheetId="1">#REF!</definedName>
    <definedName name="Objalternativas" localSheetId="2">#REF!</definedName>
    <definedName name="Objalternativas">#REF!</definedName>
    <definedName name="Objcapacitacion" localSheetId="1">#REF!</definedName>
    <definedName name="Objcapacitacion" localSheetId="2">#REF!</definedName>
    <definedName name="Objcapacitacion">#REF!</definedName>
    <definedName name="Objemprendi" localSheetId="1">#REF!</definedName>
    <definedName name="Objemprendi" localSheetId="2">#REF!</definedName>
    <definedName name="Objemprendi">#REF!</definedName>
    <definedName name="Objetirecursosfinancier" localSheetId="1">#REF!</definedName>
    <definedName name="Objetirecursosfinancier" localSheetId="2">#REF!</definedName>
    <definedName name="Objetirecursosfinancier">#REF!</definedName>
    <definedName name="OBJETIVOIDENTIFICACION" localSheetId="1">#REF!</definedName>
    <definedName name="OBJETIVOIDENTIFICACION" localSheetId="2">#REF!</definedName>
    <definedName name="OBJETIVOIDENTIFICACION">#REF!</definedName>
    <definedName name="OBJETIVOINSTITUCIONAL2" localSheetId="1">#REF!</definedName>
    <definedName name="OBJETIVOINSTITUCIONAL2" localSheetId="2">#REF!</definedName>
    <definedName name="OBJETIVOINSTITUCIONAL2">#REF!</definedName>
    <definedName name="ObjetivoSIG" localSheetId="1">#REF!</definedName>
    <definedName name="ObjetivoSIG" localSheetId="2">#REF!</definedName>
    <definedName name="ObjetivoSIG">#REF!</definedName>
    <definedName name="Objplazas" localSheetId="1">#REF!</definedName>
    <definedName name="Objplazas" localSheetId="2">#REF!</definedName>
    <definedName name="Objplazas">#REF!</definedName>
    <definedName name="Objtalentohumano" localSheetId="1">#REF!</definedName>
    <definedName name="Objtalentohumano" localSheetId="2">#REF!</definedName>
    <definedName name="Objtalentohumano">#REF!</definedName>
    <definedName name="PAPRENDIZAJE" localSheetId="1">#REF!</definedName>
    <definedName name="PAPRENDIZAJE" localSheetId="2">#REF!</definedName>
    <definedName name="PAPRENDIZAJE">#REF!</definedName>
    <definedName name="PET" localSheetId="1">#REF!</definedName>
    <definedName name="PET" localSheetId="2">#REF!</definedName>
    <definedName name="PET">#REF!</definedName>
    <definedName name="PFINNACIERA" localSheetId="1">#REF!</definedName>
    <definedName name="PFINNACIERA" localSheetId="2">#REF!</definedName>
    <definedName name="PFINNACIERA">#REF!</definedName>
    <definedName name="Piniciativas" localSheetId="1">#REF!</definedName>
    <definedName name="Piniciativas" localSheetId="2">#REF!</definedName>
    <definedName name="Piniciativas">#REF!</definedName>
    <definedName name="PLAZAS" localSheetId="1">#REF!</definedName>
    <definedName name="PLAZAS" localSheetId="2">#REF!</definedName>
    <definedName name="PLAZAS">#REF!</definedName>
    <definedName name="potenicacion" localSheetId="1">#REF!</definedName>
    <definedName name="potenicacion" localSheetId="2">#REF!</definedName>
    <definedName name="potenicacion">#REF!</definedName>
    <definedName name="PPROCESO" localSheetId="1">#REF!</definedName>
    <definedName name="PPROCESO" localSheetId="2">#REF!</definedName>
    <definedName name="PPROCESO">#REF!</definedName>
    <definedName name="procesodesarrollodealternativascomerciales" localSheetId="1">#REF!</definedName>
    <definedName name="procesodesarrollodealternativascomerciales" localSheetId="2">#REF!</definedName>
    <definedName name="procesodesarrollodealternativascomerciales">#REF!</definedName>
    <definedName name="procesoemprendimiento" localSheetId="1">#REF!</definedName>
    <definedName name="procesoemprendimiento" localSheetId="2">#REF!</definedName>
    <definedName name="procesoemprendimiento">#REF!</definedName>
    <definedName name="procesogestiondeltalentohumano" localSheetId="1">#REF!</definedName>
    <definedName name="procesogestiondeltalentohumano" localSheetId="2">#REF!</definedName>
    <definedName name="procesogestiondeltalentohumano">#REF!</definedName>
    <definedName name="procesogestionfinanciera" localSheetId="1">#REF!</definedName>
    <definedName name="procesogestionfinanciera" localSheetId="2">#REF!</definedName>
    <definedName name="procesogestionfinanciera">#REF!</definedName>
    <definedName name="procesoplazasdemercado" localSheetId="1">#REF!</definedName>
    <definedName name="procesoplazasdemercado" localSheetId="2">#REF!</definedName>
    <definedName name="procesoplazasdemercado">#REF!</definedName>
    <definedName name="proidentif" localSheetId="1">#REF!</definedName>
    <definedName name="proidentif" localSheetId="2">#REF!</definedName>
    <definedName name="proidentif">#REF!</definedName>
    <definedName name="promedio2008" localSheetId="1">#REF!</definedName>
    <definedName name="promedio2008" localSheetId="2">#REF!</definedName>
    <definedName name="promedio2008">#REF!</definedName>
    <definedName name="propotenKhumano" localSheetId="1">#REF!</definedName>
    <definedName name="propotenKhumano" localSheetId="2">#REF!</definedName>
    <definedName name="propotenKhumano">#REF!</definedName>
    <definedName name="ProyecMB" localSheetId="1">#REF!</definedName>
    <definedName name="ProyecMB" localSheetId="2">#REF!</definedName>
    <definedName name="ProyecMB">#REF!</definedName>
    <definedName name="Proyecplazas" localSheetId="1">#REF!</definedName>
    <definedName name="Proyecplazas" localSheetId="2">#REF!</definedName>
    <definedName name="Proyecplazas">#REF!</definedName>
    <definedName name="Proyectcapacitacion" localSheetId="1">#REF!</definedName>
    <definedName name="Proyectcapacitacion" localSheetId="2">#REF!</definedName>
    <definedName name="Proyectcapacitacion">#REF!</definedName>
    <definedName name="Proyectemprendimiento" localSheetId="1">#REF!</definedName>
    <definedName name="Proyectemprendimiento" localSheetId="2">#REF!</definedName>
    <definedName name="Proyectemprendimiento">#REF!</definedName>
    <definedName name="Proyectfortalecimiento" localSheetId="1">#REF!</definedName>
    <definedName name="Proyectfortalecimiento" localSheetId="2">#REF!</definedName>
    <definedName name="Proyectfortalecimiento">#REF!</definedName>
    <definedName name="proyectocapacitacion" localSheetId="1">#REF!</definedName>
    <definedName name="proyectocapacitacion" localSheetId="2">#REF!</definedName>
    <definedName name="proyectocapacitacion">#REF!</definedName>
    <definedName name="proyectocapacitacion22" localSheetId="1">#REF!</definedName>
    <definedName name="proyectocapacitacion22" localSheetId="2">#REF!</definedName>
    <definedName name="proyectocapacitacion22">#REF!</definedName>
    <definedName name="proyectocapacitacionf" localSheetId="1">#REF!</definedName>
    <definedName name="proyectocapacitacionf" localSheetId="2">#REF!</definedName>
    <definedName name="proyectocapacitacionf">#REF!</definedName>
    <definedName name="proyectoemprendimiento" localSheetId="1">#REF!</definedName>
    <definedName name="proyectoemprendimiento" localSheetId="2">#REF!</definedName>
    <definedName name="proyectoemprendimiento">#REF!</definedName>
    <definedName name="proyectofortalecimientoinstitucional" localSheetId="1">#REF!</definedName>
    <definedName name="proyectofortalecimientoinstitucional" localSheetId="2">#REF!</definedName>
    <definedName name="proyectofortalecimientoinstitucional">#REF!</definedName>
    <definedName name="Proyectombf" localSheetId="1">#REF!</definedName>
    <definedName name="Proyectombf" localSheetId="2">#REF!</definedName>
    <definedName name="Proyectombf">#REF!</definedName>
    <definedName name="proyectomisionbogotacapacitacion" localSheetId="1">#REF!</definedName>
    <definedName name="proyectomisionbogotacapacitacion" localSheetId="2">#REF!</definedName>
    <definedName name="proyectomisionbogotacapacitacion">#REF!</definedName>
    <definedName name="proyectoplazasdemercado" localSheetId="1">#REF!</definedName>
    <definedName name="proyectoplazasdemercado" localSheetId="2">#REF!</definedName>
    <definedName name="proyectoplazasdemercado">#REF!</definedName>
    <definedName name="proyectoplazasyvendedoresinformales" localSheetId="1">#REF!</definedName>
    <definedName name="proyectoplazasyvendedoresinformales" localSheetId="2">#REF!</definedName>
    <definedName name="proyectoplazasyvendedoresinformales">#REF!</definedName>
    <definedName name="proyectovendedoresinformales" localSheetId="1">#REF!</definedName>
    <definedName name="proyectovendedoresinformales" localSheetId="2">#REF!</definedName>
    <definedName name="proyectovendedoresinformales">#REF!</definedName>
    <definedName name="Proyectplazas2" localSheetId="1">#REF!</definedName>
    <definedName name="Proyectplazas2" localSheetId="2">#REF!</definedName>
    <definedName name="Proyectplazas2">#REF!</definedName>
    <definedName name="proyectvendedores" localSheetId="1">#REF!</definedName>
    <definedName name="proyectvendedores" localSheetId="2">#REF!</definedName>
    <definedName name="proyectvendedores">#REF!</definedName>
    <definedName name="proymbcapacitacion" localSheetId="1">#REF!</definedName>
    <definedName name="proymbcapacitacion" localSheetId="2">#REF!</definedName>
    <definedName name="proymbcapacitacion">#REF!</definedName>
    <definedName name="PUSUARIO" localSheetId="1">#REF!</definedName>
    <definedName name="PUSUARIO" localSheetId="2">#REF!</definedName>
    <definedName name="PUSUARIO">#REF!</definedName>
    <definedName name="q" localSheetId="1">#REF!</definedName>
    <definedName name="q" localSheetId="2">#REF!</definedName>
    <definedName name="q">#REF!</definedName>
    <definedName name="REFERENCIACIÓN" localSheetId="1">#REF!</definedName>
    <definedName name="REFERENCIACIÓN" localSheetId="2">#REF!</definedName>
    <definedName name="REFERENCIACIÓN">#REF!</definedName>
    <definedName name="RESOLUCION">#REF!</definedName>
    <definedName name="RFinancieros" localSheetId="1">#REF!</definedName>
    <definedName name="RFinancieros" localSheetId="2">#REF!</definedName>
    <definedName name="RFinancieros">#REF!</definedName>
    <definedName name="s" localSheetId="1">#REF!</definedName>
    <definedName name="s" localSheetId="2">#REF!</definedName>
    <definedName name="s">#REF!</definedName>
    <definedName name="SCI" localSheetId="1">#REF!</definedName>
    <definedName name="SCI" localSheetId="2">#REF!</definedName>
    <definedName name="SCI">#REF!</definedName>
    <definedName name="serviciospersonales" localSheetId="1">#REF!</definedName>
    <definedName name="serviciospersonales" localSheetId="2">#REF!</definedName>
    <definedName name="serviciospersonales">#REF!</definedName>
    <definedName name="SIG" localSheetId="1">#REF!</definedName>
    <definedName name="SIG" localSheetId="2">#REF!</definedName>
    <definedName name="SIG">#REF!</definedName>
    <definedName name="t" localSheetId="1">#REF!</definedName>
    <definedName name="t" localSheetId="2">#REF!</definedName>
    <definedName name="t">#REF!</definedName>
    <definedName name="talentohumrefinancieros" localSheetId="1">#REF!</definedName>
    <definedName name="talentohumrefinancieros" localSheetId="2">#REF!</definedName>
    <definedName name="talentohumrefinancieros">#REF!</definedName>
    <definedName name="THumano" localSheetId="1">#REF!</definedName>
    <definedName name="THumano" localSheetId="2">#REF!</definedName>
    <definedName name="THumano">#REF!</definedName>
    <definedName name="VIGENTE">#REF!</definedName>
    <definedName name="w" localSheetId="1">#REF!</definedName>
    <definedName name="w" localSheetId="2">#REF!</definedName>
    <definedName name="w">#REF!</definedName>
    <definedName name="xx" localSheetId="1">#REF!</definedName>
    <definedName name="xx" localSheetId="2">#REF!</definedName>
    <definedName name="xx">#REF!</definedName>
    <definedName name="y" localSheetId="1">#REF!</definedName>
    <definedName name="y" localSheetId="2">#REF!</definedName>
    <definedName nam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6" i="3" l="1"/>
  <c r="AB73" i="3"/>
  <c r="AG76" i="3"/>
  <c r="W73" i="3"/>
  <c r="W76" i="3"/>
  <c r="R89" i="1" l="1"/>
  <c r="AB100" i="3"/>
  <c r="Z84" i="2" l="1"/>
  <c r="AD84" i="2" s="1"/>
  <c r="Z84" i="1"/>
  <c r="AA40" i="3" l="1"/>
  <c r="AA38" i="3"/>
  <c r="AA38" i="2"/>
  <c r="AA38" i="1"/>
  <c r="R76" i="3"/>
  <c r="AA75" i="3" l="1"/>
  <c r="AA96" i="3"/>
  <c r="Q99" i="3"/>
  <c r="AA99" i="3" s="1"/>
  <c r="Q98" i="3"/>
  <c r="AA98" i="3" s="1"/>
  <c r="Q97" i="3"/>
  <c r="AA97" i="3" s="1"/>
  <c r="Z85" i="3"/>
  <c r="Z84" i="3" s="1"/>
  <c r="AC75" i="3"/>
  <c r="AC76" i="3" s="1"/>
  <c r="AC73" i="3" s="1"/>
  <c r="AB75" i="3"/>
  <c r="Z75" i="3"/>
  <c r="Z74" i="3"/>
  <c r="Z64" i="3"/>
  <c r="Z63" i="3" s="1"/>
  <c r="K54" i="3"/>
  <c r="Z54" i="3" s="1"/>
  <c r="Z50" i="3" s="1"/>
  <c r="Z35" i="3"/>
  <c r="Z34" i="3" s="1"/>
  <c r="Z39" i="3"/>
  <c r="U34" i="3"/>
  <c r="Z41" i="3"/>
  <c r="Z37" i="3"/>
  <c r="Z24" i="3"/>
  <c r="Z14" i="3"/>
  <c r="R55" i="3"/>
  <c r="R50" i="3" s="1"/>
  <c r="Z52" i="3"/>
  <c r="AA52" i="3"/>
  <c r="Z51" i="3"/>
  <c r="AA51" i="3"/>
  <c r="AC53" i="3"/>
  <c r="AB53" i="3"/>
  <c r="AA53" i="3"/>
  <c r="Z53" i="3"/>
  <c r="J103" i="3"/>
  <c r="X100" i="3"/>
  <c r="W100" i="3"/>
  <c r="S100" i="3"/>
  <c r="S103" i="3" s="1"/>
  <c r="R100" i="3"/>
  <c r="R96" i="3" s="1"/>
  <c r="N100" i="3"/>
  <c r="N96" i="3" s="1"/>
  <c r="M100" i="3"/>
  <c r="M96" i="3"/>
  <c r="I100" i="3"/>
  <c r="I96" i="3"/>
  <c r="H100" i="3"/>
  <c r="AC99" i="3"/>
  <c r="AB99" i="3"/>
  <c r="L99" i="3"/>
  <c r="AC98" i="3"/>
  <c r="AB98" i="3"/>
  <c r="L98" i="3"/>
  <c r="AC97" i="3"/>
  <c r="AC100" i="3" s="1"/>
  <c r="AC96" i="3" s="1"/>
  <c r="AB97" i="3"/>
  <c r="AB96" i="3"/>
  <c r="L97" i="3"/>
  <c r="L96" i="3"/>
  <c r="X96" i="3"/>
  <c r="W96" i="3"/>
  <c r="V96" i="3"/>
  <c r="J96" i="3"/>
  <c r="X88" i="3"/>
  <c r="S88" i="3"/>
  <c r="S84" i="3"/>
  <c r="R88" i="3"/>
  <c r="R90" i="3" s="1"/>
  <c r="R84" i="3"/>
  <c r="N88" i="3"/>
  <c r="N90" i="3" s="1"/>
  <c r="N84" i="3"/>
  <c r="I88" i="3"/>
  <c r="I84" i="3"/>
  <c r="AC86" i="3"/>
  <c r="AB86" i="3"/>
  <c r="AB84" i="3" s="1"/>
  <c r="AB88" i="3" s="1"/>
  <c r="Z86" i="3"/>
  <c r="L86" i="3"/>
  <c r="AA86" i="3" s="1"/>
  <c r="AC85" i="3"/>
  <c r="AC88" i="3" s="1"/>
  <c r="AC84" i="3" s="1"/>
  <c r="AB85" i="3"/>
  <c r="L85" i="3"/>
  <c r="L84" i="3"/>
  <c r="X84" i="3"/>
  <c r="W84" i="3"/>
  <c r="W88" i="3"/>
  <c r="V84" i="3"/>
  <c r="U84" i="3"/>
  <c r="Q84" i="3"/>
  <c r="P84" i="3"/>
  <c r="M84" i="3"/>
  <c r="M88" i="3" s="1"/>
  <c r="K84" i="3"/>
  <c r="H84" i="3"/>
  <c r="H88" i="3" s="1"/>
  <c r="G84" i="3"/>
  <c r="F84" i="3"/>
  <c r="X76" i="3"/>
  <c r="X73" i="3" s="1"/>
  <c r="S76" i="3"/>
  <c r="S90" i="3" s="1"/>
  <c r="N76" i="3"/>
  <c r="N73" i="3" s="1"/>
  <c r="I76" i="3"/>
  <c r="I73" i="3"/>
  <c r="H76" i="3"/>
  <c r="AC74" i="3"/>
  <c r="AB74" i="3"/>
  <c r="AA74" i="3"/>
  <c r="AA73" i="3" s="1"/>
  <c r="Z73" i="3"/>
  <c r="V73" i="3"/>
  <c r="U73" i="3"/>
  <c r="Q73" i="3"/>
  <c r="P73" i="3"/>
  <c r="M73" i="3"/>
  <c r="M76" i="3"/>
  <c r="K73" i="3"/>
  <c r="H73" i="3"/>
  <c r="G73" i="3"/>
  <c r="F73" i="3"/>
  <c r="X65" i="3"/>
  <c r="W65" i="3"/>
  <c r="S65" i="3"/>
  <c r="R65" i="3"/>
  <c r="H65" i="3"/>
  <c r="AC64" i="3"/>
  <c r="AC63" i="3"/>
  <c r="AC65" i="3" s="1"/>
  <c r="AB64" i="3"/>
  <c r="AB63" i="3"/>
  <c r="AB65" i="3"/>
  <c r="AA64" i="3"/>
  <c r="AA63" i="3"/>
  <c r="X63" i="3"/>
  <c r="W63" i="3"/>
  <c r="V63" i="3"/>
  <c r="U63" i="3"/>
  <c r="S63" i="3"/>
  <c r="R63" i="3"/>
  <c r="Q63" i="3"/>
  <c r="P63" i="3"/>
  <c r="N63" i="3"/>
  <c r="N65" i="3"/>
  <c r="N67" i="3" s="1"/>
  <c r="M63" i="3"/>
  <c r="M65" i="3" s="1"/>
  <c r="M67" i="3" s="1"/>
  <c r="L63" i="3"/>
  <c r="K63" i="3"/>
  <c r="I63" i="3"/>
  <c r="I65" i="3"/>
  <c r="H63" i="3"/>
  <c r="G63" i="3"/>
  <c r="F63" i="3"/>
  <c r="S55" i="3"/>
  <c r="S50" i="3"/>
  <c r="AB54" i="3"/>
  <c r="L54" i="3"/>
  <c r="AA54" i="3" s="1"/>
  <c r="AA50" i="3" s="1"/>
  <c r="I54" i="3"/>
  <c r="I50" i="3"/>
  <c r="I55" i="3" s="1"/>
  <c r="AC52" i="3"/>
  <c r="AB52" i="3"/>
  <c r="AC51" i="3"/>
  <c r="AC50" i="3" s="1"/>
  <c r="AC55" i="3" s="1"/>
  <c r="AB51" i="3"/>
  <c r="AB50" i="3" s="1"/>
  <c r="AB55" i="3" s="1"/>
  <c r="AB67" i="3" s="1"/>
  <c r="X50" i="3"/>
  <c r="X55" i="3" s="1"/>
  <c r="X67" i="3" s="1"/>
  <c r="W50" i="3"/>
  <c r="W55" i="3"/>
  <c r="V50" i="3"/>
  <c r="U50" i="3"/>
  <c r="Q50" i="3"/>
  <c r="P50" i="3"/>
  <c r="N50" i="3"/>
  <c r="N55" i="3"/>
  <c r="M50" i="3"/>
  <c r="M55" i="3"/>
  <c r="H50" i="3"/>
  <c r="H55" i="3"/>
  <c r="G50" i="3"/>
  <c r="W42" i="3"/>
  <c r="W34" i="3" s="1"/>
  <c r="S42" i="3"/>
  <c r="S34" i="3"/>
  <c r="R42" i="3"/>
  <c r="R34" i="3" s="1"/>
  <c r="N42" i="3"/>
  <c r="N34" i="3"/>
  <c r="M42" i="3"/>
  <c r="M34" i="3"/>
  <c r="I42" i="3"/>
  <c r="I34" i="3"/>
  <c r="H42" i="3"/>
  <c r="H34" i="3"/>
  <c r="AC41" i="3"/>
  <c r="AB41" i="3"/>
  <c r="AA41" i="3"/>
  <c r="AC40" i="3"/>
  <c r="AB40" i="3"/>
  <c r="Z40" i="3"/>
  <c r="AC39" i="3"/>
  <c r="AB39" i="3"/>
  <c r="AA39" i="3"/>
  <c r="AC38" i="3"/>
  <c r="AB38" i="3"/>
  <c r="Z38" i="3"/>
  <c r="AC37" i="3"/>
  <c r="AB37" i="3"/>
  <c r="L37" i="3"/>
  <c r="AA37" i="3"/>
  <c r="AC36" i="3"/>
  <c r="AB36" i="3"/>
  <c r="Z36" i="3"/>
  <c r="L36" i="3"/>
  <c r="AA36" i="3"/>
  <c r="AC35" i="3"/>
  <c r="AC42" i="3" s="1"/>
  <c r="AB35" i="3"/>
  <c r="AB34" i="3" s="1"/>
  <c r="L35" i="3"/>
  <c r="L34" i="3" s="1"/>
  <c r="X34" i="3"/>
  <c r="V34" i="3"/>
  <c r="Q34" i="3"/>
  <c r="P34" i="3"/>
  <c r="K34" i="3"/>
  <c r="F34" i="3"/>
  <c r="X26" i="3"/>
  <c r="W26" i="3"/>
  <c r="S26" i="3"/>
  <c r="R26" i="3"/>
  <c r="N26" i="3"/>
  <c r="M26" i="3"/>
  <c r="I26" i="3"/>
  <c r="H26" i="3"/>
  <c r="AC25" i="3"/>
  <c r="AC26" i="3" s="1"/>
  <c r="AB25" i="3"/>
  <c r="AB23" i="3" s="1"/>
  <c r="AA25" i="3"/>
  <c r="Z25" i="3"/>
  <c r="AC24" i="3"/>
  <c r="AB24" i="3"/>
  <c r="AA24" i="3"/>
  <c r="AA23" i="3"/>
  <c r="Z23" i="3"/>
  <c r="X23" i="3"/>
  <c r="W23" i="3"/>
  <c r="V23" i="3"/>
  <c r="U23" i="3"/>
  <c r="S23" i="3"/>
  <c r="R23" i="3"/>
  <c r="Q23" i="3"/>
  <c r="P23" i="3"/>
  <c r="N23" i="3"/>
  <c r="M23" i="3"/>
  <c r="L23" i="3"/>
  <c r="K23" i="3"/>
  <c r="I23" i="3"/>
  <c r="H23" i="3"/>
  <c r="G23" i="3"/>
  <c r="F23" i="3"/>
  <c r="X15" i="3"/>
  <c r="W15" i="3"/>
  <c r="S15" i="3"/>
  <c r="R15" i="3"/>
  <c r="N15" i="3"/>
  <c r="M15" i="3"/>
  <c r="I15" i="3"/>
  <c r="H15" i="3"/>
  <c r="AC14" i="3"/>
  <c r="AC15" i="3" s="1"/>
  <c r="AC13" i="3"/>
  <c r="AB14" i="3"/>
  <c r="AB13" i="3" s="1"/>
  <c r="AB15" i="3"/>
  <c r="AA14" i="3"/>
  <c r="Z13" i="3"/>
  <c r="AA13" i="3"/>
  <c r="X13" i="3"/>
  <c r="W13" i="3"/>
  <c r="V13" i="3"/>
  <c r="U13" i="3"/>
  <c r="S13" i="3"/>
  <c r="R13" i="3"/>
  <c r="Q13" i="3"/>
  <c r="P13" i="3"/>
  <c r="N13" i="3"/>
  <c r="M13" i="3"/>
  <c r="L13" i="3"/>
  <c r="K13" i="3"/>
  <c r="I13" i="3"/>
  <c r="H13" i="3"/>
  <c r="G13" i="3"/>
  <c r="F13" i="3"/>
  <c r="S75" i="2"/>
  <c r="S72" i="2"/>
  <c r="S87" i="2"/>
  <c r="S83" i="2" s="1"/>
  <c r="J102" i="2"/>
  <c r="X99" i="2"/>
  <c r="X95" i="2" s="1"/>
  <c r="W99" i="2"/>
  <c r="S99" i="2"/>
  <c r="S95" i="2" s="1"/>
  <c r="R99" i="2"/>
  <c r="R95" i="2"/>
  <c r="N99" i="2"/>
  <c r="N102" i="2" s="1"/>
  <c r="N95" i="2"/>
  <c r="M99" i="2"/>
  <c r="M95" i="2"/>
  <c r="I99" i="2"/>
  <c r="H99" i="2"/>
  <c r="H95" i="2"/>
  <c r="AC98" i="2"/>
  <c r="AB98" i="2"/>
  <c r="L98" i="2"/>
  <c r="L95" i="2" s="1"/>
  <c r="AA95" i="2" s="1"/>
  <c r="AA98" i="2"/>
  <c r="AC97" i="2"/>
  <c r="AB97" i="2"/>
  <c r="AB99" i="2" s="1"/>
  <c r="L97" i="2"/>
  <c r="AA97" i="2" s="1"/>
  <c r="AC96" i="2"/>
  <c r="AC99" i="2" s="1"/>
  <c r="AC95" i="2" s="1"/>
  <c r="AB96" i="2"/>
  <c r="AB95" i="2" s="1"/>
  <c r="L96" i="2"/>
  <c r="AA96" i="2" s="1"/>
  <c r="W95" i="2"/>
  <c r="V95" i="2"/>
  <c r="Q95" i="2"/>
  <c r="J95" i="2"/>
  <c r="X87" i="2"/>
  <c r="X83" i="2" s="1"/>
  <c r="R87" i="2"/>
  <c r="R102" i="2" s="1"/>
  <c r="R83" i="2"/>
  <c r="N87" i="2"/>
  <c r="N83" i="2"/>
  <c r="I87" i="2"/>
  <c r="H87" i="2"/>
  <c r="H100" i="2" s="1"/>
  <c r="AC85" i="2"/>
  <c r="AB85" i="2"/>
  <c r="Z85" i="2"/>
  <c r="L85" i="2"/>
  <c r="AA85" i="2" s="1"/>
  <c r="AC84" i="2"/>
  <c r="AB84" i="2"/>
  <c r="U83" i="2"/>
  <c r="Z83" i="2"/>
  <c r="L84" i="2"/>
  <c r="AA84" i="2" s="1"/>
  <c r="AA83" i="2" s="1"/>
  <c r="W83" i="2"/>
  <c r="W87" i="2"/>
  <c r="V83" i="2"/>
  <c r="Q83" i="2"/>
  <c r="P83" i="2"/>
  <c r="M83" i="2"/>
  <c r="M87" i="2" s="1"/>
  <c r="K83" i="2"/>
  <c r="H83" i="2"/>
  <c r="G83" i="2"/>
  <c r="F83" i="2"/>
  <c r="X75" i="2"/>
  <c r="X72" i="2" s="1"/>
  <c r="R75" i="2"/>
  <c r="R72" i="2"/>
  <c r="N75" i="2"/>
  <c r="N72" i="2"/>
  <c r="I75" i="2"/>
  <c r="I72" i="2"/>
  <c r="H75" i="2"/>
  <c r="H72" i="2"/>
  <c r="AC73" i="2"/>
  <c r="AC75" i="2"/>
  <c r="AC72" i="2"/>
  <c r="AB73" i="2"/>
  <c r="AB72" i="2"/>
  <c r="AB75" i="2" s="1"/>
  <c r="Z73" i="2"/>
  <c r="Z72" i="2" s="1"/>
  <c r="L72" i="2"/>
  <c r="W72" i="2"/>
  <c r="W75" i="2" s="1"/>
  <c r="V72" i="2"/>
  <c r="U72" i="2"/>
  <c r="Q72" i="2"/>
  <c r="P72" i="2"/>
  <c r="M72" i="2"/>
  <c r="M75" i="2"/>
  <c r="M89" i="2" s="1"/>
  <c r="K72" i="2"/>
  <c r="G72" i="2"/>
  <c r="F72" i="2"/>
  <c r="S64" i="2"/>
  <c r="R64" i="2"/>
  <c r="H64" i="2"/>
  <c r="AC63" i="2"/>
  <c r="AC62" i="2" s="1"/>
  <c r="AC64" i="2" s="1"/>
  <c r="AB63" i="2"/>
  <c r="AB62" i="2" s="1"/>
  <c r="AB64" i="2" s="1"/>
  <c r="AA63" i="2"/>
  <c r="AA62" i="2" s="1"/>
  <c r="U63" i="2"/>
  <c r="Z63" i="2"/>
  <c r="Z62" i="2"/>
  <c r="X62" i="2"/>
  <c r="X64" i="2"/>
  <c r="W62" i="2"/>
  <c r="W64" i="2" s="1"/>
  <c r="V62" i="2"/>
  <c r="S62" i="2"/>
  <c r="R62" i="2"/>
  <c r="Q62" i="2"/>
  <c r="P62" i="2"/>
  <c r="N62" i="2"/>
  <c r="N64" i="2" s="1"/>
  <c r="M62" i="2"/>
  <c r="M64" i="2" s="1"/>
  <c r="M66" i="2" s="1"/>
  <c r="L62" i="2"/>
  <c r="K62" i="2"/>
  <c r="I62" i="2"/>
  <c r="I64" i="2" s="1"/>
  <c r="H62" i="2"/>
  <c r="G62" i="2"/>
  <c r="F62" i="2"/>
  <c r="S54" i="2"/>
  <c r="S50" i="2"/>
  <c r="R54" i="2"/>
  <c r="R50" i="2" s="1"/>
  <c r="AB53" i="2"/>
  <c r="Z53" i="2"/>
  <c r="Z50" i="2"/>
  <c r="L53" i="2"/>
  <c r="AA53" i="2"/>
  <c r="AA50" i="2"/>
  <c r="I53" i="2"/>
  <c r="I50" i="2" s="1"/>
  <c r="I54" i="2" s="1"/>
  <c r="AC53" i="2"/>
  <c r="AC50" i="2" s="1"/>
  <c r="AC54" i="2" s="1"/>
  <c r="AC52" i="2"/>
  <c r="AB52" i="2"/>
  <c r="AA52" i="2"/>
  <c r="Z52" i="2"/>
  <c r="AC51" i="2"/>
  <c r="AB51" i="2"/>
  <c r="AA51" i="2"/>
  <c r="Z51" i="2"/>
  <c r="X50" i="2"/>
  <c r="X54" i="2"/>
  <c r="W50" i="2"/>
  <c r="W54" i="2" s="1"/>
  <c r="V50" i="2"/>
  <c r="U50" i="2"/>
  <c r="Q50" i="2"/>
  <c r="P50" i="2"/>
  <c r="N50" i="2"/>
  <c r="N54" i="2"/>
  <c r="M50" i="2"/>
  <c r="M54" i="2"/>
  <c r="K50" i="2"/>
  <c r="H50" i="2"/>
  <c r="H54" i="2"/>
  <c r="G50" i="2"/>
  <c r="W42" i="2"/>
  <c r="W34" i="2" s="1"/>
  <c r="S42" i="2"/>
  <c r="S34" i="2"/>
  <c r="R42" i="2"/>
  <c r="R34" i="2"/>
  <c r="N42" i="2"/>
  <c r="N34" i="2" s="1"/>
  <c r="M42" i="2"/>
  <c r="M34" i="2"/>
  <c r="I42" i="2"/>
  <c r="I34" i="2"/>
  <c r="H42" i="2"/>
  <c r="H34" i="2"/>
  <c r="AC41" i="2"/>
  <c r="AB41" i="2"/>
  <c r="Z41" i="2"/>
  <c r="AA41" i="2"/>
  <c r="AC40" i="2"/>
  <c r="AB40" i="2"/>
  <c r="AA40" i="2"/>
  <c r="Z40" i="2"/>
  <c r="AC39" i="2"/>
  <c r="AB39" i="2"/>
  <c r="U39" i="2"/>
  <c r="Z39" i="2"/>
  <c r="G34" i="2"/>
  <c r="AC38" i="2"/>
  <c r="AB38" i="2"/>
  <c r="Z38" i="2"/>
  <c r="AC37" i="2"/>
  <c r="AC34" i="2" s="1"/>
  <c r="AB37" i="2"/>
  <c r="Z37" i="2"/>
  <c r="L37" i="2"/>
  <c r="AC36" i="2"/>
  <c r="AB36" i="2"/>
  <c r="Z36" i="2"/>
  <c r="L36" i="2"/>
  <c r="AA36" i="2"/>
  <c r="AC35" i="2"/>
  <c r="AB35" i="2"/>
  <c r="AB34" i="2" s="1"/>
  <c r="U35" i="2"/>
  <c r="U34" i="2" s="1"/>
  <c r="Z35" i="2"/>
  <c r="Z34" i="2" s="1"/>
  <c r="L35" i="2"/>
  <c r="AA35" i="2"/>
  <c r="X34" i="2"/>
  <c r="V34" i="2"/>
  <c r="Q34" i="2"/>
  <c r="P34" i="2"/>
  <c r="K34" i="2"/>
  <c r="F34" i="2"/>
  <c r="X26" i="2"/>
  <c r="W26" i="2"/>
  <c r="S26" i="2"/>
  <c r="R26" i="2"/>
  <c r="N26" i="2"/>
  <c r="M26" i="2"/>
  <c r="I26" i="2"/>
  <c r="H26" i="2"/>
  <c r="AC25" i="2"/>
  <c r="AB25" i="2"/>
  <c r="AA25" i="2"/>
  <c r="AA23" i="2"/>
  <c r="Z25" i="2"/>
  <c r="Z23" i="2"/>
  <c r="AC24" i="2"/>
  <c r="AC26" i="2" s="1"/>
  <c r="AC23" i="2"/>
  <c r="AB24" i="2"/>
  <c r="AB23" i="2" s="1"/>
  <c r="AB26" i="2"/>
  <c r="AA24" i="2"/>
  <c r="Z24" i="2"/>
  <c r="X23" i="2"/>
  <c r="W23" i="2"/>
  <c r="V23" i="2"/>
  <c r="U23" i="2"/>
  <c r="S23" i="2"/>
  <c r="R23" i="2"/>
  <c r="Q23" i="2"/>
  <c r="P23" i="2"/>
  <c r="N23" i="2"/>
  <c r="M23" i="2"/>
  <c r="L23" i="2"/>
  <c r="K23" i="2"/>
  <c r="I23" i="2"/>
  <c r="H23" i="2"/>
  <c r="G23" i="2"/>
  <c r="F23" i="2"/>
  <c r="X15" i="2"/>
  <c r="W15" i="2"/>
  <c r="S15" i="2"/>
  <c r="R15" i="2"/>
  <c r="N15" i="2"/>
  <c r="M15" i="2"/>
  <c r="I15" i="2"/>
  <c r="H15" i="2"/>
  <c r="AC14" i="2"/>
  <c r="AC13" i="2" s="1"/>
  <c r="AB14" i="2"/>
  <c r="AB15" i="2"/>
  <c r="AA14" i="2"/>
  <c r="AA13" i="2"/>
  <c r="Z14" i="2"/>
  <c r="Z13" i="2"/>
  <c r="X13" i="2"/>
  <c r="W13" i="2"/>
  <c r="V13" i="2"/>
  <c r="U13" i="2"/>
  <c r="S13" i="2"/>
  <c r="R13" i="2"/>
  <c r="Q13" i="2"/>
  <c r="P13" i="2"/>
  <c r="N13" i="2"/>
  <c r="M13" i="2"/>
  <c r="L13" i="2"/>
  <c r="K13" i="2"/>
  <c r="I13" i="2"/>
  <c r="H13" i="2"/>
  <c r="G13" i="2"/>
  <c r="F13" i="2"/>
  <c r="R73" i="3"/>
  <c r="S73" i="3"/>
  <c r="AC54" i="3"/>
  <c r="G34" i="3"/>
  <c r="AA85" i="3"/>
  <c r="AA84" i="3" s="1"/>
  <c r="H96" i="3"/>
  <c r="AB83" i="2"/>
  <c r="AB87" i="2"/>
  <c r="U62" i="2"/>
  <c r="AA37" i="2"/>
  <c r="AB50" i="2"/>
  <c r="AB54" i="2" s="1"/>
  <c r="N89" i="2"/>
  <c r="AC87" i="2"/>
  <c r="AC83" i="2"/>
  <c r="AC15" i="2"/>
  <c r="R89" i="2"/>
  <c r="AA39" i="2"/>
  <c r="AA34" i="2"/>
  <c r="L83" i="2"/>
  <c r="L34" i="2"/>
  <c r="I95" i="2"/>
  <c r="AB13" i="2"/>
  <c r="AA73" i="2"/>
  <c r="AA72" i="2" s="1"/>
  <c r="AA24" i="1"/>
  <c r="Z14" i="1"/>
  <c r="Z13" i="1" s="1"/>
  <c r="Z24" i="1"/>
  <c r="Z25" i="1"/>
  <c r="Z23" i="1"/>
  <c r="P23" i="1"/>
  <c r="G23" i="1"/>
  <c r="U13" i="1"/>
  <c r="F13" i="1"/>
  <c r="K13" i="1"/>
  <c r="P13" i="1"/>
  <c r="S75" i="1"/>
  <c r="S72" i="1"/>
  <c r="R75" i="1"/>
  <c r="R72" i="1" s="1"/>
  <c r="S87" i="1"/>
  <c r="S83" i="1" s="1"/>
  <c r="R87" i="1"/>
  <c r="S64" i="1"/>
  <c r="R64" i="1"/>
  <c r="S54" i="1"/>
  <c r="S50" i="1" s="1"/>
  <c r="R54" i="1"/>
  <c r="R50" i="1" s="1"/>
  <c r="R42" i="1"/>
  <c r="R26" i="1"/>
  <c r="R15" i="1"/>
  <c r="S42" i="1"/>
  <c r="S34" i="1"/>
  <c r="J102" i="1"/>
  <c r="X99" i="1"/>
  <c r="X95" i="1" s="1"/>
  <c r="W99" i="1"/>
  <c r="S99" i="1"/>
  <c r="S95" i="1"/>
  <c r="R99" i="1"/>
  <c r="R95" i="1"/>
  <c r="N99" i="1"/>
  <c r="N95" i="1"/>
  <c r="M99" i="1"/>
  <c r="M95" i="1" s="1"/>
  <c r="I99" i="1"/>
  <c r="H99" i="1"/>
  <c r="H95" i="1"/>
  <c r="AC98" i="1"/>
  <c r="AB98" i="1"/>
  <c r="L98" i="1"/>
  <c r="AA98" i="1" s="1"/>
  <c r="AC97" i="1"/>
  <c r="AB97" i="1"/>
  <c r="L97" i="1"/>
  <c r="AA97" i="1" s="1"/>
  <c r="AC96" i="1"/>
  <c r="AB96" i="1"/>
  <c r="AB99" i="1" s="1"/>
  <c r="L96" i="1"/>
  <c r="AA96" i="1" s="1"/>
  <c r="W95" i="1"/>
  <c r="V95" i="1"/>
  <c r="Q95" i="1"/>
  <c r="J95" i="1"/>
  <c r="X87" i="1"/>
  <c r="X83" i="1"/>
  <c r="N87" i="1"/>
  <c r="N83" i="1" s="1"/>
  <c r="I87" i="1"/>
  <c r="I83" i="1" s="1"/>
  <c r="AC85" i="1"/>
  <c r="AB85" i="1"/>
  <c r="Z85" i="1"/>
  <c r="L85" i="1"/>
  <c r="AA85" i="1" s="1"/>
  <c r="AC84" i="1"/>
  <c r="AB84" i="1"/>
  <c r="AB83" i="1" s="1"/>
  <c r="AB87" i="1" s="1"/>
  <c r="Z83" i="1"/>
  <c r="L84" i="1"/>
  <c r="L83" i="1"/>
  <c r="W83" i="1"/>
  <c r="W87" i="1"/>
  <c r="V83" i="1"/>
  <c r="U83" i="1"/>
  <c r="Q83" i="1"/>
  <c r="P83" i="1"/>
  <c r="M83" i="1"/>
  <c r="M87" i="1" s="1"/>
  <c r="K83" i="1"/>
  <c r="H83" i="1"/>
  <c r="H87" i="1" s="1"/>
  <c r="G83" i="1"/>
  <c r="F83" i="1"/>
  <c r="X75" i="1"/>
  <c r="X72" i="1" s="1"/>
  <c r="N75" i="1"/>
  <c r="N72" i="1"/>
  <c r="I75" i="1"/>
  <c r="I72" i="1"/>
  <c r="H75" i="1"/>
  <c r="H72" i="1" s="1"/>
  <c r="AC73" i="1"/>
  <c r="AC75" i="1"/>
  <c r="AC72" i="1"/>
  <c r="AB73" i="1"/>
  <c r="AB72" i="1" s="1"/>
  <c r="AB75" i="1" s="1"/>
  <c r="Z73" i="1"/>
  <c r="Z72" i="1" s="1"/>
  <c r="AA73" i="1"/>
  <c r="AA72" i="1" s="1"/>
  <c r="W72" i="1"/>
  <c r="W75" i="1" s="1"/>
  <c r="V72" i="1"/>
  <c r="U72" i="1"/>
  <c r="Q72" i="1"/>
  <c r="P72" i="1"/>
  <c r="M72" i="1"/>
  <c r="M75" i="1" s="1"/>
  <c r="K72" i="1"/>
  <c r="G72" i="1"/>
  <c r="F72" i="1"/>
  <c r="AC63" i="1"/>
  <c r="AC62" i="1"/>
  <c r="AC64" i="1" s="1"/>
  <c r="AB63" i="1"/>
  <c r="AB62" i="1"/>
  <c r="AB64" i="1"/>
  <c r="AA63" i="1"/>
  <c r="AA62" i="1" s="1"/>
  <c r="U63" i="1"/>
  <c r="U62" i="1" s="1"/>
  <c r="X62" i="1"/>
  <c r="X64" i="1" s="1"/>
  <c r="W62" i="1"/>
  <c r="W64" i="1"/>
  <c r="V62" i="1"/>
  <c r="S62" i="1"/>
  <c r="R62" i="1"/>
  <c r="Q62" i="1"/>
  <c r="P62" i="1"/>
  <c r="N62" i="1"/>
  <c r="N64" i="1" s="1"/>
  <c r="M62" i="1"/>
  <c r="M64" i="1"/>
  <c r="L62" i="1"/>
  <c r="K62" i="1"/>
  <c r="I62" i="1"/>
  <c r="I64" i="1" s="1"/>
  <c r="H62" i="1"/>
  <c r="H64" i="1" s="1"/>
  <c r="G62" i="1"/>
  <c r="F62" i="1"/>
  <c r="AB53" i="1"/>
  <c r="Z53" i="1"/>
  <c r="Z50" i="1" s="1"/>
  <c r="L53" i="1"/>
  <c r="AA53" i="1"/>
  <c r="AA50" i="1" s="1"/>
  <c r="I53" i="1"/>
  <c r="I50" i="1" s="1"/>
  <c r="I54" i="1" s="1"/>
  <c r="AC52" i="1"/>
  <c r="AB52" i="1"/>
  <c r="AA52" i="1"/>
  <c r="Z52" i="1"/>
  <c r="AC51" i="1"/>
  <c r="AB51" i="1"/>
  <c r="AA51" i="1"/>
  <c r="Z51" i="1"/>
  <c r="X50" i="1"/>
  <c r="X54" i="1" s="1"/>
  <c r="W50" i="1"/>
  <c r="W54" i="1" s="1"/>
  <c r="V50" i="1"/>
  <c r="U50" i="1"/>
  <c r="Q50" i="1"/>
  <c r="P50" i="1"/>
  <c r="N50" i="1"/>
  <c r="N54" i="1" s="1"/>
  <c r="M50" i="1"/>
  <c r="M54" i="1" s="1"/>
  <c r="K50" i="1"/>
  <c r="H50" i="1"/>
  <c r="H54" i="1"/>
  <c r="G50" i="1"/>
  <c r="W42" i="1"/>
  <c r="W34" i="1" s="1"/>
  <c r="R34" i="1"/>
  <c r="N42" i="1"/>
  <c r="N34" i="1" s="1"/>
  <c r="M42" i="1"/>
  <c r="M34" i="1" s="1"/>
  <c r="I42" i="1"/>
  <c r="I34" i="1" s="1"/>
  <c r="H42" i="1"/>
  <c r="H34" i="1" s="1"/>
  <c r="AC41" i="1"/>
  <c r="AB41" i="1"/>
  <c r="Z41" i="1"/>
  <c r="AA41" i="1"/>
  <c r="AC40" i="1"/>
  <c r="AB40" i="1"/>
  <c r="AA40" i="1"/>
  <c r="Z40" i="1"/>
  <c r="AC39" i="1"/>
  <c r="AB39" i="1"/>
  <c r="U39" i="1"/>
  <c r="Z39" i="1"/>
  <c r="AA39" i="1"/>
  <c r="AC38" i="1"/>
  <c r="AB38" i="1"/>
  <c r="Z38" i="1"/>
  <c r="AC37" i="1"/>
  <c r="AB37" i="1"/>
  <c r="Z37" i="1"/>
  <c r="L37" i="1"/>
  <c r="AA37" i="1"/>
  <c r="AC36" i="1"/>
  <c r="AB36" i="1"/>
  <c r="Z36" i="1"/>
  <c r="L36" i="1"/>
  <c r="AA36" i="1" s="1"/>
  <c r="AC35" i="1"/>
  <c r="AB35" i="1"/>
  <c r="U35" i="1"/>
  <c r="Z35" i="1" s="1"/>
  <c r="L35" i="1"/>
  <c r="AA35" i="1" s="1"/>
  <c r="L34" i="1"/>
  <c r="X34" i="1"/>
  <c r="V34" i="1"/>
  <c r="Q34" i="1"/>
  <c r="P34" i="1"/>
  <c r="K34" i="1"/>
  <c r="F34" i="1"/>
  <c r="X26" i="1"/>
  <c r="W26" i="1"/>
  <c r="S26" i="1"/>
  <c r="N26" i="1"/>
  <c r="M26" i="1"/>
  <c r="I26" i="1"/>
  <c r="H26" i="1"/>
  <c r="AC25" i="1"/>
  <c r="AB25" i="1"/>
  <c r="AC24" i="1"/>
  <c r="AB24" i="1"/>
  <c r="X23" i="1"/>
  <c r="W23" i="1"/>
  <c r="V23" i="1"/>
  <c r="U23" i="1"/>
  <c r="S23" i="1"/>
  <c r="R23" i="1"/>
  <c r="Q23" i="1"/>
  <c r="N23" i="1"/>
  <c r="M23" i="1"/>
  <c r="L23" i="1"/>
  <c r="K23" i="1"/>
  <c r="I23" i="1"/>
  <c r="H23" i="1"/>
  <c r="F23" i="1"/>
  <c r="X15" i="1"/>
  <c r="W15" i="1"/>
  <c r="S15" i="1"/>
  <c r="N15" i="1"/>
  <c r="M15" i="1"/>
  <c r="I15" i="1"/>
  <c r="H15" i="1"/>
  <c r="AC14" i="1"/>
  <c r="AC13" i="1" s="1"/>
  <c r="AC15" i="1"/>
  <c r="AB14" i="1"/>
  <c r="AB13" i="1" s="1"/>
  <c r="AA14" i="1"/>
  <c r="AA13" i="1"/>
  <c r="X13" i="1"/>
  <c r="W13" i="1"/>
  <c r="V13" i="1"/>
  <c r="R13" i="1"/>
  <c r="Q13" i="1"/>
  <c r="N13" i="1"/>
  <c r="M13" i="1"/>
  <c r="L13" i="1"/>
  <c r="I13" i="1"/>
  <c r="H13" i="1"/>
  <c r="G13" i="1"/>
  <c r="AA25" i="1"/>
  <c r="AA23" i="1" s="1"/>
  <c r="G34" i="1"/>
  <c r="AC26" i="1" l="1"/>
  <c r="AC87" i="1"/>
  <c r="AC83" i="1" s="1"/>
  <c r="AB50" i="1"/>
  <c r="AB54" i="1" s="1"/>
  <c r="M89" i="1"/>
  <c r="S89" i="1"/>
  <c r="S102" i="1"/>
  <c r="AA34" i="1"/>
  <c r="AB15" i="1"/>
  <c r="AB23" i="1"/>
  <c r="Z34" i="1"/>
  <c r="L95" i="1"/>
  <c r="AA95" i="1" s="1"/>
  <c r="AB42" i="1"/>
  <c r="AC42" i="1"/>
  <c r="N66" i="1"/>
  <c r="N102" i="1"/>
  <c r="AA84" i="1"/>
  <c r="AA83" i="1" s="1"/>
  <c r="AB95" i="1"/>
  <c r="R102" i="1"/>
  <c r="Z63" i="1"/>
  <c r="Z62" i="1" s="1"/>
  <c r="AC99" i="1"/>
  <c r="AC95" i="1" s="1"/>
  <c r="I100" i="1"/>
  <c r="N66" i="2"/>
  <c r="M66" i="1"/>
  <c r="I102" i="2"/>
  <c r="AC67" i="3"/>
  <c r="M90" i="3"/>
  <c r="M103" i="3"/>
  <c r="M102" i="1"/>
  <c r="I67" i="3"/>
  <c r="AG55" i="3"/>
  <c r="I101" i="3"/>
  <c r="I103" i="3"/>
  <c r="AF88" i="3"/>
  <c r="H101" i="3"/>
  <c r="H103" i="3"/>
  <c r="H102" i="1"/>
  <c r="H100" i="1"/>
  <c r="M102" i="2"/>
  <c r="I83" i="2"/>
  <c r="L73" i="3"/>
  <c r="S96" i="3"/>
  <c r="AG26" i="3"/>
  <c r="N103" i="3"/>
  <c r="R103" i="3"/>
  <c r="H102" i="2"/>
  <c r="S102" i="2"/>
  <c r="AA35" i="3"/>
  <c r="AA34" i="3" s="1"/>
  <c r="AF15" i="3"/>
  <c r="AC53" i="1"/>
  <c r="AC50" i="1" s="1"/>
  <c r="AC54" i="1" s="1"/>
  <c r="R83" i="1"/>
  <c r="AB42" i="2"/>
  <c r="AC34" i="3"/>
  <c r="AG15" i="3"/>
  <c r="AG88" i="3"/>
  <c r="S89" i="2"/>
  <c r="AB26" i="1"/>
  <c r="K50" i="3"/>
  <c r="AF65" i="3"/>
  <c r="H67" i="3"/>
  <c r="AC42" i="2"/>
  <c r="L72" i="1"/>
  <c r="AF55" i="3"/>
  <c r="I95" i="1"/>
  <c r="AC23" i="1"/>
  <c r="I102" i="1"/>
  <c r="AC23" i="3"/>
  <c r="H90" i="3"/>
  <c r="AB26" i="3"/>
  <c r="AF26" i="3" s="1"/>
  <c r="AC34" i="1"/>
  <c r="AB42" i="3"/>
  <c r="AF42" i="3" s="1"/>
  <c r="I90" i="3"/>
  <c r="AB34" i="1"/>
  <c r="AG42" i="3"/>
  <c r="S67" i="3"/>
  <c r="AF100" i="3"/>
  <c r="I100" i="2"/>
  <c r="AG100" i="3"/>
  <c r="AG65" i="3"/>
  <c r="W90" i="3"/>
  <c r="N89" i="1"/>
  <c r="U34" i="1"/>
  <c r="W67" i="3"/>
  <c r="R67" i="3"/>
  <c r="X90" i="3"/>
  <c r="AF7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adriana.gomez</author>
    <author>Adriana</author>
    <author>Juliana Castro Buitrago</author>
  </authors>
  <commentList>
    <comment ref="Z14" authorId="0" shapeId="0" xr:uid="{00000000-0006-0000-0000-000001000000}">
      <text>
        <r>
          <rPr>
            <b/>
            <sz val="9"/>
            <color indexed="81"/>
            <rFont val="Tahoma"/>
            <family val="2"/>
          </rPr>
          <t xml:space="preserve">
*SE REPROGRAMA LA META EN EL AÑO 2024 Y 2025 CON EL VALOR EJECUTADO, EN EL ACUMULADO.
*SE AJUSTAN LAS METAS EN EL AÑO 2026 Y 2027.</t>
        </r>
      </text>
    </comment>
    <comment ref="Z23" authorId="0" shapeId="0" xr:uid="{00000000-0006-0000-0000-000002000000}">
      <text>
        <r>
          <rPr>
            <b/>
            <sz val="9"/>
            <color indexed="81"/>
            <rFont val="Tahoma"/>
            <family val="2"/>
          </rPr>
          <t xml:space="preserve">
SE REPROGRAMA LA META EN EL AÑO 2024 Y 2025 CON EL VALOR EJECUTADO Y SE AJUSTAN LAS METAS EN EL AÑO 2026 Y 2027.</t>
        </r>
      </text>
    </comment>
    <comment ref="Z25" authorId="0" shapeId="0" xr:uid="{00000000-0006-0000-0000-000004000000}">
      <text>
        <r>
          <rPr>
            <b/>
            <sz val="9"/>
            <color indexed="81"/>
            <rFont val="Tahoma"/>
            <family val="2"/>
          </rPr>
          <t xml:space="preserve">
*SE REPROGRAMA LA META EN EL AÑO 2024 Y 2025 CON EL VALOR EJECUTADO, EN EL ACUMULADO.
*SE AJUSTAN LAS METAS EN EL AÑO 2026 Y 2027.</t>
        </r>
      </text>
    </comment>
    <comment ref="U34" authorId="1" shapeId="0" xr:uid="{00000000-0006-0000-0000-000005000000}">
      <text>
        <r>
          <rPr>
            <sz val="9"/>
            <color indexed="81"/>
            <rFont val="Tahoma"/>
            <family val="2"/>
          </rPr>
          <t xml:space="preserve">VALOR ANTERIOR 
</t>
        </r>
        <r>
          <rPr>
            <b/>
            <sz val="9"/>
            <color indexed="81"/>
            <rFont val="Tahoma"/>
            <family val="2"/>
          </rPr>
          <t>653</t>
        </r>
        <r>
          <rPr>
            <sz val="9"/>
            <color indexed="81"/>
            <rFont val="Tahoma"/>
            <family val="2"/>
          </rPr>
          <t xml:space="preserve">
REPROGRAMADO EN 2025
</t>
        </r>
        <r>
          <rPr>
            <b/>
            <sz val="9"/>
            <color indexed="81"/>
            <rFont val="Tahoma"/>
            <family val="2"/>
          </rPr>
          <t>651</t>
        </r>
        <r>
          <rPr>
            <sz val="9"/>
            <color indexed="81"/>
            <rFont val="Tahoma"/>
            <family val="2"/>
          </rPr>
          <t xml:space="preserve">
SE AJUSTO EL VALOR DEL 2024 EN 2025 (</t>
        </r>
        <r>
          <rPr>
            <b/>
            <sz val="9"/>
            <color indexed="81"/>
            <rFont val="Tahoma"/>
            <family val="2"/>
          </rPr>
          <t>DE 130 A 132)</t>
        </r>
        <r>
          <rPr>
            <sz val="9"/>
            <color indexed="81"/>
            <rFont val="Tahoma"/>
            <family val="2"/>
          </rPr>
          <t xml:space="preserve"> CON EL VALOR EJECUTADO EN SEGPLAN</t>
        </r>
      </text>
    </comment>
    <comment ref="Z34" authorId="1" shapeId="0" xr:uid="{00000000-0006-0000-0000-000006000000}">
      <text>
        <r>
          <rPr>
            <sz val="9"/>
            <color indexed="81"/>
            <rFont val="Tahoma"/>
            <family val="2"/>
          </rPr>
          <t xml:space="preserve">
SE AJUSTO EL VALOR DEL 2024 EN 2025 (DE 130 A 132) CON EL VALOR EJECUTADO EN SEGPLAN</t>
        </r>
      </text>
    </comment>
    <comment ref="L37" authorId="0" shapeId="0" xr:uid="{00000000-0006-0000-0000-000007000000}">
      <text>
        <r>
          <rPr>
            <b/>
            <sz val="9"/>
            <color indexed="81"/>
            <rFont val="Tahoma"/>
            <family val="2"/>
          </rPr>
          <t>Se ajusto el valor en (7110)
En el FUS de noviembre aparecen en octubre 1907.
En el Fuss de octubre registra un valor de 5920.
Por lo anterior muestra una diferencia de 4013.</t>
        </r>
      </text>
    </comment>
    <comment ref="L38" authorId="1" shapeId="0" xr:uid="{00000000-0006-0000-0000-000008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L40" authorId="1" shapeId="0" xr:uid="{00000000-0006-0000-0000-000009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F50" authorId="0" shapeId="0" xr:uid="{00000000-0006-0000-0000-00000A000000}">
      <text>
        <r>
          <rPr>
            <b/>
            <sz val="9"/>
            <color indexed="81"/>
            <rFont val="Tahoma"/>
            <family val="2"/>
          </rPr>
          <t>Se reprogramo en 2025 con lo ejecutado.</t>
        </r>
        <r>
          <rPr>
            <sz val="9"/>
            <color indexed="81"/>
            <rFont val="Tahoma"/>
            <family val="2"/>
          </rPr>
          <t xml:space="preserve">
</t>
        </r>
      </text>
    </comment>
    <comment ref="Z50" authorId="1" shapeId="0" xr:uid="{00000000-0006-0000-0000-00000B000000}">
      <text>
        <r>
          <rPr>
            <sz val="9"/>
            <color indexed="81"/>
            <rFont val="Tahoma"/>
            <family val="2"/>
          </rPr>
          <t xml:space="preserve">
SE AJUSTO EL VALOR DEL 2024 EN 2025 (DE 100 A 44) CON EL VALOR EJECUTADO EN SEGPLAN.
POR LO TANTO SE INCORPORARON 56 ACTOS EN EL AÑO 2025.</t>
        </r>
      </text>
    </comment>
    <comment ref="Z62" authorId="1" shapeId="0" xr:uid="{00000000-0006-0000-0000-00000C000000}">
      <text>
        <r>
          <rPr>
            <sz val="9"/>
            <color indexed="81"/>
            <rFont val="Tahoma"/>
            <family val="2"/>
          </rPr>
          <t xml:space="preserve">
SE AJUSTO EL VALOR DEL 2024 EN 2025 (DE 1000 A 1002) CON EL VALOR EJECUTADO EN SEGPLAN.
POR LO TANTO SE AJUSTO LA META EN EL AÑO 2027.
</t>
        </r>
      </text>
    </comment>
    <comment ref="Z83" authorId="1" shapeId="0" xr:uid="{00000000-0006-0000-0000-00000D000000}">
      <text>
        <r>
          <rPr>
            <sz val="9"/>
            <color indexed="81"/>
            <rFont val="Tahoma"/>
            <family val="2"/>
          </rPr>
          <t xml:space="preserve">
SE AJUSTO EL VALOR DEL 2024 EN 2025 (DE 300 A 330) CON EL VALOR EJECUTADO EN SEGPLAN</t>
        </r>
      </text>
    </comment>
    <comment ref="L95" authorId="1" shapeId="0" xr:uid="{00000000-0006-0000-0000-00000F000000}">
      <text>
        <r>
          <rPr>
            <b/>
            <sz val="9"/>
            <color indexed="81"/>
            <rFont val="Tahoma"/>
            <family val="2"/>
          </rPr>
          <t>En el mes se ejecuta el 100%, el 89 del 100% del año, corresponde al  acumulado de enero a noviembre.</t>
        </r>
        <r>
          <rPr>
            <sz val="9"/>
            <color indexed="81"/>
            <rFont val="Tahoma"/>
            <family val="2"/>
          </rPr>
          <t xml:space="preserve">
</t>
        </r>
      </text>
    </comment>
    <comment ref="M95" authorId="0" shapeId="0" xr:uid="{00000000-0006-0000-0000-000010000000}">
      <text>
        <r>
          <rPr>
            <sz val="9"/>
            <color indexed="81"/>
            <rFont val="Tahoma"/>
            <family val="2"/>
          </rPr>
          <t xml:space="preserve">Valor registrado con la reducción al cierre del 31/12/2025
</t>
        </r>
      </text>
    </comment>
    <comment ref="AA95" authorId="0" shapeId="0" xr:uid="{00000000-0006-0000-0000-000011000000}">
      <text>
        <r>
          <rPr>
            <sz val="9"/>
            <color indexed="81"/>
            <rFont val="Tahoma"/>
            <family val="2"/>
          </rPr>
          <t xml:space="preserve">El acumulado corresponde al año vigente, por cuanto es una meta constante
</t>
        </r>
      </text>
    </comment>
    <comment ref="F96" authorId="2" shapeId="0" xr:uid="{00000000-0006-0000-0000-000012000000}">
      <text>
        <r>
          <rPr>
            <sz val="9"/>
            <color indexed="81"/>
            <rFont val="Tahoma"/>
            <family val="2"/>
          </rPr>
          <t>Este 50% equivale al 100% de la meta.</t>
        </r>
      </text>
    </comment>
    <comment ref="K96" authorId="2" shapeId="0" xr:uid="{00000000-0006-0000-0000-000013000000}">
      <text>
        <r>
          <rPr>
            <sz val="9"/>
            <color indexed="81"/>
            <rFont val="Tahoma"/>
            <family val="2"/>
          </rPr>
          <t>este 50% equivale al 100% de la meta.</t>
        </r>
      </text>
    </comment>
    <comment ref="L96" authorId="1" shapeId="0" xr:uid="{00000000-0006-0000-0000-000014000000}">
      <text>
        <r>
          <rPr>
            <sz val="9"/>
            <color indexed="81"/>
            <rFont val="Tahoma"/>
            <family val="2"/>
          </rPr>
          <t xml:space="preserve">
EL 49.3 % EQUIVALE AL</t>
        </r>
        <r>
          <rPr>
            <b/>
            <sz val="9"/>
            <color indexed="81"/>
            <rFont val="Tahoma"/>
            <family val="2"/>
          </rPr>
          <t xml:space="preserve"> 50%  APROXIMADO
</t>
        </r>
        <r>
          <rPr>
            <sz val="9"/>
            <color indexed="81"/>
            <rFont val="Tahoma"/>
            <family val="2"/>
          </rPr>
          <t>SOBRE EL 100% PROGRAMADO</t>
        </r>
      </text>
    </comment>
    <comment ref="F97" authorId="2" shapeId="0" xr:uid="{00000000-0006-0000-0000-000015000000}">
      <text>
        <r>
          <rPr>
            <sz val="9"/>
            <color indexed="81"/>
            <rFont val="Tahoma"/>
            <family val="2"/>
          </rPr>
          <t>Este 25% equivale al 100% de la meta.</t>
        </r>
      </text>
    </comment>
    <comment ref="K97" authorId="2" shapeId="0" xr:uid="{00000000-0006-0000-0000-000016000000}">
      <text>
        <r>
          <rPr>
            <sz val="9"/>
            <color indexed="81"/>
            <rFont val="Tahoma"/>
            <family val="2"/>
          </rPr>
          <t>Este 25% equivale al 100% de la meta.</t>
        </r>
      </text>
    </comment>
    <comment ref="L97" authorId="1" shapeId="0" xr:uid="{00000000-0006-0000-0000-000017000000}">
      <text>
        <r>
          <rPr>
            <sz val="9"/>
            <color indexed="81"/>
            <rFont val="Tahoma"/>
            <family val="2"/>
          </rPr>
          <t xml:space="preserve">
EL 24.3 % EQUIVALE AL</t>
        </r>
        <r>
          <rPr>
            <b/>
            <sz val="9"/>
            <color indexed="81"/>
            <rFont val="Tahoma"/>
            <family val="2"/>
          </rPr>
          <t xml:space="preserve">25%  APROXIMADO
</t>
        </r>
        <r>
          <rPr>
            <sz val="9"/>
            <color indexed="81"/>
            <rFont val="Tahoma"/>
            <family val="2"/>
          </rPr>
          <t>SOBRE EL 100% PROGRAMADO</t>
        </r>
      </text>
    </comment>
    <comment ref="F98" authorId="2" shapeId="0" xr:uid="{00000000-0006-0000-0000-000018000000}">
      <text>
        <r>
          <rPr>
            <sz val="9"/>
            <color indexed="81"/>
            <rFont val="Tahoma"/>
            <family val="2"/>
          </rPr>
          <t>Este 25% equivale al 100% de la meta.</t>
        </r>
      </text>
    </comment>
    <comment ref="K98" authorId="2" shapeId="0" xr:uid="{00000000-0006-0000-0000-000019000000}">
      <text>
        <r>
          <rPr>
            <sz val="9"/>
            <color indexed="81"/>
            <rFont val="Tahoma"/>
            <family val="2"/>
          </rPr>
          <t>Este 25% equivale al 100% de la meta.</t>
        </r>
      </text>
    </comment>
    <comment ref="L98" authorId="1" shapeId="0" xr:uid="{00000000-0006-0000-0000-00001A000000}">
      <text>
        <r>
          <rPr>
            <sz val="9"/>
            <color indexed="81"/>
            <rFont val="Tahoma"/>
            <family val="2"/>
          </rPr>
          <t xml:space="preserve">
EL 25% EQUIVALE AL</t>
        </r>
        <r>
          <rPr>
            <b/>
            <sz val="9"/>
            <color indexed="81"/>
            <rFont val="Tahoma"/>
            <family val="2"/>
          </rPr>
          <t xml:space="preserve">25%  APROXIMADO
</t>
        </r>
        <r>
          <rPr>
            <sz val="9"/>
            <color indexed="81"/>
            <rFont val="Tahoma"/>
            <family val="2"/>
          </rPr>
          <t>SOBRE EL 100% PROGRAMADO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adriana.gomez</author>
    <author>Adriana</author>
    <author>Juliana Castro Buitrago</author>
  </authors>
  <commentList>
    <comment ref="Z14" authorId="0" shapeId="0" xr:uid="{00000000-0006-0000-0100-000001000000}">
      <text>
        <r>
          <rPr>
            <b/>
            <sz val="9"/>
            <color indexed="81"/>
            <rFont val="Tahoma"/>
            <family val="2"/>
          </rPr>
          <t xml:space="preserve">
*SE REPROGRAMA LA META EN EL AÑO 2024 Y 2025 CON EL VALOR EJECUTADO, EN EL ACUMULADO.
*SE AJUSTAN LAS METAS EN EL AÑO 2026 Y 2027.</t>
        </r>
      </text>
    </comment>
    <comment ref="Z23" authorId="0" shapeId="0" xr:uid="{00000000-0006-0000-0100-000002000000}">
      <text>
        <r>
          <rPr>
            <b/>
            <sz val="9"/>
            <color indexed="81"/>
            <rFont val="Tahoma"/>
            <family val="2"/>
          </rPr>
          <t xml:space="preserve">
SE REPROGRAMA LA META EN EL AÑO 2024 Y 2025 CON EL VALOR EJECUTADO Y SE AJUSTAN LAS METAS EN EL AÑO 2026 Y 2027.</t>
        </r>
      </text>
    </comment>
    <comment ref="Z25" authorId="0" shapeId="0" xr:uid="{00000000-0006-0000-0100-000004000000}">
      <text>
        <r>
          <rPr>
            <b/>
            <sz val="9"/>
            <color indexed="81"/>
            <rFont val="Tahoma"/>
            <family val="2"/>
          </rPr>
          <t xml:space="preserve">
*SE REPROGRAMA LA META EN EL AÑO 2024 Y 2025 CON EL VALOR EJECUTADO, EN EL ACUMULADO.
*SE AJUSTAN LAS METAS EN EL AÑO 2026 Y 2027.</t>
        </r>
      </text>
    </comment>
    <comment ref="U34" authorId="1" shapeId="0" xr:uid="{00000000-0006-0000-0100-000005000000}">
      <text>
        <r>
          <rPr>
            <sz val="9"/>
            <color indexed="81"/>
            <rFont val="Tahoma"/>
            <family val="2"/>
          </rPr>
          <t xml:space="preserve">VALOR ANTERIOR 
</t>
        </r>
        <r>
          <rPr>
            <b/>
            <sz val="9"/>
            <color indexed="81"/>
            <rFont val="Tahoma"/>
            <family val="2"/>
          </rPr>
          <t>653</t>
        </r>
        <r>
          <rPr>
            <sz val="9"/>
            <color indexed="81"/>
            <rFont val="Tahoma"/>
            <family val="2"/>
          </rPr>
          <t xml:space="preserve">
REPROGRAMADO EN 2025
</t>
        </r>
        <r>
          <rPr>
            <b/>
            <sz val="9"/>
            <color indexed="81"/>
            <rFont val="Tahoma"/>
            <family val="2"/>
          </rPr>
          <t>651</t>
        </r>
        <r>
          <rPr>
            <sz val="9"/>
            <color indexed="81"/>
            <rFont val="Tahoma"/>
            <family val="2"/>
          </rPr>
          <t xml:space="preserve">
SE AJUSTO EL VALOR DEL 2024 EN 2025 (</t>
        </r>
        <r>
          <rPr>
            <b/>
            <sz val="9"/>
            <color indexed="81"/>
            <rFont val="Tahoma"/>
            <family val="2"/>
          </rPr>
          <t>DE 130 A 132)</t>
        </r>
        <r>
          <rPr>
            <sz val="9"/>
            <color indexed="81"/>
            <rFont val="Tahoma"/>
            <family val="2"/>
          </rPr>
          <t xml:space="preserve"> CON EL VALOR EJECUTADO EN SEGPLAN</t>
        </r>
      </text>
    </comment>
    <comment ref="Z34" authorId="1" shapeId="0" xr:uid="{00000000-0006-0000-0100-000006000000}">
      <text>
        <r>
          <rPr>
            <sz val="9"/>
            <color indexed="81"/>
            <rFont val="Tahoma"/>
            <family val="2"/>
          </rPr>
          <t xml:space="preserve">
SE AJUSTO EL VALOR DEL 2024 EN 2025 (DE 130 A 132) CON EL VALOR EJECUTADO EN SEGPLAN</t>
        </r>
      </text>
    </comment>
    <comment ref="L37" authorId="0" shapeId="0" xr:uid="{00000000-0006-0000-0100-000007000000}">
      <text>
        <r>
          <rPr>
            <b/>
            <sz val="9"/>
            <color indexed="81"/>
            <rFont val="Tahoma"/>
            <family val="2"/>
          </rPr>
          <t>Se ajusto el valor en (7110)
En el FUS de noviembre aparecen en octubre 1907.
En el Fuss de octubre registra un valor de 5920.
Por lo anterior muestra una diferencia de 4013.</t>
        </r>
      </text>
    </comment>
    <comment ref="L38" authorId="1" shapeId="0" xr:uid="{00000000-0006-0000-0100-000008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L40" authorId="1" shapeId="0" xr:uid="{00000000-0006-0000-0100-000009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F50" authorId="0" shapeId="0" xr:uid="{00000000-0006-0000-0100-00000A000000}">
      <text>
        <r>
          <rPr>
            <b/>
            <sz val="9"/>
            <color indexed="81"/>
            <rFont val="Tahoma"/>
            <family val="2"/>
          </rPr>
          <t>Se reprogramo en 2025 con lo ejecutado.</t>
        </r>
        <r>
          <rPr>
            <sz val="9"/>
            <color indexed="81"/>
            <rFont val="Tahoma"/>
            <family val="2"/>
          </rPr>
          <t xml:space="preserve">
</t>
        </r>
      </text>
    </comment>
    <comment ref="Z50" authorId="1" shapeId="0" xr:uid="{00000000-0006-0000-0100-00000B000000}">
      <text>
        <r>
          <rPr>
            <sz val="9"/>
            <color indexed="81"/>
            <rFont val="Tahoma"/>
            <family val="2"/>
          </rPr>
          <t xml:space="preserve">
SE AJUSTO EL VALOR DEL 2024 EN 2025 (DE 100 A 44) CON EL VALOR EJECUTADO EN SEGPLAN.
POR LO TANTO SE INCORPORARON 56 ACTOS EN EL AÑO 2025.</t>
        </r>
      </text>
    </comment>
    <comment ref="Z62" authorId="1" shapeId="0" xr:uid="{00000000-0006-0000-0100-00000C000000}">
      <text>
        <r>
          <rPr>
            <sz val="9"/>
            <color indexed="81"/>
            <rFont val="Tahoma"/>
            <family val="2"/>
          </rPr>
          <t xml:space="preserve">
SE AJUSTO EL VALOR DEL 2024 EN 2025 (DE 1000 A 1002) CON EL VALOR EJECUTADO EN SEGPLAN.
POR LO TANTO SE AJUSTO LA META EN EL AÑO 2027.
</t>
        </r>
      </text>
    </comment>
    <comment ref="Z83" authorId="0" shapeId="0" xr:uid="{58E54A76-B112-45B6-8422-DCF349B28670}">
      <text>
        <r>
          <rPr>
            <b/>
            <sz val="9"/>
            <color indexed="81"/>
            <rFont val="Tahoma"/>
            <family val="2"/>
          </rPr>
          <t xml:space="preserve">
*SE REPROGRAMA LA META EN EL AÑO 2024 Y 2025 CON EL VALOR EJECUTADO, EN EL ACUMULADO.
*SE AJUSTAN LAS METAS EN EL AÑO 2026 Y 2027.</t>
        </r>
      </text>
    </comment>
    <comment ref="Z84" authorId="0" shapeId="0" xr:uid="{C8BB87D6-A5C4-4D81-A23D-0A021781A9BB}">
      <text>
        <r>
          <rPr>
            <b/>
            <sz val="9"/>
            <color indexed="81"/>
            <rFont val="Tahoma"/>
            <family val="2"/>
          </rPr>
          <t>SE DESCUENTA EL VALOR DEL REZAGO DEL AÑO 2024 Y 2025</t>
        </r>
      </text>
    </comment>
    <comment ref="L95" authorId="1" shapeId="0" xr:uid="{00000000-0006-0000-0100-00000F000000}">
      <text>
        <r>
          <rPr>
            <b/>
            <sz val="9"/>
            <color indexed="81"/>
            <rFont val="Tahoma"/>
            <family val="2"/>
          </rPr>
          <t>En el mes se ejecuta el 100%, el 89 del 100% del año, corresponde al  acumulado de enero a noviembre.</t>
        </r>
        <r>
          <rPr>
            <sz val="9"/>
            <color indexed="81"/>
            <rFont val="Tahoma"/>
            <family val="2"/>
          </rPr>
          <t xml:space="preserve">
</t>
        </r>
      </text>
    </comment>
    <comment ref="M95" authorId="0" shapeId="0" xr:uid="{00000000-0006-0000-0100-000010000000}">
      <text>
        <r>
          <rPr>
            <sz val="9"/>
            <color indexed="81"/>
            <rFont val="Tahoma"/>
            <family val="2"/>
          </rPr>
          <t xml:space="preserve">Valor registrado con la reducción al cierre del 31/12/2025
</t>
        </r>
      </text>
    </comment>
    <comment ref="AA95" authorId="0" shapeId="0" xr:uid="{00000000-0006-0000-0100-000011000000}">
      <text>
        <r>
          <rPr>
            <sz val="9"/>
            <color indexed="81"/>
            <rFont val="Tahoma"/>
            <family val="2"/>
          </rPr>
          <t xml:space="preserve">El acumulado corresponde al año vigente, por cuanto es una meta constante
</t>
        </r>
      </text>
    </comment>
    <comment ref="F96" authorId="2" shapeId="0" xr:uid="{00000000-0006-0000-0100-000012000000}">
      <text>
        <r>
          <rPr>
            <sz val="9"/>
            <color indexed="81"/>
            <rFont val="Tahoma"/>
            <family val="2"/>
          </rPr>
          <t>Este 50% equivale al 100% de la meta.</t>
        </r>
      </text>
    </comment>
    <comment ref="K96" authorId="2" shapeId="0" xr:uid="{00000000-0006-0000-0100-000013000000}">
      <text>
        <r>
          <rPr>
            <sz val="9"/>
            <color indexed="81"/>
            <rFont val="Tahoma"/>
            <family val="2"/>
          </rPr>
          <t>este 50% equivale al 100% de la meta.</t>
        </r>
      </text>
    </comment>
    <comment ref="L96" authorId="1" shapeId="0" xr:uid="{00000000-0006-0000-0100-000014000000}">
      <text>
        <r>
          <rPr>
            <sz val="9"/>
            <color indexed="81"/>
            <rFont val="Tahoma"/>
            <family val="2"/>
          </rPr>
          <t xml:space="preserve">
EL 49.3 % EQUIVALE AL</t>
        </r>
        <r>
          <rPr>
            <b/>
            <sz val="9"/>
            <color indexed="81"/>
            <rFont val="Tahoma"/>
            <family val="2"/>
          </rPr>
          <t xml:space="preserve"> 50%  APROXIMADO
</t>
        </r>
        <r>
          <rPr>
            <sz val="9"/>
            <color indexed="81"/>
            <rFont val="Tahoma"/>
            <family val="2"/>
          </rPr>
          <t>SOBRE EL 100% PROGRAMADO</t>
        </r>
      </text>
    </comment>
    <comment ref="F97" authorId="2" shapeId="0" xr:uid="{00000000-0006-0000-0100-000015000000}">
      <text>
        <r>
          <rPr>
            <sz val="9"/>
            <color indexed="81"/>
            <rFont val="Tahoma"/>
            <family val="2"/>
          </rPr>
          <t>Este 25% equivale al 100% de la meta.</t>
        </r>
      </text>
    </comment>
    <comment ref="K97" authorId="2" shapeId="0" xr:uid="{00000000-0006-0000-0100-000016000000}">
      <text>
        <r>
          <rPr>
            <sz val="9"/>
            <color indexed="81"/>
            <rFont val="Tahoma"/>
            <family val="2"/>
          </rPr>
          <t>Este 25% equivale al 100% de la meta.</t>
        </r>
      </text>
    </comment>
    <comment ref="L97" authorId="1" shapeId="0" xr:uid="{00000000-0006-0000-0100-000017000000}">
      <text>
        <r>
          <rPr>
            <sz val="9"/>
            <color indexed="81"/>
            <rFont val="Tahoma"/>
            <family val="2"/>
          </rPr>
          <t xml:space="preserve">
EL 24.3 % EQUIVALE AL</t>
        </r>
        <r>
          <rPr>
            <b/>
            <sz val="9"/>
            <color indexed="81"/>
            <rFont val="Tahoma"/>
            <family val="2"/>
          </rPr>
          <t xml:space="preserve">25%  APROXIMADO
</t>
        </r>
        <r>
          <rPr>
            <sz val="9"/>
            <color indexed="81"/>
            <rFont val="Tahoma"/>
            <family val="2"/>
          </rPr>
          <t>SOBRE EL 100% PROGRAMADO</t>
        </r>
      </text>
    </comment>
    <comment ref="F98" authorId="2" shapeId="0" xr:uid="{00000000-0006-0000-0100-000018000000}">
      <text>
        <r>
          <rPr>
            <sz val="9"/>
            <color indexed="81"/>
            <rFont val="Tahoma"/>
            <family val="2"/>
          </rPr>
          <t>Este 25% equivale al 100% de la meta.</t>
        </r>
      </text>
    </comment>
    <comment ref="K98" authorId="2" shapeId="0" xr:uid="{00000000-0006-0000-0100-000019000000}">
      <text>
        <r>
          <rPr>
            <sz val="9"/>
            <color indexed="81"/>
            <rFont val="Tahoma"/>
            <family val="2"/>
          </rPr>
          <t>Este 25% equivale al 100% de la meta.</t>
        </r>
      </text>
    </comment>
    <comment ref="L98" authorId="1" shapeId="0" xr:uid="{00000000-0006-0000-0100-00001A000000}">
      <text>
        <r>
          <rPr>
            <sz val="9"/>
            <color indexed="81"/>
            <rFont val="Tahoma"/>
            <family val="2"/>
          </rPr>
          <t xml:space="preserve">
EL 25% EQUIVALE AL</t>
        </r>
        <r>
          <rPr>
            <b/>
            <sz val="9"/>
            <color indexed="81"/>
            <rFont val="Tahoma"/>
            <family val="2"/>
          </rPr>
          <t xml:space="preserve">25%  APROXIMADO
</t>
        </r>
        <r>
          <rPr>
            <sz val="9"/>
            <color indexed="81"/>
            <rFont val="Tahoma"/>
            <family val="2"/>
          </rPr>
          <t>SOBRE EL 100% PROGRAMADO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adriana.gomez</author>
    <author>Adriana</author>
    <author>Juliana Castro Buitrago</author>
  </authors>
  <commentList>
    <comment ref="Z14" authorId="0" shapeId="0" xr:uid="{00000000-0006-0000-0200-000001000000}">
      <text>
        <r>
          <rPr>
            <b/>
            <sz val="9"/>
            <color indexed="81"/>
            <rFont val="Tahoma"/>
            <family val="2"/>
          </rPr>
          <t xml:space="preserve">
*SE REPROGRAMA LA META EN EL AÑO 2024 Y 2025 CON EL VALOR EJECUTADO, EN EL ACUMULADO.
*SE AJUSTAN LAS METAS EN EL AÑO 2026 Y 2027 EN SEGLAN.
Se resta el rezago 7.178</t>
        </r>
      </text>
    </comment>
    <comment ref="Z24" authorId="0" shapeId="0" xr:uid="{00000000-0006-0000-0200-000003000000}">
      <text>
        <r>
          <rPr>
            <b/>
            <sz val="9"/>
            <color indexed="81"/>
            <rFont val="Tahoma"/>
            <family val="2"/>
          </rPr>
          <t xml:space="preserve">
*SE REPROGRAMA LA META EN EL AÑO 2024 Y 2025 CON EL VALOR EJECUTADO, EN EL ACUMULADO.
*SE AJUSTAN LAS METAS EN EL AÑO 2026 Y 2027 EN SEGPLAN.
Se resta el reazgo 990
</t>
        </r>
      </text>
    </comment>
    <comment ref="Z25" authorId="0" shapeId="0" xr:uid="{00000000-0006-0000-0200-000004000000}">
      <text>
        <r>
          <rPr>
            <b/>
            <sz val="9"/>
            <color indexed="81"/>
            <rFont val="Tahoma"/>
            <family val="2"/>
          </rPr>
          <t xml:space="preserve">
*SE REPROGRAMA LA META EN EL AÑO 2024 Y 2025 CON EL VALOR EJECUTADO, EN EL ACUMULADO.
*SE AJUSTAN LAS METAS EN EL AÑO 2026 Y 2027 EN SEGPLAN.
Se resta el reazgo 680</t>
        </r>
      </text>
    </comment>
    <comment ref="Z35" authorId="0" shapeId="0" xr:uid="{00000000-0006-0000-0200-000005000000}">
      <text>
        <r>
          <rPr>
            <b/>
            <sz val="9"/>
            <color indexed="81"/>
            <rFont val="Tahoma"/>
            <family val="2"/>
          </rPr>
          <t xml:space="preserve">
*SE REPROGRAMA LA META EN EL AÑO 2024 Y 2025 CON EL VALOR EJECUTADO, EN EL ACUMULADO.
*SE AJUSTAN LAS METAS EN EL AÑO 2026 Y 2027 EN SEGPLAN.
Se resta el reazgo 430
</t>
        </r>
      </text>
    </comment>
    <comment ref="L37" authorId="0" shapeId="0" xr:uid="{00000000-0006-0000-0200-000007000000}">
      <text>
        <r>
          <rPr>
            <b/>
            <sz val="9"/>
            <color indexed="81"/>
            <rFont val="Tahoma"/>
            <family val="2"/>
          </rPr>
          <t>Se ajusto el valor en (7110)
En el FUS de noviembre aparecen en octubre 1907.
En el Fuss de octubre registra un valor de 5920.
Por lo anterior muestra una diferencia de 4013.</t>
        </r>
      </text>
    </comment>
    <comment ref="Z37" authorId="0" shapeId="0" xr:uid="{00000000-0006-0000-0200-000008000000}">
      <text>
        <r>
          <rPr>
            <b/>
            <sz val="9"/>
            <color indexed="81"/>
            <rFont val="Tahoma"/>
            <family val="2"/>
          </rPr>
          <t xml:space="preserve">*SE AJUSTAN LAS METAS EN EL AÑO 2026 $4,000 Y 2027 $762.
</t>
        </r>
      </text>
    </comment>
    <comment ref="L38" authorId="1" shapeId="0" xr:uid="{00000000-0006-0000-0200-000009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Z39" authorId="0" shapeId="0" xr:uid="{00000000-0006-0000-0200-00000A000000}">
      <text>
        <r>
          <rPr>
            <b/>
            <sz val="9"/>
            <color indexed="81"/>
            <rFont val="Tahoma"/>
            <family val="2"/>
          </rPr>
          <t xml:space="preserve">
*SE REPROGRAMA LA META EN EL AÑO 2024 Y 2025 CON EL VALOR EJECUTADO, EN EL ACUMULADO.
*SE AJUSTAN LAS METAS EN EL AÑO 2026 Y 2027 EN SEGPLAN.
</t>
        </r>
      </text>
    </comment>
    <comment ref="L40" authorId="1" shapeId="0" xr:uid="{00000000-0006-0000-0200-00000B000000}">
      <text>
        <r>
          <rPr>
            <sz val="9"/>
            <color indexed="81"/>
            <rFont val="Tahoma"/>
            <family val="2"/>
          </rPr>
          <t xml:space="preserve">
EL 100 % EQUIVALE AL</t>
        </r>
        <r>
          <rPr>
            <b/>
            <sz val="9"/>
            <color indexed="81"/>
            <rFont val="Tahoma"/>
            <family val="2"/>
          </rPr>
          <t xml:space="preserve"> 100% </t>
        </r>
        <r>
          <rPr>
            <sz val="9"/>
            <color indexed="81"/>
            <rFont val="Tahoma"/>
            <family val="2"/>
          </rPr>
          <t>de la ejecución del mes.</t>
        </r>
      </text>
    </comment>
    <comment ref="Z41" authorId="0" shapeId="0" xr:uid="{00000000-0006-0000-0200-00000C000000}">
      <text>
        <r>
          <rPr>
            <b/>
            <sz val="9"/>
            <color indexed="81"/>
            <rFont val="Tahoma"/>
            <family val="2"/>
          </rPr>
          <t xml:space="preserve">
*SE REPROGRAMA LA META EN EL AÑO 2024 Y 2025 CON EL VALOR EJECUTADO, EN EL ACUMULADO.
*SE AJUSTAN LAS METAS EN EL AÑO 2026 Y 2027 EN SEGPLAN.
Se resta el reazgo 66</t>
        </r>
      </text>
    </comment>
    <comment ref="F50" authorId="0" shapeId="0" xr:uid="{00000000-0006-0000-0200-00000D000000}">
      <text>
        <r>
          <rPr>
            <b/>
            <sz val="9"/>
            <color indexed="81"/>
            <rFont val="Tahoma"/>
            <family val="2"/>
          </rPr>
          <t>Se reprogramo en 2025 con lo ejecutado.</t>
        </r>
        <r>
          <rPr>
            <sz val="9"/>
            <color indexed="81"/>
            <rFont val="Tahoma"/>
            <family val="2"/>
          </rPr>
          <t xml:space="preserve">
</t>
        </r>
      </text>
    </comment>
    <comment ref="Z50" authorId="0" shapeId="0" xr:uid="{00000000-0006-0000-0200-00000E000000}">
      <text>
        <r>
          <rPr>
            <b/>
            <sz val="9"/>
            <color indexed="81"/>
            <rFont val="Tahoma"/>
            <family val="2"/>
          </rPr>
          <t xml:space="preserve">
*SE REPROGRAMA LA META EN EL AÑO 2025 .
*SE AJUSTAN LAS METAS EN EL AÑO 2026 Y 2027 EN SEGPLAN.
Se resta el reazgo 783
</t>
        </r>
      </text>
    </comment>
    <comment ref="Z63" authorId="1" shapeId="0" xr:uid="{00000000-0006-0000-0200-000010000000}">
      <text>
        <r>
          <rPr>
            <sz val="9"/>
            <color indexed="81"/>
            <rFont val="Tahoma"/>
            <family val="2"/>
          </rPr>
          <t xml:space="preserve">
SE AJUSTO EL VALOR DEL 2024 EN 2025 (DE 1000 A 1002) CON EL VALOR EJECUTADO E
</t>
        </r>
        <r>
          <rPr>
            <b/>
            <sz val="9"/>
            <color indexed="81"/>
            <rFont val="Tahoma"/>
            <family val="2"/>
          </rPr>
          <t xml:space="preserve">SE  REPROGRAMO LA  META EN EL AÑO 2026 Y 2027.
</t>
        </r>
        <r>
          <rPr>
            <sz val="9"/>
            <color indexed="81"/>
            <rFont val="Tahoma"/>
            <family val="2"/>
          </rPr>
          <t xml:space="preserve">
Se resta el reazgo  3684</t>
        </r>
      </text>
    </comment>
    <comment ref="Z74" authorId="1" shapeId="0" xr:uid="{00000000-0006-0000-0200-000011000000}">
      <text>
        <r>
          <rPr>
            <b/>
            <sz val="9"/>
            <color indexed="81"/>
            <rFont val="Tahoma"/>
            <family val="2"/>
          </rPr>
          <t xml:space="preserve">SE  REPROGRAMO LA  META EN EL AÑO 2026 Y 2027.
</t>
        </r>
        <r>
          <rPr>
            <sz val="9"/>
            <color indexed="81"/>
            <rFont val="Tahoma"/>
            <family val="2"/>
          </rPr>
          <t xml:space="preserve">
Se resta el reazgo  300</t>
        </r>
      </text>
    </comment>
    <comment ref="P85" authorId="0" shapeId="0" xr:uid="{7801859B-6CE6-4722-8A92-3B0E07BE4D05}">
      <text>
        <r>
          <rPr>
            <b/>
            <sz val="9"/>
            <color indexed="81"/>
            <rFont val="Tahoma"/>
            <family val="2"/>
          </rPr>
          <t xml:space="preserve">SE REPROGRAMO LA META </t>
        </r>
        <r>
          <rPr>
            <sz val="9"/>
            <color indexed="81"/>
            <rFont val="Tahoma"/>
            <family val="2"/>
          </rPr>
          <t xml:space="preserve">
</t>
        </r>
      </text>
    </comment>
    <comment ref="U85" authorId="0" shapeId="0" xr:uid="{D846D43E-D10F-46E0-AA4B-F9584E317100}">
      <text>
        <r>
          <rPr>
            <b/>
            <sz val="9"/>
            <color indexed="81"/>
            <rFont val="Tahoma"/>
            <family val="2"/>
          </rPr>
          <t xml:space="preserve">SE REPROGRAMO LA META </t>
        </r>
        <r>
          <rPr>
            <sz val="9"/>
            <color indexed="81"/>
            <rFont val="Tahoma"/>
            <family val="2"/>
          </rPr>
          <t xml:space="preserve">
</t>
        </r>
      </text>
    </comment>
    <comment ref="Z85" authorId="1" shapeId="0" xr:uid="{00000000-0006-0000-0200-000012000000}">
      <text>
        <r>
          <rPr>
            <b/>
            <sz val="9"/>
            <color indexed="81"/>
            <rFont val="Tahoma"/>
            <family val="2"/>
          </rPr>
          <t xml:space="preserve">SE  REPROGRAMO LA  META EN EL AÑO 2026 Y 2027.
</t>
        </r>
        <r>
          <rPr>
            <sz val="9"/>
            <color indexed="81"/>
            <rFont val="Tahoma"/>
            <family val="2"/>
          </rPr>
          <t xml:space="preserve">
Se resta el reazgo  149</t>
        </r>
      </text>
    </comment>
    <comment ref="Z86" authorId="0" shapeId="0" xr:uid="{00000000-0006-0000-0200-000013000000}">
      <text>
        <r>
          <rPr>
            <b/>
            <sz val="9"/>
            <color indexed="81"/>
            <rFont val="Tahoma"/>
            <family val="2"/>
          </rPr>
          <t xml:space="preserve">
SE REPROGRAMA LA META EN EL AÑO 2025 CON EL VALOR EJECUTADO, EN EL ACUMULADO.
</t>
        </r>
      </text>
    </comment>
    <comment ref="L96" authorId="1" shapeId="0" xr:uid="{00000000-0006-0000-0200-000014000000}">
      <text>
        <r>
          <rPr>
            <b/>
            <sz val="9"/>
            <color indexed="81"/>
            <rFont val="Tahoma"/>
            <family val="2"/>
          </rPr>
          <t>En el mes se ejecuta el 100%, el 89 del 100% del año, corresponde al  acumulado de enero a noviembre.</t>
        </r>
        <r>
          <rPr>
            <sz val="9"/>
            <color indexed="81"/>
            <rFont val="Tahoma"/>
            <family val="2"/>
          </rPr>
          <t xml:space="preserve">
</t>
        </r>
      </text>
    </comment>
    <comment ref="M96" authorId="0" shapeId="0" xr:uid="{00000000-0006-0000-0200-000015000000}">
      <text>
        <r>
          <rPr>
            <sz val="9"/>
            <color indexed="81"/>
            <rFont val="Tahoma"/>
            <family val="2"/>
          </rPr>
          <t xml:space="preserve">Valor registrado con la reducción al cierre del 31/12/2025
</t>
        </r>
      </text>
    </comment>
    <comment ref="AA96" authorId="0" shapeId="0" xr:uid="{00000000-0006-0000-0200-000016000000}">
      <text>
        <r>
          <rPr>
            <sz val="9"/>
            <color indexed="81"/>
            <rFont val="Tahoma"/>
            <family val="2"/>
          </rPr>
          <t xml:space="preserve">El acumulado corresponde al año  y al mes vigente, por cuanto es una meta constante
</t>
        </r>
      </text>
    </comment>
    <comment ref="F97" authorId="2" shapeId="0" xr:uid="{00000000-0006-0000-0200-000017000000}">
      <text>
        <r>
          <rPr>
            <sz val="9"/>
            <color indexed="81"/>
            <rFont val="Tahoma"/>
            <family val="2"/>
          </rPr>
          <t>Este 50% equivale al 100% de la meta.</t>
        </r>
      </text>
    </comment>
    <comment ref="K97" authorId="2" shapeId="0" xr:uid="{00000000-0006-0000-0200-000018000000}">
      <text>
        <r>
          <rPr>
            <sz val="9"/>
            <color indexed="81"/>
            <rFont val="Tahoma"/>
            <family val="2"/>
          </rPr>
          <t>este 50% equivale al 100% de la meta.</t>
        </r>
      </text>
    </comment>
    <comment ref="P97" authorId="2" shapeId="0" xr:uid="{00000000-0006-0000-0200-000019000000}">
      <text>
        <r>
          <rPr>
            <sz val="9"/>
            <color indexed="81"/>
            <rFont val="Tahoma"/>
            <family val="2"/>
          </rPr>
          <t>este 50% equivale al 100% de la meta.</t>
        </r>
      </text>
    </comment>
    <comment ref="F98" authorId="2" shapeId="0" xr:uid="{00000000-0006-0000-0200-00001A000000}">
      <text>
        <r>
          <rPr>
            <sz val="9"/>
            <color indexed="81"/>
            <rFont val="Tahoma"/>
            <family val="2"/>
          </rPr>
          <t>Este 25% equivale al 100% de la meta.</t>
        </r>
      </text>
    </comment>
    <comment ref="K98" authorId="2" shapeId="0" xr:uid="{00000000-0006-0000-0200-00001B000000}">
      <text>
        <r>
          <rPr>
            <sz val="9"/>
            <color indexed="81"/>
            <rFont val="Tahoma"/>
            <family val="2"/>
          </rPr>
          <t>Este 25% equivale al 100% de la meta.</t>
        </r>
      </text>
    </comment>
    <comment ref="P98" authorId="2" shapeId="0" xr:uid="{00000000-0006-0000-0200-00001C000000}">
      <text>
        <r>
          <rPr>
            <sz val="9"/>
            <color indexed="81"/>
            <rFont val="Tahoma"/>
            <family val="2"/>
          </rPr>
          <t>Este 25% equivale al 100% de la meta.</t>
        </r>
      </text>
    </comment>
    <comment ref="F99" authorId="2" shapeId="0" xr:uid="{00000000-0006-0000-0200-00001D000000}">
      <text>
        <r>
          <rPr>
            <sz val="9"/>
            <color indexed="81"/>
            <rFont val="Tahoma"/>
            <family val="2"/>
          </rPr>
          <t>Este 25% equivale al 100% de la meta.</t>
        </r>
      </text>
    </comment>
    <comment ref="K99" authorId="2" shapeId="0" xr:uid="{00000000-0006-0000-0200-00001E000000}">
      <text>
        <r>
          <rPr>
            <sz val="9"/>
            <color indexed="81"/>
            <rFont val="Tahoma"/>
            <family val="2"/>
          </rPr>
          <t>Este 25% equivale al 100% de la meta.</t>
        </r>
      </text>
    </comment>
    <comment ref="P99" authorId="2" shapeId="0" xr:uid="{00000000-0006-0000-0200-00001F000000}">
      <text>
        <r>
          <rPr>
            <sz val="9"/>
            <color indexed="81"/>
            <rFont val="Tahoma"/>
            <family val="2"/>
          </rPr>
          <t>Este 25% equivale al 100% de la meta.</t>
        </r>
      </text>
    </comment>
  </commentList>
</comments>
</file>

<file path=xl/sharedStrings.xml><?xml version="1.0" encoding="utf-8"?>
<sst xmlns="http://schemas.openxmlformats.org/spreadsheetml/2006/main" count="1225" uniqueCount="100">
  <si>
    <t>CAJA DE LA VIVIENDA POPULAR</t>
  </si>
  <si>
    <t>PLAN DE ACCIÓN - PLAN DE DESARROLLO "BOGOTA CAMINA SEGURA"</t>
  </si>
  <si>
    <t>METAS PLAN DE DESARROLLO 2024 - 2027</t>
  </si>
  <si>
    <t>BCS</t>
  </si>
  <si>
    <t>OBJETIVO ESTRATÉGICO</t>
  </si>
  <si>
    <t>1. Bogotá se siente segura</t>
  </si>
  <si>
    <t>PROGRAMA</t>
  </si>
  <si>
    <t>1.05. Espacio público seguro e inclusivo</t>
  </si>
  <si>
    <t>CÓD</t>
  </si>
  <si>
    <t>PROYECTO DE INVERSIÓN</t>
  </si>
  <si>
    <t>META
2024-2027</t>
  </si>
  <si>
    <t>INDICADOR</t>
  </si>
  <si>
    <t>TOTALES</t>
  </si>
  <si>
    <t>MAGNITUD META
PROGRAMADA</t>
  </si>
  <si>
    <t>PRESUPUESTO PROGRAMADO EN  MILLONES</t>
  </si>
  <si>
    <t>Programada</t>
  </si>
  <si>
    <t>Ejecutada</t>
  </si>
  <si>
    <t>Programado</t>
  </si>
  <si>
    <t>Ejecutado</t>
  </si>
  <si>
    <t>Mejoramiento Integral de Barrios con Entornos Seguros Bogotá D.C.</t>
  </si>
  <si>
    <r>
      <rPr>
        <b/>
        <sz val="11"/>
        <color theme="1"/>
        <rFont val="Calibri"/>
        <family val="2"/>
        <scheme val="minor"/>
      </rPr>
      <t>1959</t>
    </r>
    <r>
      <rPr>
        <sz val="11"/>
        <color theme="1"/>
        <rFont val="Calibri"/>
        <family val="2"/>
        <scheme val="minor"/>
      </rPr>
      <t xml:space="preserve"> - Construir 3 Hectárea(s) de espacio público en los territorios priorizados para Mejoramiento Integral de Barrios con el fin de promover espacios seguros</t>
    </r>
  </si>
  <si>
    <t>Hectáreas de espacio público construidas en los territorios priorizados para Mejoramiento Integral de Barrios.</t>
  </si>
  <si>
    <t>1 - Construir 30000 Metro(s) de espacio público en los polígonos priorizados de los barrios legalizados de origen informal, con el fin de promover espacios y entornos seguros.</t>
  </si>
  <si>
    <t>Espacio público Construido</t>
  </si>
  <si>
    <t>Total</t>
  </si>
  <si>
    <t>2. Bogotá confía en su bien-estar</t>
  </si>
  <si>
    <t>2.07. Bogotá una ciudad con menos Pobreza</t>
  </si>
  <si>
    <t>Mejoramiento integral de vivienda a familias en condiciones de vulnerabilidad en Bogotá D.C.</t>
  </si>
  <si>
    <r>
      <rPr>
        <b/>
        <sz val="11"/>
        <color theme="1"/>
        <rFont val="Calibri"/>
        <family val="2"/>
        <scheme val="minor"/>
      </rPr>
      <t>1990</t>
    </r>
    <r>
      <rPr>
        <sz val="11"/>
        <color theme="1"/>
        <rFont val="Calibri"/>
        <family val="2"/>
        <scheme val="minor"/>
      </rPr>
      <t xml:space="preserve"> - Mejorar integralmente o reforzar 4000 Vivienda(s)</t>
    </r>
  </si>
  <si>
    <t>Viviendas estratos 1 y 2 mejoradas y/o reforzadas</t>
  </si>
  <si>
    <t>1 - Contratar mejoramiento y/o reforzamiento 4000 Vivienda(s) de estrato 1 y 2</t>
  </si>
  <si>
    <t>Numero de viviendas contratadas</t>
  </si>
  <si>
    <t>2 - Entregar 4000 Mejoramiento(s) Integral(es) integrales de vivienda</t>
  </si>
  <si>
    <t>Numero de viviendas</t>
  </si>
  <si>
    <t>4.Bogotá ordena su territorio y avanza en su acción climática</t>
  </si>
  <si>
    <t>4.27. Gestion del riesgo de desastres para un territorio seguro</t>
  </si>
  <si>
    <t>Traslado de hogares localizados en zonas de alto riesgo no mitigable en Bogotá D.C.</t>
  </si>
  <si>
    <t>2233 - Reasentar 2000 Hogar(es) ubicados en zonas de alto riesgo no mitigable y/o las ordenadas mediante actos administrativos o sentencias judiciales</t>
  </si>
  <si>
    <t>Número de hogares ubicados en zonas de alto riesgo no mitigable y/o las ordenadas mediante actos administrativos o sentencias</t>
  </si>
  <si>
    <t>Reasentar de manera definitiva 1,450.00 hogares localizados en zonas de alto riesgo no mitigable o los ordenados mediante sentencia judicial o acto administrativo.</t>
  </si>
  <si>
    <t>Número de viviendas de reposición definitiva entregadas.</t>
  </si>
  <si>
    <t>Asignar el Valor Único de Reconocimiento - VUR - a 784 Hogar(es) localizados en zonas de alto riesgo no mitigable o que han sido ordenados mediante sentencia judicial o acto administrativo, para su reubicación definitiva.</t>
  </si>
  <si>
    <t>Hogares beneficiados con instrumentos financieros para su reubicación definitiva.</t>
  </si>
  <si>
    <t>Adecuar, demarcar y señalizar 20000 Metro(s) cuadrado(s) pertenecientes al área de los predios desocupados en desarrollo del proceso de reasentamientos por alto riesgo no mitigable, acorde a la delegación establecida en el Artículo 387 del Decreto 555 de 2021 del POT.</t>
  </si>
  <si>
    <t>Área adecuada intervenida con adecuación preliminar, demarcación y/o señalización.</t>
  </si>
  <si>
    <t xml:space="preserve">Ejecutar el 100 Porciento de las actividades del programa de reasentamiento mediante las acciones establecidas en el Decreto 330 de 2020 y en las Resoluciones 1139 del 11 de julio del 2022 y la Resolución 063 de febrero 14 del 2023. </t>
  </si>
  <si>
    <t>Porcentaje de actividades ejecutadas en período.</t>
  </si>
  <si>
    <t>Relocalizar de manera transitoria a 550 Hogar(es) que están ingresando al programa de reasentamiento, por estar localizados en zonas de alto riesgo no mitigable o que han sido ordenados mediante sentencia judicial o acto.</t>
  </si>
  <si>
    <t>Hogares nuevos beneficiados con ayuda en recursos para relocalización transitoria.</t>
  </si>
  <si>
    <t>Atender el 100 Porciento de la demanda efectiva de hogares localizados en zonas de alto riesgo no mitigable o los ordenados mediante sentencia judicial o acto administrativo, que cumplan los requisitos para permanecer en la modalidad de Relocalización Transitoria.</t>
  </si>
  <si>
    <t>Porcentaje de hogares beneficiados con ayuda en recursos para relocalización Transitoria.</t>
  </si>
  <si>
    <t>Adquirir 60 Predio(s) localizados en zonas de alto riesgo no mitigable, o los que han sido ordenados mediante sentencia judicial o acto administrativo.</t>
  </si>
  <si>
    <t>Resoluciones de oferta para adquisición de predios.</t>
  </si>
  <si>
    <t>4.31. Acceso equitativo de vivienda urbana y rural</t>
  </si>
  <si>
    <t>Contribución en la formalización de vivienda de barrios legalizados y mejora en la conformación y apropiación del espacio público en Bogotá D.C.</t>
  </si>
  <si>
    <t>2262 - Expedir 2000 Acto(s) de Reconocimiento y/o Licencias de construcción de viviendas de estratos 1 y 2 por parte de la Curaduría Pública Social</t>
  </si>
  <si>
    <t>Actos de reconocimiento y/o licencias de construcción de viviendas de estratos 1 y 2 expedidas por la Curaduría Pública Socia</t>
  </si>
  <si>
    <t>1. Diseñar 1 estrategia de desconcentración territorial para
fortalecimiento de la Curaduría Pública Social.</t>
  </si>
  <si>
    <t>Número de documentos</t>
  </si>
  <si>
    <t>2. Implementar 1 estrategia de desconcentración territorial para
fortalecimiento de la Curaduría Pública Social</t>
  </si>
  <si>
    <t>3.Expedir 2.000 actos de reconocimiento en barrios
legalizados urbanísticamente, a través de la Curaduría pública
social</t>
  </si>
  <si>
    <r>
      <rPr>
        <b/>
        <sz val="11"/>
        <color theme="1"/>
        <rFont val="Calibri"/>
        <family val="2"/>
        <scheme val="minor"/>
      </rPr>
      <t>2264</t>
    </r>
    <r>
      <rPr>
        <sz val="11"/>
        <color theme="1"/>
        <rFont val="Calibri"/>
        <family val="2"/>
        <scheme val="minor"/>
      </rPr>
      <t xml:space="preserve"> - Mejorar 22000 Metro(s) cuadrado(s) de fachadas de vivienda en estratos 1 y 2</t>
    </r>
  </si>
  <si>
    <t>M2 de fachadas de vivienda en estratos 1 y 2 mejorados.</t>
  </si>
  <si>
    <t xml:space="preserve">Intervenir 22.000 metros cuadrados de fachada para
mejorar y conectar con los servicios públicos
correspondientes a 814 viviendas de estrato 1 y 2. </t>
  </si>
  <si>
    <t>Número de viviendas</t>
  </si>
  <si>
    <t>Titulación de predios e iniciación de viviendas nuevas Bogotá D.C.</t>
  </si>
  <si>
    <r>
      <rPr>
        <b/>
        <sz val="11"/>
        <color theme="1"/>
        <rFont val="Calibri"/>
        <family val="2"/>
        <scheme val="minor"/>
      </rPr>
      <t>2266</t>
    </r>
    <r>
      <rPr>
        <sz val="11"/>
        <color theme="1"/>
        <rFont val="Calibri"/>
        <family val="2"/>
        <scheme val="minor"/>
      </rPr>
      <t xml:space="preserve"> - Promover la iniciación de 1200 Unidad(es) de vivienda nueva en estratos 1 y 2</t>
    </r>
  </si>
  <si>
    <t>Unidades de vivienda nueva en estratos 1 y 2 promovidas para iniciacion.</t>
  </si>
  <si>
    <t>3 - Promover la iniciación de 1200 Unidad(es) de vivienda nueva en estratos 1 y 2.</t>
  </si>
  <si>
    <t>Numero de viviendas promovidas</t>
  </si>
  <si>
    <t xml:space="preserve">3 - Promover la iniciación de 1.200 unidades de vivienda nueva
</t>
  </si>
  <si>
    <t>Estudios o diseños realizados</t>
  </si>
  <si>
    <r>
      <rPr>
        <b/>
        <sz val="11"/>
        <color theme="1"/>
        <rFont val="Calibri"/>
        <family val="2"/>
        <scheme val="minor"/>
      </rPr>
      <t>2268</t>
    </r>
    <r>
      <rPr>
        <sz val="11"/>
        <color theme="1"/>
        <rFont val="Calibri"/>
        <family val="2"/>
        <scheme val="minor"/>
      </rPr>
      <t xml:space="preserve"> - Sanear y titular 3150 Predio(s) de estratos 1 y 2 localizados en barrios de origen informal</t>
    </r>
  </si>
  <si>
    <t>Predios en estratos 1 y 2 localizados en barrios de origen informal saneados y/o titulados</t>
  </si>
  <si>
    <t>1 - Asistir y acompañar a 3150 Unidad(es) social, jurídica y técnicamente que pertenezcan a los estratos 1 y 2, y que cumplan con los requisitos para sanear y titular.</t>
  </si>
  <si>
    <t>Predios titulados y/o saneados</t>
  </si>
  <si>
    <t>2 - Realizar gestiones para la entrega de 2 Zona(s) de cesión obligatorias.</t>
  </si>
  <si>
    <t>5. Bogotá confía en su gobierno</t>
  </si>
  <si>
    <t>5.33. Fortalecimiento institucional para un gobierno confiable</t>
  </si>
  <si>
    <t>Fortalecimiento de la capacidad institucional para la modernización de la Caja de la Ciudad de Bogotá D.C.</t>
  </si>
  <si>
    <r>
      <rPr>
        <b/>
        <sz val="11"/>
        <color theme="1"/>
        <rFont val="Calibri"/>
        <family val="2"/>
        <scheme val="minor"/>
      </rPr>
      <t xml:space="preserve">2292 </t>
    </r>
    <r>
      <rPr>
        <sz val="11"/>
        <color theme="1"/>
        <rFont val="Calibri"/>
        <family val="2"/>
        <scheme val="minor"/>
      </rPr>
      <t>- Fortalecer el 100 % de la capacidad de gestión de las entidades del Sector Hábitat que promueva la innovación gubernamental la eficiencia administrativa y operativa como generadores de confianza ciudadana (Secretaría de Hábitat CVP Renobo UAESP)</t>
    </r>
  </si>
  <si>
    <t>Capacidad de gestión del sector hábitat fortalecida</t>
  </si>
  <si>
    <t>1 - Fortalecer 100 Porciento del Modelo Integrado de Planeación y Gestión -MIPG- de la CVP, modernizando las políticas de gestión y desempeño que lo componen.</t>
  </si>
  <si>
    <t>Modelo Integrado de Planeación y Gestión –MIPG de la CVP, modernizando las políticas de gestión y desempeño que lo componen fortalecido</t>
  </si>
  <si>
    <t>2 - Afianzar 100 Porciento de la prestación de los servicios administrativos que permitan la operativIdad del funcionamiento en las áreas o dependencias de la entidad.</t>
  </si>
  <si>
    <t>Prestación de los servicios administrativos que permitan la operatividad del funcionamiento en las áreas o dependencias de la entidad Afianzados </t>
  </si>
  <si>
    <t>3 - Implementar 100 Porciento del sistema de información misional de la CVP y garantizar la disponibilidad de la infraestructura tecnológica.</t>
  </si>
  <si>
    <t>Sistema de información misional de la CVP y garantizar la disponibilidad de la infraestructura tecnológica Implementado.</t>
  </si>
  <si>
    <t xml:space="preserve">Revisado contra el Segplan a 31 de Diciembre </t>
  </si>
  <si>
    <t xml:space="preserve"> </t>
  </si>
  <si>
    <t>FECHA DE CORTE : 31 DE ENERO 2026</t>
  </si>
  <si>
    <t xml:space="preserve">4. Modelar el 100 % de los predios de la CVP con potencial de desarrollo más aquellos que sean ofertados por terceros, que previamente se encuentren viabilizados en sus componentes técnico, jurídico, financiero y social.
</t>
  </si>
  <si>
    <t>FECHA DE CORTE : 28 DE FEBRERO 2026</t>
  </si>
  <si>
    <t>FECHA DE CORTE : 31 DE MARZO 2026</t>
  </si>
  <si>
    <t>5. Consolidar la estrategia de desconcentración territorial para fortalecimiento de la Curaduría Publica Social</t>
  </si>
  <si>
    <t>ok</t>
  </si>
  <si>
    <t>2. Implementar 1 estrategia de desconcentración territorial para fortalecimiento de la Curaduría Pública Social</t>
  </si>
  <si>
    <t>OK PPTO</t>
  </si>
  <si>
    <t>OK</t>
  </si>
  <si>
    <t>2 - Realizar gestiones para la entrega de 12 Zona(s) de cesión obligatorias.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</si>
</sst>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 #,##0.00_-;\-&quot;$&quot;\ * #,##0.00_-;_-&quot;$&quot;\ * &quot;-&quot;??_-;_-@_-"/>
    <numFmt numFmtId="43" formatCode="_-* #,##0.00_-;\-* #,##0.00_-;_-* &quot;-&quot;??_-;_-@_-"/>
    <numFmt numFmtId="164" formatCode="_-&quot;$&quot;* #,##0.00_-;\-&quot;$&quot;* #,##0.00_-;_-&quot;$&quot;* &quot;-&quot;??_-;_-@_-"/>
    <numFmt numFmtId="165" formatCode="&quot;$&quot;#,##0,,"/>
    <numFmt numFmtId="166" formatCode="_-&quot;$&quot;* #,##0_-;\-&quot;$&quot;* #,##0_-;_-&quot;$&quot;* &quot;-&quot;_-;_-@_-"/>
    <numFmt numFmtId="167" formatCode="0.0%"/>
  </numFmts>
  <fonts count="29" x14ac:knownFonts="1">
    <font>
      <sz val="11"/>
      <color theme="1"/>
      <name val="Calibri"/>
      <family val="2"/>
      <scheme val="minor"/>
    </font>
    <font>
      <sz val="11"/>
      <color theme="1"/>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8"/>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b/>
      <sz val="11"/>
      <color theme="2"/>
      <name val="Calibri"/>
      <family val="2"/>
      <scheme val="minor"/>
    </font>
    <font>
      <sz val="11"/>
      <name val="Calibri"/>
      <family val="2"/>
      <scheme val="minor"/>
    </font>
    <font>
      <sz val="12"/>
      <color theme="1"/>
      <name val="Calibri"/>
      <family val="2"/>
      <scheme val="minor"/>
    </font>
    <font>
      <sz val="11"/>
      <color indexed="8"/>
      <name val="Calibri"/>
      <family val="2"/>
    </font>
    <font>
      <sz val="12"/>
      <name val="Calibri"/>
      <family val="2"/>
      <scheme val="minor"/>
    </font>
    <font>
      <b/>
      <sz val="12"/>
      <name val="Calibri"/>
      <family val="2"/>
      <scheme val="minor"/>
    </font>
    <font>
      <b/>
      <sz val="11"/>
      <name val="Calibri"/>
      <family val="2"/>
      <scheme val="minor"/>
    </font>
    <font>
      <b/>
      <sz val="10"/>
      <name val="Calibri"/>
      <family val="2"/>
      <scheme val="minor"/>
    </font>
    <font>
      <b/>
      <sz val="10"/>
      <color rgb="FFFF0000"/>
      <name val="Calibri"/>
      <family val="2"/>
      <scheme val="minor"/>
    </font>
    <font>
      <sz val="10"/>
      <name val="Calibri"/>
      <family val="2"/>
      <scheme val="minor"/>
    </font>
    <font>
      <b/>
      <sz val="14"/>
      <color theme="0"/>
      <name val="Calibri Light"/>
      <family val="2"/>
      <scheme val="major"/>
    </font>
    <font>
      <b/>
      <sz val="16"/>
      <color rgb="FFFF0000"/>
      <name val="Calibri"/>
      <family val="2"/>
      <scheme val="minor"/>
    </font>
    <font>
      <sz val="12"/>
      <color theme="1"/>
      <name val="Aptos Narrow"/>
      <family val="2"/>
    </font>
    <font>
      <b/>
      <sz val="11"/>
      <color rgb="FFFF0000"/>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Arial"/>
      <family val="2"/>
    </font>
  </fonts>
  <fills count="21">
    <fill>
      <patternFill patternType="none"/>
    </fill>
    <fill>
      <patternFill patternType="gray125"/>
    </fill>
    <fill>
      <patternFill patternType="solid">
        <fgColor theme="0"/>
        <bgColor indexed="64"/>
      </patternFill>
    </fill>
    <fill>
      <patternFill patternType="solid">
        <fgColor rgb="FFFF0000"/>
        <bgColor rgb="FFCD0000"/>
      </patternFill>
    </fill>
    <fill>
      <patternFill patternType="solid">
        <fgColor theme="8" tint="-0.249977111117893"/>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0"/>
        <bgColor rgb="FFCD0000"/>
      </patternFill>
    </fill>
    <fill>
      <patternFill patternType="solid">
        <fgColor theme="5" tint="0.79998168889431442"/>
        <bgColor indexed="64"/>
      </patternFill>
    </fill>
    <fill>
      <patternFill patternType="solid">
        <fgColor rgb="FFFFFF00"/>
        <bgColor indexed="64"/>
      </patternFill>
    </fill>
    <fill>
      <patternFill patternType="solid">
        <fgColor rgb="FFFDE9D9"/>
        <bgColor indexed="64"/>
      </patternFill>
    </fill>
    <fill>
      <patternFill patternType="solid">
        <fgColor rgb="FFEA2E4D"/>
        <bgColor rgb="FFCD0000"/>
      </patternFill>
    </fill>
    <fill>
      <patternFill patternType="gray125">
        <bgColor theme="2" tint="-0.14996795556505021"/>
      </patternFill>
    </fill>
    <fill>
      <patternFill patternType="solid">
        <fgColor theme="4" tint="0.79998168889431442"/>
        <bgColor indexed="64"/>
      </patternFill>
    </fill>
    <fill>
      <patternFill patternType="solid">
        <fgColor rgb="FF006BBC"/>
        <bgColor indexed="64"/>
      </patternFill>
    </fill>
    <fill>
      <patternFill patternType="solid">
        <fgColor rgb="FFEA2E4D"/>
        <bgColor indexed="64"/>
      </patternFill>
    </fill>
    <fill>
      <patternFill patternType="solid">
        <fgColor theme="9" tint="0.39997558519241921"/>
        <bgColor indexed="65"/>
      </patternFill>
    </fill>
    <fill>
      <patternFill patternType="solid">
        <fgColor theme="9" tint="0.79998168889431442"/>
        <bgColor indexed="64"/>
      </patternFill>
    </fill>
    <fill>
      <patternFill patternType="solid">
        <fgColor theme="9"/>
        <bgColor indexed="64"/>
      </patternFill>
    </fill>
    <fill>
      <patternFill patternType="solid">
        <fgColor theme="8"/>
        <bgColor indexed="64"/>
      </patternFill>
    </fill>
    <fill>
      <patternFill patternType="solid">
        <fgColor theme="9" tint="0.39994506668294322"/>
        <bgColor indexed="64"/>
      </patternFill>
    </fill>
  </fills>
  <borders count="16">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s>
  <cellStyleXfs count="194">
    <xf numFmtId="0" fontId="0" fillId="0" borderId="0"/>
    <xf numFmtId="164" fontId="1" fillId="0" borderId="0" applyFont="0" applyFill="0" applyBorder="0" applyAlignment="0" applyProtection="0"/>
    <xf numFmtId="0" fontId="1" fillId="0" borderId="0"/>
    <xf numFmtId="0" fontId="6" fillId="0" borderId="0"/>
    <xf numFmtId="9" fontId="14" fillId="0" borderId="0" applyFont="0" applyFill="0" applyBorder="0" applyAlignment="0" applyProtection="0"/>
    <xf numFmtId="0" fontId="27"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1" fillId="0" borderId="0"/>
    <xf numFmtId="0" fontId="6" fillId="0" borderId="0"/>
    <xf numFmtId="9" fontId="6"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3" fillId="0" borderId="0"/>
    <xf numFmtId="0" fontId="1"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2" fillId="12" borderId="1">
      <alignment horizontal="center" vertical="center"/>
    </xf>
    <xf numFmtId="0" fontId="1" fillId="0" borderId="0"/>
    <xf numFmtId="166" fontId="1" fillId="0" borderId="0" applyFont="0" applyFill="0" applyBorder="0" applyAlignment="0" applyProtection="0"/>
    <xf numFmtId="0" fontId="13" fillId="0" borderId="0"/>
    <xf numFmtId="0" fontId="1"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28" fillId="0" borderId="0"/>
    <xf numFmtId="43" fontId="28" fillId="0" borderId="0" applyFont="0" applyFill="0" applyBorder="0" applyAlignment="0" applyProtection="0"/>
    <xf numFmtId="164" fontId="28" fillId="0" borderId="0" applyFont="0" applyFill="0" applyBorder="0" applyAlignment="0" applyProtection="0"/>
    <xf numFmtId="43" fontId="1" fillId="0" borderId="0" applyFont="0" applyFill="0" applyBorder="0" applyAlignment="0" applyProtection="0"/>
    <xf numFmtId="0" fontId="1" fillId="16" borderId="0" applyNumberFormat="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0" fontId="1" fillId="0" borderId="0"/>
    <xf numFmtId="0" fontId="28" fillId="0" borderId="0"/>
    <xf numFmtId="0" fontId="5" fillId="18" borderId="0" applyNumberFormat="0" applyBorder="0" applyAlignment="0" applyProtection="0"/>
    <xf numFmtId="0" fontId="5" fillId="19" borderId="0" applyNumberFormat="0" applyBorder="0" applyAlignment="0" applyProtection="0"/>
    <xf numFmtId="0" fontId="1" fillId="20" borderId="0" applyNumberFormat="0" applyBorder="0" applyAlignment="0" applyProtection="0"/>
    <xf numFmtId="164" fontId="28" fillId="0" borderId="0" applyFont="0" applyFill="0" applyBorder="0" applyAlignment="0" applyProtection="0"/>
    <xf numFmtId="0" fontId="28" fillId="0" borderId="0"/>
    <xf numFmtId="164" fontId="28" fillId="0" borderId="0" applyFont="0" applyFill="0" applyBorder="0" applyAlignment="0" applyProtection="0"/>
    <xf numFmtId="0" fontId="1" fillId="16" borderId="0" applyNumberFormat="0" applyBorder="0" applyAlignment="0" applyProtection="0"/>
    <xf numFmtId="0" fontId="1" fillId="0" borderId="0"/>
    <xf numFmtId="0" fontId="1" fillId="0" borderId="0"/>
    <xf numFmtId="43" fontId="1" fillId="0" borderId="0" applyFont="0" applyFill="0" applyBorder="0" applyAlignment="0" applyProtection="0"/>
    <xf numFmtId="164" fontId="28" fillId="0" borderId="0" applyFont="0" applyFill="0" applyBorder="0" applyAlignment="0" applyProtection="0"/>
    <xf numFmtId="44" fontId="1"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44" fontId="1" fillId="0" borderId="0" applyFont="0" applyFill="0" applyBorder="0" applyAlignment="0" applyProtection="0"/>
    <xf numFmtId="164" fontId="28" fillId="0" borderId="0" applyFont="0" applyFill="0" applyBorder="0" applyAlignment="0" applyProtection="0"/>
    <xf numFmtId="44" fontId="1" fillId="0" borderId="0" applyFont="0" applyFill="0" applyBorder="0" applyAlignment="0" applyProtection="0"/>
    <xf numFmtId="164" fontId="28" fillId="0" borderId="0" applyFont="0" applyFill="0" applyBorder="0" applyAlignment="0" applyProtection="0"/>
    <xf numFmtId="44" fontId="1" fillId="0" borderId="0" applyFont="0" applyFill="0" applyBorder="0" applyAlignment="0" applyProtection="0"/>
    <xf numFmtId="164" fontId="28"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3" fillId="0" borderId="0"/>
    <xf numFmtId="0" fontId="1" fillId="0" borderId="0"/>
    <xf numFmtId="9" fontId="13"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64" fontId="28" fillId="0" borderId="0" applyFont="0" applyFill="0" applyBorder="0" applyAlignment="0" applyProtection="0"/>
    <xf numFmtId="164" fontId="28" fillId="0" borderId="0" applyFont="0" applyFill="0" applyBorder="0" applyAlignment="0" applyProtection="0"/>
  </cellStyleXfs>
  <cellXfs count="189">
    <xf numFmtId="0" fontId="0" fillId="0" borderId="0" xfId="0"/>
    <xf numFmtId="0" fontId="0" fillId="2" borderId="0" xfId="0" applyFill="1" applyAlignment="1">
      <alignment horizontal="center" vertical="center" wrapText="1"/>
    </xf>
    <xf numFmtId="0" fontId="0" fillId="2" borderId="0" xfId="0" applyFill="1" applyAlignment="1">
      <alignment horizontal="right"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7" fillId="2" borderId="0" xfId="3" applyFont="1" applyFill="1" applyAlignment="1">
      <alignment vertical="center"/>
    </xf>
    <xf numFmtId="0" fontId="7" fillId="0" borderId="0" xfId="3" applyFont="1" applyAlignment="1">
      <alignment vertical="center"/>
    </xf>
    <xf numFmtId="0" fontId="7" fillId="2" borderId="0" xfId="3" applyFont="1" applyFill="1" applyAlignment="1">
      <alignment horizontal="center" vertical="center"/>
    </xf>
    <xf numFmtId="165" fontId="7" fillId="2" borderId="0" xfId="1" applyNumberFormat="1" applyFont="1" applyFill="1" applyAlignment="1">
      <alignment horizontal="right" vertical="center"/>
    </xf>
    <xf numFmtId="0" fontId="9" fillId="3" borderId="5" xfId="0" applyFont="1" applyFill="1" applyBorder="1" applyAlignment="1">
      <alignment horizontal="center" vertical="center" wrapText="1"/>
    </xf>
    <xf numFmtId="0" fontId="10" fillId="0" borderId="5" xfId="0" applyFont="1" applyBorder="1" applyAlignment="1">
      <alignment vertical="center" wrapText="1"/>
    </xf>
    <xf numFmtId="0" fontId="10" fillId="2" borderId="0" xfId="0" applyFont="1" applyFill="1" applyAlignment="1">
      <alignment horizontal="left" vertical="center" wrapText="1"/>
    </xf>
    <xf numFmtId="0" fontId="10" fillId="0" borderId="0" xfId="0" applyFont="1" applyAlignment="1">
      <alignment horizontal="left" vertical="center" wrapText="1"/>
    </xf>
    <xf numFmtId="0" fontId="10" fillId="2" borderId="0" xfId="0" applyFont="1" applyFill="1" applyAlignment="1">
      <alignment horizontal="center" vertical="center" wrapText="1"/>
    </xf>
    <xf numFmtId="165" fontId="10" fillId="2" borderId="0" xfId="1" applyNumberFormat="1" applyFont="1" applyFill="1" applyAlignment="1">
      <alignment horizontal="right" vertical="center" wrapText="1"/>
    </xf>
    <xf numFmtId="0" fontId="10" fillId="2" borderId="0" xfId="0" applyFont="1" applyFill="1" applyAlignment="1">
      <alignment horizontal="right" vertical="center" wrapText="1"/>
    </xf>
    <xf numFmtId="165" fontId="0" fillId="2" borderId="0" xfId="1" applyNumberFormat="1" applyFont="1" applyFill="1" applyAlignment="1">
      <alignment horizontal="right" vertical="center" wrapText="1"/>
    </xf>
    <xf numFmtId="0" fontId="4" fillId="0" borderId="0" xfId="0" applyFont="1" applyAlignment="1">
      <alignment horizontal="left" vertical="center" wrapText="1"/>
    </xf>
    <xf numFmtId="0" fontId="13" fillId="2" borderId="0" xfId="0" applyFont="1" applyFill="1" applyAlignment="1">
      <alignment horizontal="center" vertical="center" wrapText="1"/>
    </xf>
    <xf numFmtId="0" fontId="3" fillId="0" borderId="0" xfId="0" applyFont="1" applyAlignment="1">
      <alignment horizontal="left" vertical="center" wrapText="1"/>
    </xf>
    <xf numFmtId="0" fontId="0" fillId="2" borderId="6" xfId="0" applyFill="1" applyBorder="1" applyAlignment="1">
      <alignment horizontal="left" vertical="center" wrapText="1"/>
    </xf>
    <xf numFmtId="0" fontId="0" fillId="2" borderId="6" xfId="0" applyFill="1" applyBorder="1" applyAlignment="1">
      <alignment horizontal="center" vertical="center" wrapText="1"/>
    </xf>
    <xf numFmtId="1" fontId="0" fillId="2" borderId="6" xfId="4" applyNumberFormat="1" applyFont="1" applyFill="1" applyBorder="1" applyAlignment="1">
      <alignment horizontal="center" vertical="center" wrapText="1"/>
    </xf>
    <xf numFmtId="165" fontId="0" fillId="0" borderId="6" xfId="1" applyNumberFormat="1" applyFont="1" applyBorder="1" applyAlignment="1">
      <alignment horizontal="right" vertical="center"/>
    </xf>
    <xf numFmtId="0" fontId="12" fillId="2" borderId="6" xfId="0" applyFont="1" applyFill="1" applyBorder="1" applyAlignment="1">
      <alignment horizontal="center" vertical="center" wrapText="1"/>
    </xf>
    <xf numFmtId="0" fontId="12" fillId="0" borderId="6" xfId="0" applyFont="1" applyBorder="1" applyAlignment="1">
      <alignment horizontal="center" vertical="center" wrapText="1"/>
    </xf>
    <xf numFmtId="165" fontId="12" fillId="0" borderId="6" xfId="1" applyNumberFormat="1" applyFont="1" applyBorder="1" applyAlignment="1">
      <alignment horizontal="right" vertical="center"/>
    </xf>
    <xf numFmtId="1" fontId="12" fillId="2" borderId="6" xfId="0" applyNumberFormat="1" applyFont="1" applyFill="1" applyBorder="1" applyAlignment="1">
      <alignment horizontal="center" vertical="center" wrapText="1"/>
    </xf>
    <xf numFmtId="165" fontId="12" fillId="2" borderId="6" xfId="1" applyNumberFormat="1" applyFont="1" applyFill="1" applyBorder="1" applyAlignment="1">
      <alignment horizontal="right" vertical="center"/>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165" fontId="4" fillId="2" borderId="0" xfId="1" applyNumberFormat="1" applyFont="1" applyFill="1" applyBorder="1" applyAlignment="1">
      <alignment horizontal="right" vertical="center"/>
    </xf>
    <xf numFmtId="165" fontId="4" fillId="0" borderId="0" xfId="1" applyNumberFormat="1" applyFont="1" applyFill="1" applyBorder="1" applyAlignment="1">
      <alignment horizontal="right" vertical="center"/>
    </xf>
    <xf numFmtId="0" fontId="17" fillId="2" borderId="0" xfId="0" applyFont="1" applyFill="1" applyAlignment="1">
      <alignment horizontal="center" vertical="center" wrapText="1"/>
    </xf>
    <xf numFmtId="165" fontId="17" fillId="2" borderId="0" xfId="1" applyNumberFormat="1" applyFont="1" applyFill="1" applyBorder="1" applyAlignment="1">
      <alignment horizontal="right" vertical="center"/>
    </xf>
    <xf numFmtId="0" fontId="8" fillId="2" borderId="0" xfId="0" applyFont="1" applyFill="1" applyAlignment="1">
      <alignment horizontal="left" vertical="center" wrapText="1"/>
    </xf>
    <xf numFmtId="0" fontId="8" fillId="0" borderId="0" xfId="0" applyFont="1" applyAlignment="1">
      <alignment horizontal="left" vertical="center" wrapText="1"/>
    </xf>
    <xf numFmtId="0" fontId="8" fillId="2" borderId="0" xfId="0" applyFont="1" applyFill="1" applyAlignment="1">
      <alignment horizontal="center" vertical="center" wrapText="1"/>
    </xf>
    <xf numFmtId="165" fontId="8" fillId="2" borderId="0" xfId="1" applyNumberFormat="1" applyFont="1" applyFill="1" applyBorder="1" applyAlignment="1">
      <alignment horizontal="right" vertical="center"/>
    </xf>
    <xf numFmtId="0" fontId="18" fillId="2" borderId="0" xfId="0" applyFont="1" applyFill="1" applyAlignment="1">
      <alignment horizontal="center" vertical="center" wrapText="1"/>
    </xf>
    <xf numFmtId="165" fontId="18" fillId="2" borderId="0" xfId="1" applyNumberFormat="1" applyFont="1" applyFill="1" applyBorder="1" applyAlignment="1">
      <alignment horizontal="right" vertical="center"/>
    </xf>
    <xf numFmtId="0" fontId="19" fillId="2" borderId="0" xfId="0" applyFont="1" applyFill="1" applyAlignment="1">
      <alignment horizontal="center" vertical="center"/>
    </xf>
    <xf numFmtId="0" fontId="20" fillId="2" borderId="0" xfId="0" applyFont="1" applyFill="1" applyAlignment="1">
      <alignment horizontal="center" vertical="center" wrapText="1"/>
    </xf>
    <xf numFmtId="0" fontId="20" fillId="2" borderId="0" xfId="0" applyFont="1" applyFill="1" applyAlignment="1">
      <alignment horizontal="right" vertical="center" wrapText="1"/>
    </xf>
    <xf numFmtId="0" fontId="5" fillId="4" borderId="0" xfId="0" applyFont="1" applyFill="1" applyAlignment="1">
      <alignment horizontal="center" vertical="center" wrapText="1"/>
    </xf>
    <xf numFmtId="0" fontId="5" fillId="4" borderId="0" xfId="0" applyFont="1" applyFill="1" applyAlignment="1">
      <alignment horizontal="right" vertical="center" wrapText="1"/>
    </xf>
    <xf numFmtId="0" fontId="12" fillId="2" borderId="0" xfId="0" applyFont="1" applyFill="1" applyAlignment="1">
      <alignment horizontal="center" vertical="center" wrapText="1"/>
    </xf>
    <xf numFmtId="0" fontId="12" fillId="2" borderId="0" xfId="0" applyFont="1" applyFill="1" applyAlignment="1">
      <alignment horizontal="right" vertical="center" wrapText="1"/>
    </xf>
    <xf numFmtId="0" fontId="1" fillId="2" borderId="0" xfId="0" applyFont="1" applyFill="1" applyAlignment="1">
      <alignment horizontal="center" vertical="center" wrapText="1"/>
    </xf>
    <xf numFmtId="0" fontId="20" fillId="2" borderId="6" xfId="0" applyFont="1" applyFill="1" applyBorder="1" applyAlignment="1">
      <alignment horizontal="center" vertical="center" wrapText="1"/>
    </xf>
    <xf numFmtId="165" fontId="0" fillId="2" borderId="6" xfId="1" applyNumberFormat="1" applyFont="1" applyFill="1" applyBorder="1" applyAlignment="1">
      <alignment horizontal="right" vertical="center" wrapText="1"/>
    </xf>
    <xf numFmtId="0" fontId="1" fillId="2" borderId="6" xfId="0" applyFont="1" applyFill="1" applyBorder="1" applyAlignment="1">
      <alignment horizontal="center" vertical="center" wrapText="1"/>
    </xf>
    <xf numFmtId="165" fontId="1" fillId="0" borderId="6" xfId="1" applyNumberFormat="1" applyFont="1" applyBorder="1" applyAlignment="1">
      <alignment horizontal="right" vertical="center"/>
    </xf>
    <xf numFmtId="1" fontId="12" fillId="0" borderId="6" xfId="0" applyNumberFormat="1" applyFont="1" applyBorder="1" applyAlignment="1">
      <alignment horizontal="center" vertical="center" wrapText="1"/>
    </xf>
    <xf numFmtId="0" fontId="0" fillId="0" borderId="6" xfId="0" applyBorder="1" applyAlignment="1">
      <alignment horizontal="center" vertical="center" wrapText="1"/>
    </xf>
    <xf numFmtId="165" fontId="1" fillId="2" borderId="6" xfId="1" applyNumberFormat="1" applyFont="1" applyFill="1" applyBorder="1" applyAlignment="1">
      <alignment horizontal="right" vertical="center" wrapText="1"/>
    </xf>
    <xf numFmtId="165" fontId="4" fillId="0" borderId="0" xfId="1" applyNumberFormat="1" applyFont="1" applyBorder="1" applyAlignment="1">
      <alignment horizontal="right" vertical="center"/>
    </xf>
    <xf numFmtId="165" fontId="17" fillId="0" borderId="0" xfId="1" applyNumberFormat="1" applyFont="1" applyBorder="1" applyAlignment="1">
      <alignment horizontal="right" vertical="center"/>
    </xf>
    <xf numFmtId="0" fontId="21" fillId="7" borderId="10" xfId="0" applyFont="1" applyFill="1" applyBorder="1" applyAlignment="1">
      <alignment horizontal="center" vertical="center" wrapText="1"/>
    </xf>
    <xf numFmtId="0" fontId="22" fillId="2" borderId="0" xfId="0" applyFont="1" applyFill="1" applyAlignment="1">
      <alignment horizontal="center" vertical="center"/>
    </xf>
    <xf numFmtId="165" fontId="12" fillId="2" borderId="9" xfId="1" applyNumberFormat="1" applyFont="1" applyFill="1" applyBorder="1" applyAlignment="1">
      <alignment horizontal="right" vertical="center"/>
    </xf>
    <xf numFmtId="165" fontId="1" fillId="2" borderId="6" xfId="1" applyNumberFormat="1" applyFont="1" applyFill="1" applyBorder="1" applyAlignment="1">
      <alignment horizontal="center" vertical="center"/>
    </xf>
    <xf numFmtId="165" fontId="1" fillId="2" borderId="9" xfId="1" applyNumberFormat="1" applyFont="1" applyFill="1" applyBorder="1" applyAlignment="1">
      <alignment horizontal="right" vertical="center"/>
    </xf>
    <xf numFmtId="165" fontId="1" fillId="2" borderId="6" xfId="1" applyNumberFormat="1" applyFont="1" applyFill="1" applyBorder="1" applyAlignment="1">
      <alignment horizontal="right" vertical="center"/>
    </xf>
    <xf numFmtId="0" fontId="1" fillId="0" borderId="6" xfId="0" applyFont="1" applyBorder="1" applyAlignment="1">
      <alignment horizontal="center" vertical="center" wrapText="1"/>
    </xf>
    <xf numFmtId="3" fontId="0" fillId="2" borderId="6" xfId="0" applyNumberFormat="1" applyFill="1" applyBorder="1" applyAlignment="1">
      <alignment horizontal="center" vertical="center" wrapText="1"/>
    </xf>
    <xf numFmtId="1" fontId="0" fillId="2" borderId="6" xfId="0" applyNumberFormat="1" applyFill="1" applyBorder="1" applyAlignment="1">
      <alignment horizontal="center" vertical="center" wrapText="1"/>
    </xf>
    <xf numFmtId="3" fontId="12" fillId="2" borderId="6"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0" fontId="0" fillId="0" borderId="6" xfId="0" applyBorder="1" applyAlignment="1">
      <alignment horizontal="left" vertical="center" wrapText="1"/>
    </xf>
    <xf numFmtId="9" fontId="0" fillId="0" borderId="6" xfId="4" applyFont="1" applyFill="1" applyBorder="1" applyAlignment="1">
      <alignment horizontal="center" vertical="center" wrapText="1"/>
    </xf>
    <xf numFmtId="165" fontId="0" fillId="0" borderId="6" xfId="1" applyNumberFormat="1" applyFont="1" applyFill="1" applyBorder="1" applyAlignment="1">
      <alignment horizontal="right" vertical="center" wrapText="1"/>
    </xf>
    <xf numFmtId="0" fontId="0" fillId="0" borderId="0" xfId="0" applyAlignment="1">
      <alignment horizontal="center" vertical="center" wrapText="1"/>
    </xf>
    <xf numFmtId="9" fontId="12" fillId="0" borderId="6" xfId="4" applyFont="1" applyFill="1" applyBorder="1" applyAlignment="1">
      <alignment horizontal="center" vertical="center" wrapText="1"/>
    </xf>
    <xf numFmtId="0" fontId="1" fillId="0" borderId="0" xfId="0" applyFont="1" applyAlignment="1">
      <alignment horizontal="center" vertical="center" wrapText="1"/>
    </xf>
    <xf numFmtId="9" fontId="1" fillId="0" borderId="6" xfId="4" applyFont="1" applyFill="1" applyBorder="1" applyAlignment="1">
      <alignment horizontal="center" vertical="center" wrapText="1"/>
    </xf>
    <xf numFmtId="165" fontId="1" fillId="0" borderId="9" xfId="1" applyNumberFormat="1" applyFont="1" applyFill="1" applyBorder="1" applyAlignment="1">
      <alignment horizontal="right" vertical="center"/>
    </xf>
    <xf numFmtId="165" fontId="1" fillId="0" borderId="6" xfId="1" applyNumberFormat="1" applyFont="1" applyFill="1" applyBorder="1" applyAlignment="1">
      <alignment horizontal="right" vertical="center"/>
    </xf>
    <xf numFmtId="165" fontId="1" fillId="0" borderId="6" xfId="1" applyNumberFormat="1" applyFont="1" applyFill="1" applyBorder="1" applyAlignment="1">
      <alignment horizontal="right" vertical="center" wrapText="1"/>
    </xf>
    <xf numFmtId="1" fontId="12" fillId="2" borderId="6" xfId="4" applyNumberFormat="1" applyFont="1" applyFill="1" applyBorder="1" applyAlignment="1">
      <alignment horizontal="center" vertical="center" wrapText="1"/>
    </xf>
    <xf numFmtId="1" fontId="1" fillId="2" borderId="6" xfId="4" applyNumberFormat="1" applyFont="1" applyFill="1" applyBorder="1" applyAlignment="1">
      <alignment horizontal="center" vertical="center" wrapText="1"/>
    </xf>
    <xf numFmtId="0" fontId="4" fillId="0" borderId="0" xfId="0" applyFont="1" applyAlignment="1">
      <alignment horizontal="center" vertical="center" wrapText="1"/>
    </xf>
    <xf numFmtId="1" fontId="1" fillId="2" borderId="9" xfId="4" applyNumberFormat="1" applyFont="1" applyFill="1" applyBorder="1" applyAlignment="1">
      <alignment horizontal="center" vertical="center"/>
    </xf>
    <xf numFmtId="1" fontId="12" fillId="2" borderId="9" xfId="4" applyNumberFormat="1" applyFont="1" applyFill="1" applyBorder="1" applyAlignment="1">
      <alignment horizontal="center" vertical="center"/>
    </xf>
    <xf numFmtId="165" fontId="12" fillId="2" borderId="6" xfId="1" applyNumberFormat="1" applyFont="1" applyFill="1" applyBorder="1" applyAlignment="1">
      <alignment horizontal="right" vertical="center" wrapText="1"/>
    </xf>
    <xf numFmtId="9" fontId="1" fillId="2" borderId="9" xfId="4" applyFont="1" applyFill="1" applyBorder="1" applyAlignment="1">
      <alignment horizontal="center" vertical="center"/>
    </xf>
    <xf numFmtId="165" fontId="0" fillId="0" borderId="9" xfId="1" applyNumberFormat="1" applyFont="1" applyFill="1" applyBorder="1" applyAlignment="1">
      <alignment horizontal="right" vertical="center"/>
    </xf>
    <xf numFmtId="165" fontId="12" fillId="2" borderId="0" xfId="1" applyNumberFormat="1" applyFont="1" applyFill="1" applyBorder="1" applyAlignment="1">
      <alignment horizontal="right" vertical="center" wrapText="1"/>
    </xf>
    <xf numFmtId="165" fontId="20" fillId="2" borderId="0" xfId="0" applyNumberFormat="1" applyFont="1" applyFill="1" applyAlignment="1">
      <alignment horizontal="right" vertical="center" wrapText="1"/>
    </xf>
    <xf numFmtId="0" fontId="21" fillId="7" borderId="0" xfId="0" applyFont="1" applyFill="1" applyAlignment="1">
      <alignment horizontal="center" vertical="center" wrapText="1"/>
    </xf>
    <xf numFmtId="0" fontId="23" fillId="2" borderId="0" xfId="0" applyFont="1" applyFill="1" applyAlignment="1">
      <alignment vertical="center" wrapText="1"/>
    </xf>
    <xf numFmtId="165" fontId="12" fillId="2" borderId="0" xfId="0" applyNumberFormat="1" applyFont="1" applyFill="1" applyAlignment="1">
      <alignment horizontal="right" vertical="center" wrapText="1"/>
    </xf>
    <xf numFmtId="0" fontId="10" fillId="0" borderId="0" xfId="0" applyFont="1"/>
    <xf numFmtId="0" fontId="4" fillId="2" borderId="0" xfId="2" applyFont="1" applyFill="1" applyAlignment="1">
      <alignment horizontal="center"/>
    </xf>
    <xf numFmtId="0" fontId="4" fillId="2" borderId="0" xfId="2" applyFont="1" applyFill="1" applyAlignment="1">
      <alignment wrapText="1"/>
    </xf>
    <xf numFmtId="0" fontId="0" fillId="2" borderId="6" xfId="0" applyFill="1" applyBorder="1" applyAlignment="1">
      <alignment wrapText="1"/>
    </xf>
    <xf numFmtId="165" fontId="12" fillId="0" borderId="6" xfId="1" applyNumberFormat="1" applyFont="1" applyFill="1" applyBorder="1" applyAlignment="1">
      <alignment horizontal="right" vertical="center" wrapText="1"/>
    </xf>
    <xf numFmtId="0" fontId="0" fillId="8" borderId="6" xfId="0" applyFill="1" applyBorder="1" applyAlignment="1">
      <alignment horizontal="center" vertical="center" wrapText="1"/>
    </xf>
    <xf numFmtId="0" fontId="0" fillId="2" borderId="6" xfId="0" applyFill="1" applyBorder="1" applyAlignment="1">
      <alignment horizontal="left" vertical="center"/>
    </xf>
    <xf numFmtId="165" fontId="12" fillId="0" borderId="6" xfId="1" applyNumberFormat="1" applyFont="1" applyBorder="1" applyAlignment="1">
      <alignment vertical="center"/>
    </xf>
    <xf numFmtId="0" fontId="0" fillId="2" borderId="6" xfId="0" applyFill="1" applyBorder="1" applyAlignment="1">
      <alignment vertical="center" wrapText="1"/>
    </xf>
    <xf numFmtId="165" fontId="0" fillId="0" borderId="6" xfId="1" applyNumberFormat="1" applyFont="1" applyBorder="1" applyAlignment="1">
      <alignment vertical="center"/>
    </xf>
    <xf numFmtId="0" fontId="12" fillId="2" borderId="6" xfId="0" applyFont="1" applyFill="1" applyBorder="1" applyAlignment="1">
      <alignment vertical="center" wrapText="1"/>
    </xf>
    <xf numFmtId="0" fontId="0" fillId="2" borderId="0" xfId="0" applyFill="1" applyAlignment="1">
      <alignment wrapText="1"/>
    </xf>
    <xf numFmtId="0" fontId="0" fillId="9" borderId="0" xfId="0" applyFill="1" applyAlignment="1">
      <alignment horizontal="center" vertical="center" wrapText="1"/>
    </xf>
    <xf numFmtId="0" fontId="0" fillId="0" borderId="0" xfId="0" applyAlignment="1">
      <alignment wrapText="1"/>
    </xf>
    <xf numFmtId="9" fontId="10" fillId="6" borderId="9" xfId="4" applyFont="1" applyFill="1" applyBorder="1" applyAlignment="1">
      <alignment horizontal="center" vertical="center"/>
    </xf>
    <xf numFmtId="9" fontId="0" fillId="2" borderId="6" xfId="0" applyNumberFormat="1" applyFill="1" applyBorder="1" applyAlignment="1">
      <alignment horizontal="center" vertical="center" wrapText="1"/>
    </xf>
    <xf numFmtId="9" fontId="1" fillId="2" borderId="6" xfId="0" applyNumberFormat="1" applyFont="1" applyFill="1" applyBorder="1" applyAlignment="1">
      <alignment horizontal="center" vertical="center" wrapText="1"/>
    </xf>
    <xf numFmtId="9" fontId="12" fillId="2" borderId="6" xfId="0" applyNumberFormat="1" applyFont="1" applyFill="1" applyBorder="1" applyAlignment="1">
      <alignment horizontal="center" vertical="center" wrapText="1"/>
    </xf>
    <xf numFmtId="9" fontId="12" fillId="2" borderId="6" xfId="4" applyFont="1" applyFill="1" applyBorder="1" applyAlignment="1">
      <alignment horizontal="center" vertical="center" wrapText="1"/>
    </xf>
    <xf numFmtId="165" fontId="17" fillId="2" borderId="0" xfId="1" applyNumberFormat="1" applyFont="1" applyFill="1" applyAlignment="1">
      <alignment horizontal="right" vertical="center" wrapText="1"/>
    </xf>
    <xf numFmtId="165" fontId="17" fillId="2" borderId="0" xfId="0" applyNumberFormat="1" applyFont="1" applyFill="1" applyAlignment="1">
      <alignment horizontal="right" vertical="center" wrapText="1"/>
    </xf>
    <xf numFmtId="165" fontId="24" fillId="2" borderId="0" xfId="1" applyNumberFormat="1" applyFont="1" applyFill="1" applyAlignment="1">
      <alignment horizontal="right" vertical="center" wrapText="1"/>
    </xf>
    <xf numFmtId="0" fontId="0" fillId="0" borderId="0" xfId="0" applyAlignment="1">
      <alignment horizontal="right" vertical="center" wrapText="1"/>
    </xf>
    <xf numFmtId="0" fontId="9" fillId="11" borderId="5" xfId="0" applyFont="1" applyFill="1" applyBorder="1" applyAlignment="1">
      <alignment horizontal="center" vertical="center" wrapText="1"/>
    </xf>
    <xf numFmtId="0" fontId="15" fillId="13" borderId="6" xfId="0" applyFont="1" applyFill="1" applyBorder="1" applyAlignment="1">
      <alignment horizontal="center" vertical="center" wrapText="1"/>
    </xf>
    <xf numFmtId="165" fontId="13" fillId="13" borderId="6" xfId="1" applyNumberFormat="1" applyFont="1" applyFill="1" applyBorder="1" applyAlignment="1">
      <alignment horizontal="right" vertical="center"/>
    </xf>
    <xf numFmtId="0" fontId="13" fillId="13" borderId="6" xfId="0" applyFont="1" applyFill="1" applyBorder="1" applyAlignment="1">
      <alignment horizontal="center" vertical="center" wrapText="1"/>
    </xf>
    <xf numFmtId="0" fontId="11" fillId="14" borderId="6" xfId="2" applyFont="1" applyFill="1" applyBorder="1" applyAlignment="1">
      <alignment horizontal="center" vertical="center" wrapText="1"/>
    </xf>
    <xf numFmtId="0" fontId="0" fillId="14" borderId="0" xfId="0" applyFill="1" applyAlignment="1">
      <alignment horizontal="center" vertical="center" wrapText="1"/>
    </xf>
    <xf numFmtId="0" fontId="13" fillId="0" borderId="0" xfId="0" applyFont="1" applyAlignment="1">
      <alignment horizontal="center" vertical="center" wrapText="1"/>
    </xf>
    <xf numFmtId="0" fontId="12" fillId="13" borderId="6" xfId="0" applyFont="1" applyFill="1" applyBorder="1" applyAlignment="1">
      <alignment horizontal="left" vertical="center" wrapText="1"/>
    </xf>
    <xf numFmtId="1" fontId="16" fillId="13" borderId="9" xfId="4" applyNumberFormat="1" applyFont="1" applyFill="1" applyBorder="1" applyAlignment="1">
      <alignment horizontal="center" vertical="center"/>
    </xf>
    <xf numFmtId="165" fontId="11" fillId="14" borderId="6" xfId="1" applyNumberFormat="1" applyFont="1" applyFill="1" applyBorder="1" applyAlignment="1">
      <alignment horizontal="center" vertical="center" wrapText="1"/>
    </xf>
    <xf numFmtId="1" fontId="16" fillId="13" borderId="6" xfId="0" applyNumberFormat="1" applyFont="1" applyFill="1" applyBorder="1" applyAlignment="1">
      <alignment horizontal="center" vertical="center" wrapText="1"/>
    </xf>
    <xf numFmtId="9" fontId="1" fillId="13" borderId="9" xfId="4" applyFont="1" applyFill="1" applyBorder="1" applyAlignment="1">
      <alignment horizontal="center" vertical="center"/>
    </xf>
    <xf numFmtId="165" fontId="17" fillId="13" borderId="6" xfId="1" applyNumberFormat="1" applyFont="1" applyFill="1" applyBorder="1" applyAlignment="1">
      <alignment horizontal="right" vertical="center"/>
    </xf>
    <xf numFmtId="165" fontId="15" fillId="13" borderId="6" xfId="1" applyNumberFormat="1" applyFont="1" applyFill="1" applyBorder="1" applyAlignment="1">
      <alignment horizontal="right" vertical="center"/>
    </xf>
    <xf numFmtId="0" fontId="11" fillId="15" borderId="6" xfId="2" applyFont="1" applyFill="1" applyBorder="1" applyAlignment="1">
      <alignment horizontal="center" vertical="center" wrapText="1"/>
    </xf>
    <xf numFmtId="0" fontId="0" fillId="13" borderId="6" xfId="0" applyFill="1" applyBorder="1" applyAlignment="1">
      <alignment horizontal="left" vertical="center" wrapText="1"/>
    </xf>
    <xf numFmtId="1" fontId="1" fillId="13" borderId="9" xfId="4" applyNumberFormat="1" applyFont="1" applyFill="1" applyBorder="1" applyAlignment="1">
      <alignment horizontal="center" vertical="center"/>
    </xf>
    <xf numFmtId="1" fontId="13" fillId="13" borderId="9" xfId="4" applyNumberFormat="1" applyFont="1" applyFill="1" applyBorder="1" applyAlignment="1">
      <alignment horizontal="center" vertical="center"/>
    </xf>
    <xf numFmtId="0" fontId="4" fillId="13" borderId="0" xfId="0" applyFont="1" applyFill="1" applyAlignment="1">
      <alignment horizontal="left" vertical="center" wrapText="1"/>
    </xf>
    <xf numFmtId="165" fontId="12" fillId="13" borderId="6" xfId="1" applyNumberFormat="1" applyFont="1" applyFill="1" applyBorder="1" applyAlignment="1">
      <alignment horizontal="right" vertical="center"/>
    </xf>
    <xf numFmtId="0" fontId="4" fillId="13" borderId="6" xfId="0" applyFont="1" applyFill="1" applyBorder="1" applyAlignment="1">
      <alignment horizontal="left" vertical="center" wrapText="1"/>
    </xf>
    <xf numFmtId="0" fontId="4" fillId="13" borderId="0" xfId="0" applyFont="1" applyFill="1" applyAlignment="1">
      <alignment horizontal="center" vertical="center" wrapText="1"/>
    </xf>
    <xf numFmtId="165" fontId="0" fillId="13" borderId="6" xfId="1" applyNumberFormat="1" applyFont="1" applyFill="1" applyBorder="1" applyAlignment="1">
      <alignment horizontal="right" vertical="center"/>
    </xf>
    <xf numFmtId="165" fontId="1" fillId="13" borderId="6" xfId="1" applyNumberFormat="1" applyFont="1" applyFill="1" applyBorder="1" applyAlignment="1">
      <alignment horizontal="right" vertical="center"/>
    </xf>
    <xf numFmtId="9" fontId="12" fillId="13" borderId="9" xfId="4" applyFont="1" applyFill="1" applyBorder="1" applyAlignment="1">
      <alignment horizontal="center" vertical="center"/>
    </xf>
    <xf numFmtId="0" fontId="4" fillId="13" borderId="6" xfId="0" applyFont="1" applyFill="1" applyBorder="1" applyAlignment="1">
      <alignment horizontal="center" vertical="center" wrapText="1"/>
    </xf>
    <xf numFmtId="0" fontId="0" fillId="0" borderId="6" xfId="0" applyBorder="1" applyAlignment="1">
      <alignment horizontal="left" vertical="center"/>
    </xf>
    <xf numFmtId="9" fontId="10" fillId="13" borderId="9" xfId="4" applyFont="1" applyFill="1" applyBorder="1" applyAlignment="1">
      <alignment horizontal="center" vertical="center"/>
    </xf>
    <xf numFmtId="0" fontId="17" fillId="13" borderId="6" xfId="0" applyFont="1" applyFill="1" applyBorder="1" applyAlignment="1">
      <alignment horizontal="center" vertical="center" wrapText="1"/>
    </xf>
    <xf numFmtId="1" fontId="0" fillId="2" borderId="0" xfId="0" applyNumberFormat="1" applyFill="1" applyAlignment="1">
      <alignment horizontal="left" vertical="center" wrapText="1"/>
    </xf>
    <xf numFmtId="165" fontId="4" fillId="13" borderId="6" xfId="1" applyNumberFormat="1" applyFont="1" applyFill="1" applyBorder="1" applyAlignment="1">
      <alignment horizontal="right" vertical="center"/>
    </xf>
    <xf numFmtId="0" fontId="0" fillId="2" borderId="6" xfId="0" applyFill="1" applyBorder="1" applyAlignment="1">
      <alignment vertical="top" wrapText="1"/>
    </xf>
    <xf numFmtId="165" fontId="1" fillId="17" borderId="6" xfId="1" applyNumberFormat="1" applyFont="1" applyFill="1" applyBorder="1" applyAlignment="1">
      <alignment horizontal="right" vertical="center"/>
    </xf>
    <xf numFmtId="165" fontId="0" fillId="17" borderId="6" xfId="1" applyNumberFormat="1" applyFont="1" applyFill="1" applyBorder="1" applyAlignment="1">
      <alignment vertical="center"/>
    </xf>
    <xf numFmtId="165" fontId="0" fillId="2" borderId="6" xfId="1" applyNumberFormat="1" applyFont="1" applyFill="1" applyBorder="1" applyAlignment="1">
      <alignment horizontal="right" vertical="center"/>
    </xf>
    <xf numFmtId="1" fontId="1" fillId="0" borderId="9" xfId="4" applyNumberFormat="1" applyFont="1" applyFill="1" applyBorder="1" applyAlignment="1">
      <alignment horizontal="center" vertical="center"/>
    </xf>
    <xf numFmtId="167" fontId="12" fillId="2" borderId="6" xfId="0" applyNumberFormat="1" applyFont="1" applyFill="1" applyBorder="1" applyAlignment="1">
      <alignment horizontal="center" vertical="center" wrapText="1"/>
    </xf>
    <xf numFmtId="167" fontId="1" fillId="13" borderId="9" xfId="4" applyNumberFormat="1" applyFont="1" applyFill="1" applyBorder="1" applyAlignment="1">
      <alignment horizontal="center" vertical="center"/>
    </xf>
    <xf numFmtId="167" fontId="12" fillId="2" borderId="6" xfId="4" applyNumberFormat="1" applyFont="1" applyFill="1" applyBorder="1" applyAlignment="1">
      <alignment horizontal="center" vertical="center" wrapText="1"/>
    </xf>
    <xf numFmtId="167" fontId="12" fillId="13" borderId="9" xfId="4" applyNumberFormat="1" applyFont="1" applyFill="1" applyBorder="1" applyAlignment="1">
      <alignment horizontal="center" vertical="center"/>
    </xf>
    <xf numFmtId="0" fontId="4" fillId="2" borderId="0" xfId="0" applyFont="1" applyFill="1" applyAlignment="1">
      <alignment horizontal="right" vertical="center" wrapText="1"/>
    </xf>
    <xf numFmtId="165" fontId="4" fillId="2" borderId="0" xfId="0" applyNumberFormat="1" applyFont="1" applyFill="1" applyAlignment="1">
      <alignment horizontal="left" vertical="center" wrapText="1"/>
    </xf>
    <xf numFmtId="1" fontId="1" fillId="2" borderId="6" xfId="0" applyNumberFormat="1" applyFont="1" applyFill="1" applyBorder="1" applyAlignment="1">
      <alignment horizontal="center" vertical="center" wrapText="1"/>
    </xf>
    <xf numFmtId="1" fontId="0" fillId="0" borderId="0" xfId="0" applyNumberFormat="1" applyAlignment="1">
      <alignment horizontal="left" vertical="center" wrapText="1"/>
    </xf>
    <xf numFmtId="165" fontId="11" fillId="14" borderId="6" xfId="1" applyNumberFormat="1" applyFont="1" applyFill="1" applyBorder="1" applyAlignment="1">
      <alignment horizontal="center" vertical="center" wrapText="1"/>
    </xf>
    <xf numFmtId="0" fontId="11" fillId="14" borderId="6" xfId="2" applyFont="1" applyFill="1" applyBorder="1" applyAlignment="1">
      <alignment horizontal="center" vertical="center" wrapText="1"/>
    </xf>
    <xf numFmtId="0" fontId="4" fillId="5"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165" fontId="0" fillId="9" borderId="0" xfId="1" applyNumberFormat="1" applyFont="1" applyFill="1" applyAlignment="1">
      <alignment horizontal="center" vertical="center" wrapText="1"/>
    </xf>
    <xf numFmtId="0" fontId="9" fillId="11" borderId="13" xfId="0" applyFont="1" applyFill="1" applyBorder="1" applyAlignment="1">
      <alignment horizontal="center" vertical="center" wrapText="1"/>
    </xf>
    <xf numFmtId="0" fontId="9" fillId="11" borderId="14"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11" fillId="14" borderId="7" xfId="2" applyFont="1" applyFill="1" applyBorder="1" applyAlignment="1">
      <alignment horizontal="center" vertical="center" wrapText="1"/>
    </xf>
    <xf numFmtId="0" fontId="11" fillId="14" borderId="8" xfId="2" applyFont="1" applyFill="1" applyBorder="1" applyAlignment="1">
      <alignment horizontal="center" vertical="center" wrapText="1"/>
    </xf>
    <xf numFmtId="0" fontId="11" fillId="15" borderId="2" xfId="2" applyFont="1" applyFill="1" applyBorder="1" applyAlignment="1">
      <alignment horizontal="center" vertical="center" wrapText="1"/>
    </xf>
    <xf numFmtId="0" fontId="11" fillId="15" borderId="4" xfId="2" applyFont="1" applyFill="1" applyBorder="1" applyAlignment="1">
      <alignment horizontal="center" vertical="center" wrapText="1"/>
    </xf>
    <xf numFmtId="0" fontId="0" fillId="2" borderId="6" xfId="0" applyFill="1" applyBorder="1" applyAlignment="1">
      <alignment horizontal="center" vertical="center" wrapText="1"/>
    </xf>
    <xf numFmtId="0" fontId="8" fillId="2" borderId="5" xfId="0" applyFont="1" applyFill="1" applyBorder="1" applyAlignment="1">
      <alignment horizontal="center" vertical="center" wrapText="1"/>
    </xf>
    <xf numFmtId="0" fontId="4" fillId="5" borderId="11" xfId="0" applyFont="1" applyFill="1" applyBorder="1" applyAlignment="1">
      <alignment horizontal="center" vertical="center"/>
    </xf>
    <xf numFmtId="0" fontId="4" fillId="5" borderId="12"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2"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9" xfId="0" applyFill="1" applyBorder="1" applyAlignment="1">
      <alignment horizontal="center" vertical="center" wrapText="1"/>
    </xf>
    <xf numFmtId="0" fontId="4" fillId="5" borderId="11" xfId="0" applyFont="1" applyFill="1" applyBorder="1" applyAlignment="1">
      <alignment horizontal="center" vertical="center" wrapText="1"/>
    </xf>
    <xf numFmtId="0" fontId="0" fillId="2" borderId="12" xfId="0" applyFill="1" applyBorder="1" applyAlignment="1">
      <alignment horizontal="center" vertical="center" wrapText="1"/>
    </xf>
    <xf numFmtId="0" fontId="4" fillId="0" borderId="2" xfId="2" applyFont="1" applyBorder="1"/>
    <xf numFmtId="0" fontId="4" fillId="0" borderId="3" xfId="2" applyFont="1" applyBorder="1"/>
    <xf numFmtId="0" fontId="4" fillId="0" borderId="4" xfId="2" applyFont="1" applyBorder="1"/>
    <xf numFmtId="0" fontId="4" fillId="10" borderId="2" xfId="2" applyFont="1" applyFill="1" applyBorder="1"/>
    <xf numFmtId="0" fontId="4" fillId="10" borderId="3" xfId="2" applyFont="1" applyFill="1" applyBorder="1"/>
    <xf numFmtId="0" fontId="4" fillId="10" borderId="4" xfId="2" applyFont="1" applyFill="1" applyBorder="1"/>
    <xf numFmtId="165" fontId="0" fillId="0" borderId="6" xfId="1" applyNumberFormat="1" applyFont="1" applyFill="1" applyBorder="1" applyAlignment="1">
      <alignment vertical="center"/>
    </xf>
  </cellXfs>
  <cellStyles count="194">
    <cellStyle name="60% - Énfasis6 2" xfId="115" xr:uid="{00000000-0005-0000-0000-000000000000}"/>
    <cellStyle name="60% - Énfasis6 3" xfId="119" xr:uid="{00000000-0005-0000-0000-000001000000}"/>
    <cellStyle name="60% - Énfasis6 4" xfId="106" xr:uid="{00000000-0005-0000-0000-000002000000}"/>
    <cellStyle name="Énfasis5 2" xfId="114" xr:uid="{00000000-0005-0000-0000-000003000000}"/>
    <cellStyle name="Énfasis6 2" xfId="113" xr:uid="{00000000-0005-0000-0000-000004000000}"/>
    <cellStyle name="Estilo 1" xfId="86" xr:uid="{00000000-0005-0000-0000-000005000000}"/>
    <cellStyle name="Millares 11" xfId="108" xr:uid="{00000000-0005-0000-0000-000006000000}"/>
    <cellStyle name="Millares 11 2" xfId="24" xr:uid="{00000000-0005-0000-0000-000007000000}"/>
    <cellStyle name="Millares 15" xfId="109" xr:uid="{00000000-0005-0000-0000-000008000000}"/>
    <cellStyle name="Millares 2" xfId="7" xr:uid="{00000000-0005-0000-0000-000009000000}"/>
    <cellStyle name="Millares 2 2" xfId="105" xr:uid="{00000000-0005-0000-0000-00000A000000}"/>
    <cellStyle name="Millares 3" xfId="100" xr:uid="{00000000-0005-0000-0000-00000B000000}"/>
    <cellStyle name="Millares 3 2" xfId="134" xr:uid="{00000000-0005-0000-0000-00000C000000}"/>
    <cellStyle name="Millares 4" xfId="10" xr:uid="{00000000-0005-0000-0000-00000D000000}"/>
    <cellStyle name="Millares 5" xfId="103" xr:uid="{00000000-0005-0000-0000-00000E000000}"/>
    <cellStyle name="Millares 6" xfId="122" xr:uid="{00000000-0005-0000-0000-00000F000000}"/>
    <cellStyle name="Millares 62" xfId="107" xr:uid="{00000000-0005-0000-0000-000010000000}"/>
    <cellStyle name="Moneda" xfId="1" builtinId="4"/>
    <cellStyle name="Moneda [0] 2" xfId="88" xr:uid="{00000000-0005-0000-0000-000012000000}"/>
    <cellStyle name="Moneda 10" xfId="192" xr:uid="{00000000-0005-0000-0000-000013000000}"/>
    <cellStyle name="Moneda 11" xfId="128" xr:uid="{00000000-0005-0000-0000-000014000000}"/>
    <cellStyle name="Moneda 12" xfId="193" xr:uid="{00000000-0005-0000-0000-000015000000}"/>
    <cellStyle name="Moneda 2" xfId="8" xr:uid="{00000000-0005-0000-0000-000016000000}"/>
    <cellStyle name="Moneda 2 2" xfId="118" xr:uid="{00000000-0005-0000-0000-000017000000}"/>
    <cellStyle name="Moneda 2 3" xfId="116" xr:uid="{00000000-0005-0000-0000-000018000000}"/>
    <cellStyle name="Moneda 3" xfId="29" xr:uid="{00000000-0005-0000-0000-000019000000}"/>
    <cellStyle name="Moneda 3 2" xfId="40" xr:uid="{00000000-0005-0000-0000-00001A000000}"/>
    <cellStyle name="Moneda 3 2 2" xfId="59" xr:uid="{00000000-0005-0000-0000-00001B000000}"/>
    <cellStyle name="Moneda 3 2 2 2" xfId="63" xr:uid="{00000000-0005-0000-0000-00001C000000}"/>
    <cellStyle name="Moneda 3 2 2 2 2" xfId="70" xr:uid="{00000000-0005-0000-0000-00001D000000}"/>
    <cellStyle name="Moneda 3 2 2 2 2 2" xfId="133" xr:uid="{00000000-0005-0000-0000-00001E000000}"/>
    <cellStyle name="Moneda 3 2 2 2 3" xfId="131" xr:uid="{00000000-0005-0000-0000-00001F000000}"/>
    <cellStyle name="Moneda 3 2 2 3" xfId="129" xr:uid="{00000000-0005-0000-0000-000020000000}"/>
    <cellStyle name="Moneda 3 2 3" xfId="127" xr:uid="{00000000-0005-0000-0000-000021000000}"/>
    <cellStyle name="Moneda 3 3" xfId="124" xr:uid="{00000000-0005-0000-0000-000022000000}"/>
    <cellStyle name="Moneda 4" xfId="104" xr:uid="{00000000-0005-0000-0000-000023000000}"/>
    <cellStyle name="Moneda 5" xfId="132" xr:uid="{00000000-0005-0000-0000-000024000000}"/>
    <cellStyle name="Moneda 6" xfId="126" xr:uid="{00000000-0005-0000-0000-000025000000}"/>
    <cellStyle name="Moneda 7" xfId="130" xr:uid="{00000000-0005-0000-0000-000026000000}"/>
    <cellStyle name="Moneda 8" xfId="123" xr:uid="{00000000-0005-0000-0000-000027000000}"/>
    <cellStyle name="Moneda 9" xfId="125" xr:uid="{00000000-0005-0000-0000-000028000000}"/>
    <cellStyle name="Normal" xfId="0" builtinId="0"/>
    <cellStyle name="Normal 10" xfId="18" xr:uid="{00000000-0005-0000-0000-00002A000000}"/>
    <cellStyle name="Normal 10 2" xfId="35" xr:uid="{00000000-0005-0000-0000-00002B000000}"/>
    <cellStyle name="Normal 10 2 2" xfId="49" xr:uid="{00000000-0005-0000-0000-00002C000000}"/>
    <cellStyle name="Normal 10 2 2 2" xfId="76" xr:uid="{00000000-0005-0000-0000-00002D000000}"/>
    <cellStyle name="Normal 10 2 2 2 2" xfId="94" xr:uid="{00000000-0005-0000-0000-00002E000000}"/>
    <cellStyle name="Normal 10 2 2 2 2 2" xfId="141" xr:uid="{00000000-0005-0000-0000-00002F000000}"/>
    <cellStyle name="Normal 10 2 2 2 2 3" xfId="159" xr:uid="{00000000-0005-0000-0000-000030000000}"/>
    <cellStyle name="Normal 10 2 2 2 2 4" xfId="176" xr:uid="{00000000-0005-0000-0000-000031000000}"/>
    <cellStyle name="Normal 11" xfId="26" xr:uid="{00000000-0005-0000-0000-000032000000}"/>
    <cellStyle name="Normal 12" xfId="38" xr:uid="{00000000-0005-0000-0000-000033000000}"/>
    <cellStyle name="Normal 12 2" xfId="61" xr:uid="{00000000-0005-0000-0000-000034000000}"/>
    <cellStyle name="Normal 12 2 2" xfId="65" xr:uid="{00000000-0005-0000-0000-000035000000}"/>
    <cellStyle name="Normal 12 2 2 2" xfId="72" xr:uid="{00000000-0005-0000-0000-000036000000}"/>
    <cellStyle name="Normal 12 2 2 2 2" xfId="138" xr:uid="{00000000-0005-0000-0000-000037000000}"/>
    <cellStyle name="Normal 12 2 2 2 3" xfId="153" xr:uid="{00000000-0005-0000-0000-000038000000}"/>
    <cellStyle name="Normal 12 2 2 2 4" xfId="172" xr:uid="{00000000-0005-0000-0000-000039000000}"/>
    <cellStyle name="Normal 13" xfId="52" xr:uid="{00000000-0005-0000-0000-00003A000000}"/>
    <cellStyle name="Normal 13 2" xfId="79" xr:uid="{00000000-0005-0000-0000-00003B000000}"/>
    <cellStyle name="Normal 13 2 2" xfId="97" xr:uid="{00000000-0005-0000-0000-00003C000000}"/>
    <cellStyle name="Normal 13 2 2 2" xfId="144" xr:uid="{00000000-0005-0000-0000-00003D000000}"/>
    <cellStyle name="Normal 13 2 2 3" xfId="162" xr:uid="{00000000-0005-0000-0000-00003E000000}"/>
    <cellStyle name="Normal 13 2 2 4" xfId="179" xr:uid="{00000000-0005-0000-0000-00003F000000}"/>
    <cellStyle name="Normal 14" xfId="66" xr:uid="{00000000-0005-0000-0000-000040000000}"/>
    <cellStyle name="Normal 14 2" xfId="3" xr:uid="{00000000-0005-0000-0000-000041000000}"/>
    <cellStyle name="Normal 14 2 2" xfId="73" xr:uid="{00000000-0005-0000-0000-000042000000}"/>
    <cellStyle name="Normal 14 2 3" xfId="154" xr:uid="{00000000-0005-0000-0000-000043000000}"/>
    <cellStyle name="Normal 14 2 4" xfId="173" xr:uid="{00000000-0005-0000-0000-000044000000}"/>
    <cellStyle name="Normal 15" xfId="80" xr:uid="{00000000-0005-0000-0000-000045000000}"/>
    <cellStyle name="Normal 15 2" xfId="89" xr:uid="{00000000-0005-0000-0000-000046000000}"/>
    <cellStyle name="Normal 15 2 2" xfId="180" xr:uid="{00000000-0005-0000-0000-000047000000}"/>
    <cellStyle name="Normal 16" xfId="5" xr:uid="{00000000-0005-0000-0000-000048000000}"/>
    <cellStyle name="Normal 16 2" xfId="136" xr:uid="{00000000-0005-0000-0000-000049000000}"/>
    <cellStyle name="Normal 17" xfId="87" xr:uid="{00000000-0005-0000-0000-00004A000000}"/>
    <cellStyle name="Normal 18" xfId="102" xr:uid="{00000000-0005-0000-0000-00004B000000}"/>
    <cellStyle name="Normal 18 2" xfId="151" xr:uid="{00000000-0005-0000-0000-00004C000000}"/>
    <cellStyle name="Normal 19" xfId="160" xr:uid="{00000000-0005-0000-0000-00004D000000}"/>
    <cellStyle name="Normal 2" xfId="6" xr:uid="{00000000-0005-0000-0000-00004E000000}"/>
    <cellStyle name="Normal 2 2" xfId="117" xr:uid="{00000000-0005-0000-0000-00004F000000}"/>
    <cellStyle name="Normal 2 2 2" xfId="30" xr:uid="{00000000-0005-0000-0000-000050000000}"/>
    <cellStyle name="Normal 2 3" xfId="43" xr:uid="{00000000-0005-0000-0000-000051000000}"/>
    <cellStyle name="Normal 2 3 2" xfId="53" xr:uid="{00000000-0005-0000-0000-000052000000}"/>
    <cellStyle name="Normal 2 3 2 2" xfId="67" xr:uid="{00000000-0005-0000-0000-000053000000}"/>
    <cellStyle name="Normal 2 3 2 2 2" xfId="98" xr:uid="{00000000-0005-0000-0000-000054000000}"/>
    <cellStyle name="Normal 2 3 2 2 2 2" xfId="191" xr:uid="{00000000-0005-0000-0000-000055000000}"/>
    <cellStyle name="Normal 2 3 2 2 3" xfId="189" xr:uid="{00000000-0005-0000-0000-000056000000}"/>
    <cellStyle name="Normal 2 4" xfId="112" xr:uid="{00000000-0005-0000-0000-000057000000}"/>
    <cellStyle name="Normal 20" xfId="163" xr:uid="{00000000-0005-0000-0000-000058000000}"/>
    <cellStyle name="Normal 21" xfId="110" xr:uid="{00000000-0005-0000-0000-000059000000}"/>
    <cellStyle name="Normal 21 2" xfId="120" xr:uid="{00000000-0005-0000-0000-00005A000000}"/>
    <cellStyle name="Normal 22" xfId="111" xr:uid="{00000000-0005-0000-0000-00005B000000}"/>
    <cellStyle name="Normal 22 2" xfId="121" xr:uid="{00000000-0005-0000-0000-00005C000000}"/>
    <cellStyle name="Normal 3" xfId="11" xr:uid="{00000000-0005-0000-0000-00005D000000}"/>
    <cellStyle name="Normal 3 4" xfId="2" xr:uid="{00000000-0005-0000-0000-00005E000000}"/>
    <cellStyle name="Normal 4" xfId="13" xr:uid="{00000000-0005-0000-0000-00005F000000}"/>
    <cellStyle name="Normal 4 2" xfId="101" xr:uid="{00000000-0005-0000-0000-000060000000}"/>
    <cellStyle name="Normal 5" xfId="15" xr:uid="{00000000-0005-0000-0000-000061000000}"/>
    <cellStyle name="Normal 5 2" xfId="31" xr:uid="{00000000-0005-0000-0000-000062000000}"/>
    <cellStyle name="Normal 5 3" xfId="45" xr:uid="{00000000-0005-0000-0000-000063000000}"/>
    <cellStyle name="Normal 5 3 2" xfId="55" xr:uid="{00000000-0005-0000-0000-000064000000}"/>
    <cellStyle name="Normal 5 3 2 2" xfId="83" xr:uid="{00000000-0005-0000-0000-000065000000}"/>
    <cellStyle name="Normal 5 3 2 2 2" xfId="146" xr:uid="{00000000-0005-0000-0000-000066000000}"/>
    <cellStyle name="Normal 5 3 2 2 2 2" xfId="164" xr:uid="{00000000-0005-0000-0000-000067000000}"/>
    <cellStyle name="Normal 5 3 2 2 2 2 2" xfId="183" xr:uid="{00000000-0005-0000-0000-000068000000}"/>
    <cellStyle name="Normal 5 3 2 2 3" xfId="167" xr:uid="{00000000-0005-0000-0000-000069000000}"/>
    <cellStyle name="Normal 5 3 2 2 3 2" xfId="186" xr:uid="{00000000-0005-0000-0000-00006A000000}"/>
    <cellStyle name="Normal 6" xfId="16" xr:uid="{00000000-0005-0000-0000-00006B000000}"/>
    <cellStyle name="Normal 6 2" xfId="33" xr:uid="{00000000-0005-0000-0000-00006C000000}"/>
    <cellStyle name="Normal 6 2 2" xfId="47" xr:uid="{00000000-0005-0000-0000-00006D000000}"/>
    <cellStyle name="Normal 6 2 2 2" xfId="74" xr:uid="{00000000-0005-0000-0000-00006E000000}"/>
    <cellStyle name="Normal 6 2 2 2 2" xfId="92" xr:uid="{00000000-0005-0000-0000-00006F000000}"/>
    <cellStyle name="Normal 6 2 2 2 2 2" xfId="139" xr:uid="{00000000-0005-0000-0000-000070000000}"/>
    <cellStyle name="Normal 6 2 2 2 2 3" xfId="156" xr:uid="{00000000-0005-0000-0000-000071000000}"/>
    <cellStyle name="Normal 6 2 2 2 2 4" xfId="174" xr:uid="{00000000-0005-0000-0000-000072000000}"/>
    <cellStyle name="Normal 7" xfId="20" xr:uid="{00000000-0005-0000-0000-000073000000}"/>
    <cellStyle name="Normal 7 2" xfId="37" xr:uid="{00000000-0005-0000-0000-000074000000}"/>
    <cellStyle name="Normal 7 2 2" xfId="51" xr:uid="{00000000-0005-0000-0000-000075000000}"/>
    <cellStyle name="Normal 7 2 2 2" xfId="78" xr:uid="{00000000-0005-0000-0000-000076000000}"/>
    <cellStyle name="Normal 7 2 2 2 2" xfId="96" xr:uid="{00000000-0005-0000-0000-000077000000}"/>
    <cellStyle name="Normal 7 2 2 2 2 2" xfId="143" xr:uid="{00000000-0005-0000-0000-000078000000}"/>
    <cellStyle name="Normal 7 2 2 2 2 3" xfId="157" xr:uid="{00000000-0005-0000-0000-000079000000}"/>
    <cellStyle name="Normal 7 2 2 2 2 4" xfId="178" xr:uid="{00000000-0005-0000-0000-00007A000000}"/>
    <cellStyle name="Normal 8" xfId="21" xr:uid="{00000000-0005-0000-0000-00007B000000}"/>
    <cellStyle name="Normal 8 2" xfId="42" xr:uid="{00000000-0005-0000-0000-00007C000000}"/>
    <cellStyle name="Normal 8 2 2" xfId="81" xr:uid="{00000000-0005-0000-0000-00007D000000}"/>
    <cellStyle name="Normal 8 2 3" xfId="90" xr:uid="{00000000-0005-0000-0000-00007E000000}"/>
    <cellStyle name="Normal 8 2 4" xfId="145" xr:uid="{00000000-0005-0000-0000-00007F000000}"/>
    <cellStyle name="Normal 8 2 5" xfId="155" xr:uid="{00000000-0005-0000-0000-000080000000}"/>
    <cellStyle name="Normal 8 2 5 2" xfId="181" xr:uid="{00000000-0005-0000-0000-000081000000}"/>
    <cellStyle name="Normal 9" xfId="25" xr:uid="{00000000-0005-0000-0000-000082000000}"/>
    <cellStyle name="Normal 9 2" xfId="39" xr:uid="{00000000-0005-0000-0000-000083000000}"/>
    <cellStyle name="Normal 9 2 2" xfId="58" xr:uid="{00000000-0005-0000-0000-000084000000}"/>
    <cellStyle name="Normal 9 2 2 2" xfId="62" xr:uid="{00000000-0005-0000-0000-000085000000}"/>
    <cellStyle name="Normal 9 2 2 2 2" xfId="69" xr:uid="{00000000-0005-0000-0000-000086000000}"/>
    <cellStyle name="Normal 9 2 2 2 2 2" xfId="135" xr:uid="{00000000-0005-0000-0000-000087000000}"/>
    <cellStyle name="Normal 9 2 2 2 2 3" xfId="150" xr:uid="{00000000-0005-0000-0000-000088000000}"/>
    <cellStyle name="Normal 9 2 2 2 2 4" xfId="170" xr:uid="{00000000-0005-0000-0000-000089000000}"/>
    <cellStyle name="Porcentaje 10" xfId="56" xr:uid="{00000000-0005-0000-0000-00008A000000}"/>
    <cellStyle name="Porcentaje 10 2" xfId="84" xr:uid="{00000000-0005-0000-0000-00008B000000}"/>
    <cellStyle name="Porcentaje 10 2 2" xfId="149" xr:uid="{00000000-0005-0000-0000-00008C000000}"/>
    <cellStyle name="Porcentaje 10 2 2 2" xfId="169" xr:uid="{00000000-0005-0000-0000-00008D000000}"/>
    <cellStyle name="Porcentaje 10 2 2 2 2" xfId="188" xr:uid="{00000000-0005-0000-0000-00008E000000}"/>
    <cellStyle name="Porcentaje 10 3" xfId="147" xr:uid="{00000000-0005-0000-0000-00008F000000}"/>
    <cellStyle name="Porcentaje 10 3 2" xfId="166" xr:uid="{00000000-0005-0000-0000-000090000000}"/>
    <cellStyle name="Porcentaje 10 3 2 2" xfId="185" xr:uid="{00000000-0005-0000-0000-000091000000}"/>
    <cellStyle name="Porcentaje 11" xfId="82" xr:uid="{00000000-0005-0000-0000-000092000000}"/>
    <cellStyle name="Porcentaje 11 2" xfId="91" xr:uid="{00000000-0005-0000-0000-000093000000}"/>
    <cellStyle name="Porcentaje 11 2 2" xfId="182" xr:uid="{00000000-0005-0000-0000-000094000000}"/>
    <cellStyle name="Porcentaje 12" xfId="137" xr:uid="{00000000-0005-0000-0000-000095000000}"/>
    <cellStyle name="Porcentaje 12 2" xfId="165" xr:uid="{00000000-0005-0000-0000-000096000000}"/>
    <cellStyle name="Porcentaje 12 2 2" xfId="184" xr:uid="{00000000-0005-0000-0000-000097000000}"/>
    <cellStyle name="Porcentaje 13" xfId="152" xr:uid="{00000000-0005-0000-0000-000098000000}"/>
    <cellStyle name="Porcentaje 14" xfId="171" xr:uid="{00000000-0005-0000-0000-000099000000}"/>
    <cellStyle name="Porcentaje 2" xfId="9" xr:uid="{00000000-0005-0000-0000-00009A000000}"/>
    <cellStyle name="Porcentaje 2 2 2" xfId="4" xr:uid="{00000000-0005-0000-0000-00009B000000}"/>
    <cellStyle name="Porcentaje 2 4" xfId="27" xr:uid="{00000000-0005-0000-0000-00009C000000}"/>
    <cellStyle name="Porcentaje 3" xfId="12" xr:uid="{00000000-0005-0000-0000-00009D000000}"/>
    <cellStyle name="Porcentaje 4" xfId="14" xr:uid="{00000000-0005-0000-0000-00009E000000}"/>
    <cellStyle name="Porcentaje 5" xfId="17" xr:uid="{00000000-0005-0000-0000-00009F000000}"/>
    <cellStyle name="Porcentaje 5 2" xfId="32" xr:uid="{00000000-0005-0000-0000-0000A0000000}"/>
    <cellStyle name="Porcentaje 5 3" xfId="34" xr:uid="{00000000-0005-0000-0000-0000A1000000}"/>
    <cellStyle name="Porcentaje 5 3 2" xfId="46" xr:uid="{00000000-0005-0000-0000-0000A2000000}"/>
    <cellStyle name="Porcentaje 5 3 3" xfId="48" xr:uid="{00000000-0005-0000-0000-0000A3000000}"/>
    <cellStyle name="Porcentaje 5 3 3 2" xfId="57" xr:uid="{00000000-0005-0000-0000-0000A4000000}"/>
    <cellStyle name="Porcentaje 5 3 3 3" xfId="75" xr:uid="{00000000-0005-0000-0000-0000A5000000}"/>
    <cellStyle name="Porcentaje 5 3 3 3 2" xfId="93" xr:uid="{00000000-0005-0000-0000-0000A6000000}"/>
    <cellStyle name="Porcentaje 5 3 3 3 2 2" xfId="140" xr:uid="{00000000-0005-0000-0000-0000A7000000}"/>
    <cellStyle name="Porcentaje 5 3 3 3 2 3" xfId="161" xr:uid="{00000000-0005-0000-0000-0000A8000000}"/>
    <cellStyle name="Porcentaje 5 3 3 3 2 4" xfId="175" xr:uid="{00000000-0005-0000-0000-0000A9000000}"/>
    <cellStyle name="Porcentaje 5 3 3 4" xfId="85" xr:uid="{00000000-0005-0000-0000-0000AA000000}"/>
    <cellStyle name="Porcentaje 5 3 3 4 2" xfId="148" xr:uid="{00000000-0005-0000-0000-0000AB000000}"/>
    <cellStyle name="Porcentaje 5 3 3 4 2 2" xfId="168" xr:uid="{00000000-0005-0000-0000-0000AC000000}"/>
    <cellStyle name="Porcentaje 5 3 3 4 2 2 2" xfId="187" xr:uid="{00000000-0005-0000-0000-0000AD000000}"/>
    <cellStyle name="Porcentaje 6" xfId="23" xr:uid="{00000000-0005-0000-0000-0000AE000000}"/>
    <cellStyle name="Porcentaje 7" xfId="19" xr:uid="{00000000-0005-0000-0000-0000AF000000}"/>
    <cellStyle name="Porcentaje 7 2" xfId="36" xr:uid="{00000000-0005-0000-0000-0000B0000000}"/>
    <cellStyle name="Porcentaje 7 2 2" xfId="50" xr:uid="{00000000-0005-0000-0000-0000B1000000}"/>
    <cellStyle name="Porcentaje 7 2 2 2" xfId="77" xr:uid="{00000000-0005-0000-0000-0000B2000000}"/>
    <cellStyle name="Porcentaje 7 2 2 2 2" xfId="95" xr:uid="{00000000-0005-0000-0000-0000B3000000}"/>
    <cellStyle name="Porcentaje 7 2 2 2 2 2" xfId="142" xr:uid="{00000000-0005-0000-0000-0000B4000000}"/>
    <cellStyle name="Porcentaje 7 2 2 2 2 3" xfId="158" xr:uid="{00000000-0005-0000-0000-0000B5000000}"/>
    <cellStyle name="Porcentaje 7 2 2 2 2 4" xfId="177" xr:uid="{00000000-0005-0000-0000-0000B6000000}"/>
    <cellStyle name="Porcentaje 8" xfId="28" xr:uid="{00000000-0005-0000-0000-0000B7000000}"/>
    <cellStyle name="Porcentaje 8 2" xfId="41" xr:uid="{00000000-0005-0000-0000-0000B8000000}"/>
    <cellStyle name="Porcentaje 8 2 2" xfId="60" xr:uid="{00000000-0005-0000-0000-0000B9000000}"/>
    <cellStyle name="Porcentaje 8 2 2 2" xfId="64" xr:uid="{00000000-0005-0000-0000-0000BA000000}"/>
    <cellStyle name="Porcentaje 8 2 2 2 2" xfId="71" xr:uid="{00000000-0005-0000-0000-0000BB000000}"/>
    <cellStyle name="Porcentaje 9" xfId="44" xr:uid="{00000000-0005-0000-0000-0000BC000000}"/>
    <cellStyle name="Porcentaje 9 2" xfId="54" xr:uid="{00000000-0005-0000-0000-0000BD000000}"/>
    <cellStyle name="Porcentaje 9 2 2" xfId="68" xr:uid="{00000000-0005-0000-0000-0000BE000000}"/>
    <cellStyle name="Porcentaje 9 2 2 2" xfId="99" xr:uid="{00000000-0005-0000-0000-0000BF000000}"/>
    <cellStyle name="Porcentaje 9 2 2 3" xfId="190" xr:uid="{00000000-0005-0000-0000-0000C0000000}"/>
    <cellStyle name="Porcentual 2 2" xfId="22" xr:uid="{00000000-0005-0000-0000-0000C1000000}"/>
  </cellStyles>
  <dxfs count="0"/>
  <tableStyles count="1" defaultTableStyle="TableStyleMedium2" defaultPivotStyle="PivotStyleLight16">
    <tableStyle name="Invisible" pivot="0" table="0" count="0" xr9:uid="{00000000-0011-0000-FFFF-FFFF00000000}"/>
  </tableStyles>
  <colors>
    <mruColors>
      <color rgb="FFEA2E4D"/>
      <color rgb="FFEA2E25"/>
      <color rgb="FF006BBC"/>
      <color rgb="FF990099"/>
      <color rgb="FFE4DFEC"/>
      <color rgb="FFFDE9D9"/>
      <color rgb="FF60497A"/>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AE104"/>
  <sheetViews>
    <sheetView zoomScale="86" zoomScaleNormal="86" workbookViewId="0">
      <pane xSplit="3" ySplit="12" topLeftCell="X38" activePane="bottomRight" state="frozen"/>
      <selection pane="topRight" activeCell="D1" sqref="D1"/>
      <selection pane="bottomLeft" activeCell="A13" sqref="A13"/>
      <selection pane="bottomRight" activeCell="AG45" sqref="AG45"/>
    </sheetView>
  </sheetViews>
  <sheetFormatPr baseColWidth="10" defaultColWidth="11.5703125" defaultRowHeight="15" x14ac:dyDescent="0.25"/>
  <cols>
    <col min="1" max="1" width="9.140625" style="3" customWidth="1"/>
    <col min="2" max="2" width="43.28515625" style="3" customWidth="1"/>
    <col min="3" max="3" width="60" style="3" customWidth="1"/>
    <col min="4" max="4" width="42.28515625" style="3" customWidth="1"/>
    <col min="5" max="5" width="1.140625" style="4" customWidth="1"/>
    <col min="6" max="6" width="15.42578125" style="1" customWidth="1"/>
    <col min="7" max="7" width="12.85546875" style="1" customWidth="1"/>
    <col min="8" max="8" width="20.28515625" style="16" customWidth="1"/>
    <col min="9" max="9" width="22.28515625" style="16" customWidth="1"/>
    <col min="10" max="10" width="0.7109375" style="1" customWidth="1"/>
    <col min="11" max="11" width="15.7109375" style="1" customWidth="1"/>
    <col min="12" max="12" width="13.28515625" style="1" customWidth="1"/>
    <col min="13" max="13" width="19.42578125" style="2" customWidth="1"/>
    <col min="14" max="14" width="20.5703125" style="2" customWidth="1"/>
    <col min="15" max="15" width="1.7109375" style="1" customWidth="1"/>
    <col min="16" max="16" width="18" style="1" customWidth="1"/>
    <col min="17" max="17" width="15.7109375" style="1" customWidth="1"/>
    <col min="18" max="18" width="23.5703125" style="2" customWidth="1"/>
    <col min="19" max="19" width="16.7109375" style="2" customWidth="1"/>
    <col min="20" max="20" width="1.7109375" style="1" customWidth="1"/>
    <col min="21" max="21" width="17.42578125" style="1" customWidth="1"/>
    <col min="22" max="22" width="15.42578125" style="1" customWidth="1"/>
    <col min="23" max="23" width="20.85546875" style="2" customWidth="1"/>
    <col min="24" max="24" width="19.140625" style="2" customWidth="1"/>
    <col min="25" max="25" width="1.7109375" style="1" customWidth="1"/>
    <col min="26" max="26" width="17.42578125" style="1" customWidth="1"/>
    <col min="27" max="27" width="15.42578125" style="1" customWidth="1"/>
    <col min="28" max="28" width="20.85546875" style="2" customWidth="1"/>
    <col min="29" max="29" width="19.140625" style="2" customWidth="1"/>
    <col min="30" max="30" width="11.5703125" style="3" customWidth="1"/>
    <col min="31" max="16384" width="11.5703125" style="3"/>
  </cols>
  <sheetData>
    <row r="1" spans="1:31" x14ac:dyDescent="0.25">
      <c r="A1" s="182" t="s">
        <v>0</v>
      </c>
      <c r="B1" s="183"/>
      <c r="C1" s="183"/>
      <c r="D1" s="183"/>
      <c r="E1" s="183"/>
      <c r="F1" s="183"/>
      <c r="G1" s="183"/>
      <c r="H1" s="183"/>
      <c r="I1" s="184"/>
    </row>
    <row r="2" spans="1:31" x14ac:dyDescent="0.25">
      <c r="A2" s="182" t="s">
        <v>1</v>
      </c>
      <c r="B2" s="183"/>
      <c r="C2" s="183"/>
      <c r="D2" s="183"/>
      <c r="E2" s="183"/>
      <c r="F2" s="183"/>
      <c r="G2" s="183"/>
      <c r="H2" s="183"/>
      <c r="I2" s="184"/>
    </row>
    <row r="3" spans="1:31" x14ac:dyDescent="0.25">
      <c r="A3" s="182" t="s">
        <v>0</v>
      </c>
      <c r="B3" s="183"/>
      <c r="C3" s="183"/>
      <c r="D3" s="183"/>
      <c r="E3" s="183"/>
      <c r="F3" s="183"/>
      <c r="G3" s="183"/>
      <c r="H3" s="183"/>
      <c r="I3" s="184"/>
    </row>
    <row r="4" spans="1:31" x14ac:dyDescent="0.25">
      <c r="A4" s="182" t="s">
        <v>2</v>
      </c>
      <c r="B4" s="183"/>
      <c r="C4" s="183"/>
      <c r="D4" s="183"/>
      <c r="E4" s="183"/>
      <c r="F4" s="183"/>
      <c r="G4" s="183"/>
      <c r="H4" s="183"/>
      <c r="I4" s="184"/>
    </row>
    <row r="5" spans="1:31" s="4" customFormat="1" x14ac:dyDescent="0.25">
      <c r="A5" s="185" t="s">
        <v>90</v>
      </c>
      <c r="B5" s="186"/>
      <c r="C5" s="186"/>
      <c r="D5" s="186"/>
      <c r="E5" s="186"/>
      <c r="F5" s="186"/>
      <c r="G5" s="186"/>
      <c r="H5" s="186"/>
      <c r="I5" s="187"/>
      <c r="J5" s="72"/>
      <c r="K5" s="72"/>
      <c r="L5" s="72"/>
      <c r="M5" s="114"/>
      <c r="N5" s="114"/>
      <c r="O5" s="72"/>
      <c r="P5" s="72"/>
      <c r="Q5" s="72"/>
      <c r="R5" s="114"/>
      <c r="S5" s="114"/>
      <c r="T5" s="72"/>
      <c r="U5" s="72"/>
      <c r="V5" s="72"/>
      <c r="W5" s="114"/>
      <c r="X5" s="114"/>
      <c r="Y5" s="72"/>
      <c r="Z5" s="72"/>
      <c r="AA5" s="72"/>
      <c r="AB5" s="114"/>
      <c r="AC5" s="114"/>
    </row>
    <row r="6" spans="1:31" x14ac:dyDescent="0.25">
      <c r="A6" s="5"/>
      <c r="B6" s="5"/>
      <c r="C6" s="5"/>
      <c r="D6" s="5"/>
      <c r="E6" s="6"/>
      <c r="F6" s="7"/>
      <c r="G6" s="7"/>
      <c r="H6" s="8"/>
      <c r="I6" s="8"/>
    </row>
    <row r="7" spans="1:31" s="11" customFormat="1" ht="12.75" x14ac:dyDescent="0.25">
      <c r="A7" s="172" t="s">
        <v>3</v>
      </c>
      <c r="B7" s="115" t="s">
        <v>4</v>
      </c>
      <c r="C7" s="10" t="s">
        <v>5</v>
      </c>
      <c r="E7" s="12"/>
      <c r="F7" s="13"/>
      <c r="G7" s="13"/>
      <c r="H7" s="14"/>
      <c r="I7" s="14"/>
      <c r="J7" s="13"/>
      <c r="K7" s="13"/>
      <c r="L7" s="13"/>
      <c r="M7" s="15"/>
      <c r="N7" s="15"/>
      <c r="O7" s="13"/>
      <c r="P7" s="13"/>
      <c r="Q7" s="13"/>
      <c r="R7" s="15"/>
      <c r="S7" s="15"/>
      <c r="T7" s="13"/>
      <c r="U7" s="13"/>
      <c r="V7" s="13"/>
      <c r="W7" s="15"/>
      <c r="X7" s="15"/>
      <c r="Y7" s="13"/>
      <c r="Z7" s="13"/>
      <c r="AA7" s="13"/>
      <c r="AB7" s="15"/>
      <c r="AC7" s="15"/>
    </row>
    <row r="8" spans="1:31" s="11" customFormat="1" ht="12.75" x14ac:dyDescent="0.25">
      <c r="A8" s="172"/>
      <c r="B8" s="115" t="s">
        <v>6</v>
      </c>
      <c r="C8" s="10" t="s">
        <v>7</v>
      </c>
      <c r="E8" s="12"/>
      <c r="F8" s="13"/>
      <c r="G8" s="13"/>
      <c r="H8" s="14"/>
      <c r="I8" s="14"/>
      <c r="J8" s="13"/>
      <c r="K8" s="13"/>
      <c r="L8" s="13"/>
      <c r="M8" s="15"/>
      <c r="N8" s="15"/>
      <c r="O8" s="13"/>
      <c r="P8" s="13"/>
      <c r="Q8" s="13"/>
      <c r="R8" s="15"/>
      <c r="S8" s="15"/>
      <c r="T8" s="13"/>
      <c r="U8" s="13"/>
      <c r="V8" s="13"/>
      <c r="W8" s="15"/>
      <c r="X8" s="15"/>
      <c r="Y8" s="13"/>
      <c r="Z8" s="13"/>
      <c r="AA8" s="13"/>
      <c r="AB8" s="15"/>
      <c r="AC8" s="15"/>
    </row>
    <row r="9" spans="1:31" ht="3" customHeight="1" x14ac:dyDescent="0.25"/>
    <row r="10" spans="1:31" s="4" customFormat="1" x14ac:dyDescent="0.25">
      <c r="A10" s="160" t="s">
        <v>8</v>
      </c>
      <c r="B10" s="160" t="s">
        <v>9</v>
      </c>
      <c r="C10" s="160" t="s">
        <v>10</v>
      </c>
      <c r="D10" s="160" t="s">
        <v>11</v>
      </c>
      <c r="F10" s="167">
        <v>2024</v>
      </c>
      <c r="G10" s="168"/>
      <c r="H10" s="168"/>
      <c r="I10" s="168"/>
      <c r="J10" s="120"/>
      <c r="K10" s="167">
        <v>2025</v>
      </c>
      <c r="L10" s="168"/>
      <c r="M10" s="168"/>
      <c r="N10" s="168"/>
      <c r="O10" s="72"/>
      <c r="P10" s="164">
        <v>2026</v>
      </c>
      <c r="Q10" s="165"/>
      <c r="R10" s="165"/>
      <c r="S10" s="166"/>
      <c r="T10" s="72"/>
      <c r="U10" s="167">
        <v>2027</v>
      </c>
      <c r="V10" s="168"/>
      <c r="W10" s="168"/>
      <c r="X10" s="168"/>
      <c r="Y10" s="72"/>
      <c r="Z10" s="167" t="s">
        <v>12</v>
      </c>
      <c r="AA10" s="168"/>
      <c r="AB10" s="168"/>
      <c r="AC10" s="168"/>
    </row>
    <row r="11" spans="1:31" s="4" customFormat="1" ht="14.45" customHeight="1" x14ac:dyDescent="0.25">
      <c r="A11" s="160"/>
      <c r="B11" s="160"/>
      <c r="C11" s="160"/>
      <c r="D11" s="160"/>
      <c r="F11" s="160" t="s">
        <v>13</v>
      </c>
      <c r="G11" s="160"/>
      <c r="H11" s="159" t="s">
        <v>14</v>
      </c>
      <c r="I11" s="159"/>
      <c r="J11" s="120"/>
      <c r="K11" s="160" t="s">
        <v>13</v>
      </c>
      <c r="L11" s="160"/>
      <c r="M11" s="159" t="s">
        <v>14</v>
      </c>
      <c r="N11" s="159"/>
      <c r="O11" s="72"/>
      <c r="P11" s="169" t="s">
        <v>13</v>
      </c>
      <c r="Q11" s="170"/>
      <c r="R11" s="169" t="s">
        <v>14</v>
      </c>
      <c r="S11" s="170"/>
      <c r="T11" s="72"/>
      <c r="U11" s="160" t="s">
        <v>13</v>
      </c>
      <c r="V11" s="160"/>
      <c r="W11" s="159" t="s">
        <v>14</v>
      </c>
      <c r="X11" s="159"/>
      <c r="Y11" s="72"/>
      <c r="Z11" s="160" t="s">
        <v>13</v>
      </c>
      <c r="AA11" s="160"/>
      <c r="AB11" s="159" t="s">
        <v>14</v>
      </c>
      <c r="AC11" s="159"/>
    </row>
    <row r="12" spans="1:31" s="4" customFormat="1" ht="33" customHeight="1" x14ac:dyDescent="0.25">
      <c r="A12" s="160"/>
      <c r="B12" s="160"/>
      <c r="C12" s="160"/>
      <c r="D12" s="160"/>
      <c r="E12" s="17"/>
      <c r="F12" s="119" t="s">
        <v>15</v>
      </c>
      <c r="G12" s="119" t="s">
        <v>16</v>
      </c>
      <c r="H12" s="124" t="s">
        <v>17</v>
      </c>
      <c r="I12" s="124" t="s">
        <v>18</v>
      </c>
      <c r="J12" s="120"/>
      <c r="K12" s="119" t="s">
        <v>15</v>
      </c>
      <c r="L12" s="119" t="s">
        <v>16</v>
      </c>
      <c r="M12" s="124" t="s">
        <v>17</v>
      </c>
      <c r="N12" s="124" t="s">
        <v>18</v>
      </c>
      <c r="O12" s="72"/>
      <c r="P12" s="129" t="s">
        <v>15</v>
      </c>
      <c r="Q12" s="129" t="s">
        <v>16</v>
      </c>
      <c r="R12" s="129" t="s">
        <v>17</v>
      </c>
      <c r="S12" s="129" t="s">
        <v>18</v>
      </c>
      <c r="T12" s="72"/>
      <c r="U12" s="119" t="s">
        <v>15</v>
      </c>
      <c r="V12" s="119" t="s">
        <v>16</v>
      </c>
      <c r="W12" s="124" t="s">
        <v>17</v>
      </c>
      <c r="X12" s="124" t="s">
        <v>18</v>
      </c>
      <c r="Y12" s="72"/>
      <c r="Z12" s="119" t="s">
        <v>15</v>
      </c>
      <c r="AA12" s="119" t="s">
        <v>16</v>
      </c>
      <c r="AB12" s="124" t="s">
        <v>17</v>
      </c>
      <c r="AC12" s="124" t="s">
        <v>18</v>
      </c>
    </row>
    <row r="13" spans="1:31" ht="50.25" customHeight="1" x14ac:dyDescent="0.25">
      <c r="A13" s="161">
        <v>7984</v>
      </c>
      <c r="B13" s="171" t="s">
        <v>19</v>
      </c>
      <c r="C13" s="130" t="s">
        <v>20</v>
      </c>
      <c r="D13" s="122" t="s">
        <v>21</v>
      </c>
      <c r="F13" s="118">
        <f>+F14</f>
        <v>880</v>
      </c>
      <c r="G13" s="132">
        <f>+G14</f>
        <v>919.64</v>
      </c>
      <c r="H13" s="117">
        <f>+H14</f>
        <v>11696165536</v>
      </c>
      <c r="I13" s="117">
        <f>+I14</f>
        <v>6902279243</v>
      </c>
      <c r="J13" s="18"/>
      <c r="K13" s="116">
        <f>+K14</f>
        <v>8613</v>
      </c>
      <c r="L13" s="131">
        <f>+L14</f>
        <v>1396</v>
      </c>
      <c r="M13" s="128">
        <f>+M14</f>
        <v>21984814246</v>
      </c>
      <c r="N13" s="128">
        <f>+N14</f>
        <v>21419409164</v>
      </c>
      <c r="O13" s="121"/>
      <c r="P13" s="118">
        <f>+P14</f>
        <v>7440</v>
      </c>
      <c r="Q13" s="131">
        <f>+Q14</f>
        <v>0</v>
      </c>
      <c r="R13" s="117">
        <f>+R14</f>
        <v>25438936000</v>
      </c>
      <c r="S13" s="117">
        <v>4801834820</v>
      </c>
      <c r="T13" s="121"/>
      <c r="U13" s="118">
        <f t="shared" ref="U13:AC13" si="0">+U14</f>
        <v>20224</v>
      </c>
      <c r="V13" s="131">
        <f t="shared" si="0"/>
        <v>0</v>
      </c>
      <c r="W13" s="117">
        <f t="shared" si="0"/>
        <v>30297498950</v>
      </c>
      <c r="X13" s="117">
        <f t="shared" si="0"/>
        <v>0</v>
      </c>
      <c r="Y13" s="121"/>
      <c r="Z13" s="125">
        <f>+Z14</f>
        <v>30000</v>
      </c>
      <c r="AA13" s="123">
        <f t="shared" si="0"/>
        <v>2315.64</v>
      </c>
      <c r="AB13" s="128">
        <f t="shared" si="0"/>
        <v>89417414732</v>
      </c>
      <c r="AC13" s="128">
        <f t="shared" si="0"/>
        <v>32980612805</v>
      </c>
      <c r="AD13" s="19"/>
      <c r="AE13" s="144"/>
    </row>
    <row r="14" spans="1:31" ht="45" x14ac:dyDescent="0.25">
      <c r="A14" s="161"/>
      <c r="B14" s="171"/>
      <c r="C14" s="20" t="s">
        <v>22</v>
      </c>
      <c r="D14" s="20" t="s">
        <v>23</v>
      </c>
      <c r="F14" s="21">
        <v>880</v>
      </c>
      <c r="G14" s="22">
        <v>919.64</v>
      </c>
      <c r="H14" s="23">
        <v>11696165536</v>
      </c>
      <c r="I14" s="23">
        <v>6902279243</v>
      </c>
      <c r="K14" s="24">
        <v>8613</v>
      </c>
      <c r="L14" s="25">
        <v>1396</v>
      </c>
      <c r="M14" s="26">
        <v>21984814246</v>
      </c>
      <c r="N14" s="26">
        <v>21419409164</v>
      </c>
      <c r="O14" s="72"/>
      <c r="P14" s="21">
        <v>7440</v>
      </c>
      <c r="Q14" s="21">
        <v>0</v>
      </c>
      <c r="R14" s="23">
        <v>25438936000</v>
      </c>
      <c r="S14" s="23">
        <v>4658924398</v>
      </c>
      <c r="T14" s="72"/>
      <c r="U14" s="21">
        <v>20224</v>
      </c>
      <c r="V14" s="21"/>
      <c r="W14" s="23">
        <v>30297498950</v>
      </c>
      <c r="X14" s="23"/>
      <c r="Y14" s="72"/>
      <c r="Z14" s="27">
        <f>+F14+K14+P14+U14-7157</f>
        <v>30000</v>
      </c>
      <c r="AA14" s="27">
        <f>+G14+L14+Q14+V14</f>
        <v>2315.64</v>
      </c>
      <c r="AB14" s="28">
        <f>+H14+M14+R14+W14</f>
        <v>89417414732</v>
      </c>
      <c r="AC14" s="28">
        <f>+I14+N14+S14+X14</f>
        <v>32980612805</v>
      </c>
      <c r="AD14" s="4"/>
    </row>
    <row r="15" spans="1:31" s="30" customFormat="1" x14ac:dyDescent="0.25">
      <c r="A15" s="140"/>
      <c r="B15" s="140" t="s">
        <v>24</v>
      </c>
      <c r="C15" s="135"/>
      <c r="D15" s="135"/>
      <c r="E15" s="133"/>
      <c r="F15" s="140"/>
      <c r="G15" s="140"/>
      <c r="H15" s="127">
        <f>SUM(H14)</f>
        <v>11696165536</v>
      </c>
      <c r="I15" s="127">
        <f>SUM(I14)</f>
        <v>6902279243</v>
      </c>
      <c r="J15" s="136"/>
      <c r="K15" s="143"/>
      <c r="L15" s="143"/>
      <c r="M15" s="127">
        <f>SUM(M14)</f>
        <v>21984814246</v>
      </c>
      <c r="N15" s="127">
        <f>SUM(N14)</f>
        <v>21419409164</v>
      </c>
      <c r="O15" s="136"/>
      <c r="P15" s="140"/>
      <c r="Q15" s="140"/>
      <c r="R15" s="127">
        <f>SUM(R14)</f>
        <v>25438936000</v>
      </c>
      <c r="S15" s="145">
        <f>SUM(S14)</f>
        <v>4658924398</v>
      </c>
      <c r="T15" s="136"/>
      <c r="U15" s="140"/>
      <c r="V15" s="140"/>
      <c r="W15" s="145">
        <f>SUM(W14)</f>
        <v>30297498950</v>
      </c>
      <c r="X15" s="145">
        <f>SUM(X14)</f>
        <v>0</v>
      </c>
      <c r="Y15" s="136"/>
      <c r="Z15" s="127"/>
      <c r="AA15" s="127"/>
      <c r="AB15" s="127">
        <f>SUM(AB14)</f>
        <v>89417414732</v>
      </c>
      <c r="AC15" s="127">
        <f>SUM(AC14)</f>
        <v>32980612805</v>
      </c>
    </row>
    <row r="16" spans="1:31" s="30" customFormat="1" x14ac:dyDescent="0.25">
      <c r="A16" s="29"/>
      <c r="B16" s="29"/>
      <c r="E16" s="17"/>
      <c r="F16" s="29"/>
      <c r="G16" s="29"/>
      <c r="H16" s="31"/>
      <c r="I16" s="32"/>
      <c r="J16" s="29"/>
      <c r="K16" s="33"/>
      <c r="L16" s="33"/>
      <c r="M16" s="34"/>
      <c r="N16" s="34"/>
      <c r="O16" s="29"/>
      <c r="P16" s="29"/>
      <c r="Q16" s="29"/>
      <c r="R16" s="31"/>
      <c r="S16" s="31"/>
      <c r="T16" s="29"/>
      <c r="U16" s="29"/>
      <c r="V16" s="29"/>
      <c r="W16" s="31"/>
      <c r="X16" s="31"/>
      <c r="Y16" s="29"/>
      <c r="Z16" s="33"/>
      <c r="AA16" s="33"/>
      <c r="AB16" s="34"/>
      <c r="AC16" s="34"/>
    </row>
    <row r="17" spans="1:30" s="35" customFormat="1" ht="12.75" x14ac:dyDescent="0.25">
      <c r="A17" s="172" t="s">
        <v>3</v>
      </c>
      <c r="B17" s="115" t="s">
        <v>4</v>
      </c>
      <c r="C17" s="10" t="s">
        <v>25</v>
      </c>
      <c r="E17" s="36"/>
      <c r="F17" s="37"/>
      <c r="G17" s="37"/>
      <c r="H17" s="38"/>
      <c r="I17" s="38"/>
      <c r="J17" s="37"/>
      <c r="K17" s="39"/>
      <c r="L17" s="39"/>
      <c r="M17" s="40"/>
      <c r="N17" s="40"/>
      <c r="O17" s="37"/>
      <c r="P17" s="37"/>
      <c r="Q17" s="37"/>
      <c r="R17" s="38"/>
      <c r="S17" s="38"/>
      <c r="T17" s="37"/>
      <c r="U17" s="37"/>
      <c r="V17" s="37"/>
      <c r="W17" s="38"/>
      <c r="X17" s="38"/>
      <c r="Y17" s="37"/>
      <c r="Z17" s="39"/>
      <c r="AA17" s="39"/>
      <c r="AB17" s="40"/>
      <c r="AC17" s="40"/>
    </row>
    <row r="18" spans="1:30" s="11" customFormat="1" ht="12.75" x14ac:dyDescent="0.25">
      <c r="A18" s="172"/>
      <c r="B18" s="115" t="s">
        <v>6</v>
      </c>
      <c r="C18" s="10" t="s">
        <v>26</v>
      </c>
      <c r="E18" s="12"/>
      <c r="F18" s="41"/>
      <c r="G18" s="13"/>
      <c r="H18" s="14"/>
      <c r="I18" s="14"/>
      <c r="J18" s="13"/>
      <c r="K18" s="42"/>
      <c r="L18" s="42"/>
      <c r="M18" s="43"/>
      <c r="N18" s="43"/>
      <c r="O18" s="13"/>
      <c r="P18" s="13"/>
      <c r="Q18" s="13"/>
      <c r="R18" s="15"/>
      <c r="S18" s="15"/>
      <c r="T18" s="13"/>
      <c r="U18" s="13"/>
      <c r="V18" s="13"/>
      <c r="W18" s="15"/>
      <c r="X18" s="15"/>
      <c r="Y18" s="13"/>
      <c r="Z18" s="42"/>
      <c r="AA18" s="42"/>
      <c r="AB18" s="43"/>
      <c r="AC18" s="43"/>
    </row>
    <row r="19" spans="1:30" ht="3" customHeight="1" x14ac:dyDescent="0.25">
      <c r="A19" s="1"/>
      <c r="B19" s="1"/>
      <c r="K19" s="44"/>
      <c r="L19" s="44"/>
      <c r="M19" s="45"/>
      <c r="N19" s="45"/>
      <c r="Z19" s="46"/>
      <c r="AA19" s="46"/>
      <c r="AB19" s="47"/>
      <c r="AC19" s="47"/>
    </row>
    <row r="20" spans="1:30" s="4" customFormat="1" x14ac:dyDescent="0.25">
      <c r="A20" s="160" t="s">
        <v>8</v>
      </c>
      <c r="B20" s="160" t="s">
        <v>9</v>
      </c>
      <c r="C20" s="160" t="s">
        <v>10</v>
      </c>
      <c r="D20" s="160" t="s">
        <v>11</v>
      </c>
      <c r="F20" s="167">
        <v>2024</v>
      </c>
      <c r="G20" s="168"/>
      <c r="H20" s="168"/>
      <c r="I20" s="168"/>
      <c r="J20" s="120"/>
      <c r="K20" s="167">
        <v>2025</v>
      </c>
      <c r="L20" s="168"/>
      <c r="M20" s="168"/>
      <c r="N20" s="168"/>
      <c r="O20" s="72"/>
      <c r="P20" s="164">
        <v>2026</v>
      </c>
      <c r="Q20" s="165"/>
      <c r="R20" s="165"/>
      <c r="S20" s="166"/>
      <c r="T20" s="72"/>
      <c r="U20" s="167">
        <v>2027</v>
      </c>
      <c r="V20" s="168"/>
      <c r="W20" s="168"/>
      <c r="X20" s="168"/>
      <c r="Y20" s="72"/>
      <c r="Z20" s="167" t="s">
        <v>12</v>
      </c>
      <c r="AA20" s="168"/>
      <c r="AB20" s="168"/>
      <c r="AC20" s="168"/>
    </row>
    <row r="21" spans="1:30" s="4" customFormat="1" ht="14.45" customHeight="1" x14ac:dyDescent="0.25">
      <c r="A21" s="160"/>
      <c r="B21" s="160"/>
      <c r="C21" s="160"/>
      <c r="D21" s="160"/>
      <c r="F21" s="160" t="s">
        <v>13</v>
      </c>
      <c r="G21" s="160"/>
      <c r="H21" s="159" t="s">
        <v>14</v>
      </c>
      <c r="I21" s="159"/>
      <c r="J21" s="120"/>
      <c r="K21" s="160" t="s">
        <v>13</v>
      </c>
      <c r="L21" s="160"/>
      <c r="M21" s="159" t="s">
        <v>14</v>
      </c>
      <c r="N21" s="159"/>
      <c r="O21" s="72"/>
      <c r="P21" s="169" t="s">
        <v>13</v>
      </c>
      <c r="Q21" s="170"/>
      <c r="R21" s="169" t="s">
        <v>14</v>
      </c>
      <c r="S21" s="170"/>
      <c r="T21" s="72"/>
      <c r="U21" s="160" t="s">
        <v>13</v>
      </c>
      <c r="V21" s="160"/>
      <c r="W21" s="159" t="s">
        <v>14</v>
      </c>
      <c r="X21" s="159"/>
      <c r="Y21" s="72"/>
      <c r="Z21" s="160" t="s">
        <v>13</v>
      </c>
      <c r="AA21" s="160"/>
      <c r="AB21" s="159" t="s">
        <v>14</v>
      </c>
      <c r="AC21" s="159"/>
    </row>
    <row r="22" spans="1:30" s="4" customFormat="1" ht="33" customHeight="1" x14ac:dyDescent="0.25">
      <c r="A22" s="160"/>
      <c r="B22" s="160"/>
      <c r="C22" s="160"/>
      <c r="D22" s="160"/>
      <c r="E22" s="17"/>
      <c r="F22" s="119" t="s">
        <v>15</v>
      </c>
      <c r="G22" s="119" t="s">
        <v>16</v>
      </c>
      <c r="H22" s="124" t="s">
        <v>17</v>
      </c>
      <c r="I22" s="124" t="s">
        <v>18</v>
      </c>
      <c r="J22" s="120"/>
      <c r="K22" s="119" t="s">
        <v>15</v>
      </c>
      <c r="L22" s="119" t="s">
        <v>16</v>
      </c>
      <c r="M22" s="124" t="s">
        <v>17</v>
      </c>
      <c r="N22" s="124" t="s">
        <v>18</v>
      </c>
      <c r="O22" s="72"/>
      <c r="P22" s="129" t="s">
        <v>15</v>
      </c>
      <c r="Q22" s="129" t="s">
        <v>16</v>
      </c>
      <c r="R22" s="129" t="s">
        <v>17</v>
      </c>
      <c r="S22" s="129" t="s">
        <v>18</v>
      </c>
      <c r="T22" s="72"/>
      <c r="U22" s="119" t="s">
        <v>15</v>
      </c>
      <c r="V22" s="119" t="s">
        <v>16</v>
      </c>
      <c r="W22" s="124" t="s">
        <v>17</v>
      </c>
      <c r="X22" s="124" t="s">
        <v>18</v>
      </c>
      <c r="Y22" s="72"/>
      <c r="Z22" s="119" t="s">
        <v>15</v>
      </c>
      <c r="AA22" s="119" t="s">
        <v>16</v>
      </c>
      <c r="AB22" s="124" t="s">
        <v>17</v>
      </c>
      <c r="AC22" s="124" t="s">
        <v>18</v>
      </c>
    </row>
    <row r="23" spans="1:30" ht="30" customHeight="1" x14ac:dyDescent="0.25">
      <c r="A23" s="161">
        <v>8005</v>
      </c>
      <c r="B23" s="171" t="s">
        <v>27</v>
      </c>
      <c r="C23" s="130" t="s">
        <v>28</v>
      </c>
      <c r="D23" s="122" t="s">
        <v>29</v>
      </c>
      <c r="F23" s="118">
        <f>+F25</f>
        <v>110</v>
      </c>
      <c r="G23" s="132">
        <f>+G25</f>
        <v>110</v>
      </c>
      <c r="H23" s="117">
        <f>+H24+H25</f>
        <v>6861270930</v>
      </c>
      <c r="I23" s="117">
        <f>+I24+I25</f>
        <v>6551031445</v>
      </c>
      <c r="K23" s="116">
        <f>+K25</f>
        <v>880</v>
      </c>
      <c r="L23" s="131">
        <f>+L25</f>
        <v>200</v>
      </c>
      <c r="M23" s="128">
        <f>+M24+M25</f>
        <v>12495603000</v>
      </c>
      <c r="N23" s="128">
        <f>+N24+N25</f>
        <v>12342563326</v>
      </c>
      <c r="O23" s="74"/>
      <c r="P23" s="118">
        <f>+P25</f>
        <v>1412</v>
      </c>
      <c r="Q23" s="131">
        <f>+Q25</f>
        <v>0</v>
      </c>
      <c r="R23" s="117">
        <f>+R24+R25</f>
        <v>10154459000</v>
      </c>
      <c r="S23" s="117">
        <f>+S24+S25</f>
        <v>4660310000</v>
      </c>
      <c r="T23" s="74"/>
      <c r="U23" s="118">
        <f>+U25</f>
        <v>2278</v>
      </c>
      <c r="V23" s="131">
        <f>+V25</f>
        <v>0</v>
      </c>
      <c r="W23" s="117">
        <f>+W24+W25</f>
        <v>6632237000</v>
      </c>
      <c r="X23" s="117">
        <f>+X24+X25</f>
        <v>0</v>
      </c>
      <c r="Y23" s="74"/>
      <c r="Z23" s="125">
        <f>+Z25</f>
        <v>4000</v>
      </c>
      <c r="AA23" s="123">
        <f>+AA25</f>
        <v>310</v>
      </c>
      <c r="AB23" s="128">
        <f>+AB24+AB25</f>
        <v>36143569930</v>
      </c>
      <c r="AC23" s="128">
        <f>+AC24+AC25</f>
        <v>23553904771</v>
      </c>
      <c r="AD23" s="19"/>
    </row>
    <row r="24" spans="1:30" ht="74.45" customHeight="1" x14ac:dyDescent="0.25">
      <c r="A24" s="161"/>
      <c r="B24" s="171"/>
      <c r="C24" s="20" t="s">
        <v>30</v>
      </c>
      <c r="D24" s="20" t="s">
        <v>31</v>
      </c>
      <c r="F24" s="49">
        <v>110</v>
      </c>
      <c r="G24" s="21">
        <v>0</v>
      </c>
      <c r="H24" s="50">
        <v>6417795422</v>
      </c>
      <c r="I24" s="50">
        <v>6118574808</v>
      </c>
      <c r="K24" s="24">
        <v>990</v>
      </c>
      <c r="L24" s="25">
        <v>0</v>
      </c>
      <c r="M24" s="26">
        <v>8111758439</v>
      </c>
      <c r="N24" s="26">
        <v>8082537865</v>
      </c>
      <c r="O24" s="48"/>
      <c r="P24" s="51">
        <v>1412</v>
      </c>
      <c r="Q24" s="51">
        <v>0</v>
      </c>
      <c r="R24" s="52">
        <v>8482229500</v>
      </c>
      <c r="S24" s="52">
        <v>4660310000</v>
      </c>
      <c r="T24" s="48"/>
      <c r="U24" s="51">
        <v>2278</v>
      </c>
      <c r="V24" s="51"/>
      <c r="W24" s="52">
        <v>5703723820</v>
      </c>
      <c r="X24" s="52"/>
      <c r="Y24" s="48"/>
      <c r="Z24" s="53">
        <f>+F24+K24+P24+U24-110-680</f>
        <v>4000</v>
      </c>
      <c r="AA24" s="27">
        <f t="shared" ref="AA24:AC25" si="1">+G24+L24+Q24+V24</f>
        <v>0</v>
      </c>
      <c r="AB24" s="28">
        <f t="shared" si="1"/>
        <v>28715507181</v>
      </c>
      <c r="AC24" s="28">
        <f t="shared" si="1"/>
        <v>18861422673</v>
      </c>
      <c r="AD24" s="4"/>
    </row>
    <row r="25" spans="1:30" ht="30" x14ac:dyDescent="0.25">
      <c r="A25" s="161"/>
      <c r="B25" s="171"/>
      <c r="C25" s="20" t="s">
        <v>32</v>
      </c>
      <c r="D25" s="20" t="s">
        <v>33</v>
      </c>
      <c r="F25" s="49">
        <v>110</v>
      </c>
      <c r="G25" s="54">
        <v>110</v>
      </c>
      <c r="H25" s="50">
        <v>443475508</v>
      </c>
      <c r="I25" s="50">
        <v>432456637</v>
      </c>
      <c r="K25" s="24">
        <v>880</v>
      </c>
      <c r="L25" s="25">
        <v>200</v>
      </c>
      <c r="M25" s="26">
        <v>4383844561</v>
      </c>
      <c r="N25" s="26">
        <v>4260025461</v>
      </c>
      <c r="O25" s="48"/>
      <c r="P25" s="51">
        <v>1412</v>
      </c>
      <c r="Q25" s="51">
        <v>0</v>
      </c>
      <c r="R25" s="55">
        <v>1672229500</v>
      </c>
      <c r="S25" s="55">
        <v>0</v>
      </c>
      <c r="T25" s="48"/>
      <c r="U25" s="51">
        <v>2278</v>
      </c>
      <c r="V25" s="51"/>
      <c r="W25" s="55">
        <v>928513180</v>
      </c>
      <c r="X25" s="55"/>
      <c r="Y25" s="48"/>
      <c r="Z25" s="27">
        <f>+F25+K25+P25+U25-680</f>
        <v>4000</v>
      </c>
      <c r="AA25" s="27">
        <f t="shared" si="1"/>
        <v>310</v>
      </c>
      <c r="AB25" s="28">
        <f t="shared" si="1"/>
        <v>7428062749</v>
      </c>
      <c r="AC25" s="28">
        <f t="shared" si="1"/>
        <v>4692482098</v>
      </c>
      <c r="AD25" s="4"/>
    </row>
    <row r="26" spans="1:30" s="30" customFormat="1" x14ac:dyDescent="0.25">
      <c r="A26" s="140"/>
      <c r="B26" s="140" t="s">
        <v>24</v>
      </c>
      <c r="C26" s="135"/>
      <c r="D26" s="135"/>
      <c r="E26" s="133"/>
      <c r="F26" s="140"/>
      <c r="G26" s="140"/>
      <c r="H26" s="127">
        <f>SUM(H24:H25)</f>
        <v>6861270930</v>
      </c>
      <c r="I26" s="127">
        <f>SUM(I24:I25)</f>
        <v>6551031445</v>
      </c>
      <c r="J26" s="136"/>
      <c r="K26" s="143"/>
      <c r="L26" s="143"/>
      <c r="M26" s="127">
        <f>SUM(M24:M25)</f>
        <v>12495603000</v>
      </c>
      <c r="N26" s="127">
        <f>SUM(N24:N25)</f>
        <v>12342563326</v>
      </c>
      <c r="O26" s="136"/>
      <c r="P26" s="140"/>
      <c r="Q26" s="140"/>
      <c r="R26" s="127">
        <f>SUM(R24:R25)</f>
        <v>10154459000</v>
      </c>
      <c r="S26" s="145">
        <f>SUM(S24:S25)</f>
        <v>4660310000</v>
      </c>
      <c r="T26" s="136"/>
      <c r="U26" s="140"/>
      <c r="V26" s="140"/>
      <c r="W26" s="145">
        <f>SUM(W24:W25)</f>
        <v>6632237000</v>
      </c>
      <c r="X26" s="145">
        <f>SUM(X24:X25)</f>
        <v>0</v>
      </c>
      <c r="Y26" s="136"/>
      <c r="Z26" s="127"/>
      <c r="AA26" s="127"/>
      <c r="AB26" s="127">
        <f>SUM(AB24:AB25)</f>
        <v>36143569930</v>
      </c>
      <c r="AC26" s="127">
        <f>SUM(AC24:AC25)</f>
        <v>23553904771</v>
      </c>
    </row>
    <row r="27" spans="1:30" s="30" customFormat="1" ht="13.5" customHeight="1" x14ac:dyDescent="0.25">
      <c r="A27" s="29"/>
      <c r="B27" s="29"/>
      <c r="E27" s="17"/>
      <c r="F27" s="29"/>
      <c r="G27" s="29"/>
      <c r="H27" s="31"/>
      <c r="I27" s="56"/>
      <c r="J27" s="29"/>
      <c r="K27" s="33"/>
      <c r="L27" s="33"/>
      <c r="M27" s="57"/>
      <c r="N27" s="57"/>
      <c r="O27" s="29"/>
      <c r="P27" s="29"/>
      <c r="Q27" s="29"/>
      <c r="R27" s="31"/>
      <c r="S27" s="56"/>
      <c r="T27" s="29"/>
      <c r="U27" s="29"/>
      <c r="V27" s="29"/>
      <c r="W27" s="31"/>
      <c r="X27" s="56"/>
      <c r="Y27" s="29"/>
      <c r="Z27" s="33"/>
      <c r="AA27" s="33"/>
      <c r="AB27" s="34"/>
      <c r="AC27" s="57"/>
    </row>
    <row r="28" spans="1:30" s="11" customFormat="1" ht="12.75" x14ac:dyDescent="0.25">
      <c r="A28" s="172" t="s">
        <v>3</v>
      </c>
      <c r="B28" s="115" t="s">
        <v>4</v>
      </c>
      <c r="C28" s="10" t="s">
        <v>34</v>
      </c>
      <c r="E28" s="12"/>
      <c r="F28" s="13"/>
      <c r="G28" s="13"/>
      <c r="H28" s="14"/>
      <c r="I28" s="14"/>
      <c r="J28" s="13"/>
      <c r="K28" s="42"/>
      <c r="L28" s="42"/>
      <c r="M28" s="43"/>
      <c r="N28" s="43"/>
      <c r="O28" s="13"/>
      <c r="P28" s="13"/>
      <c r="Q28" s="13"/>
      <c r="R28" s="15"/>
      <c r="S28" s="15"/>
      <c r="T28" s="13"/>
      <c r="U28" s="13"/>
      <c r="V28" s="13"/>
      <c r="W28" s="15"/>
      <c r="X28" s="15"/>
      <c r="Y28" s="13"/>
      <c r="Z28" s="42"/>
      <c r="AA28" s="42"/>
      <c r="AB28" s="43"/>
      <c r="AC28" s="43"/>
    </row>
    <row r="29" spans="1:30" s="11" customFormat="1" ht="12.75" x14ac:dyDescent="0.25">
      <c r="A29" s="172"/>
      <c r="B29" s="115" t="s">
        <v>6</v>
      </c>
      <c r="C29" s="10" t="s">
        <v>35</v>
      </c>
      <c r="E29" s="12"/>
      <c r="F29" s="13"/>
      <c r="G29" s="13"/>
      <c r="H29" s="14"/>
      <c r="I29" s="14"/>
      <c r="J29" s="13"/>
      <c r="K29" s="42"/>
      <c r="L29" s="42"/>
      <c r="M29" s="43"/>
      <c r="N29" s="43"/>
      <c r="O29" s="13"/>
      <c r="P29" s="13"/>
      <c r="Q29" s="13"/>
      <c r="R29" s="15"/>
      <c r="S29" s="15"/>
      <c r="T29" s="13"/>
      <c r="U29" s="13"/>
      <c r="V29" s="13"/>
      <c r="W29" s="15"/>
      <c r="X29" s="15"/>
      <c r="Y29" s="13"/>
      <c r="Z29" s="42"/>
      <c r="AA29" s="42"/>
      <c r="AB29" s="43"/>
      <c r="AC29" s="43"/>
    </row>
    <row r="30" spans="1:30" ht="3" customHeight="1" x14ac:dyDescent="0.25">
      <c r="A30" s="29"/>
      <c r="B30" s="58"/>
      <c r="F30" s="59"/>
      <c r="K30" s="46"/>
      <c r="L30" s="46"/>
      <c r="M30" s="47"/>
      <c r="N30" s="47"/>
      <c r="Z30" s="46"/>
      <c r="AA30" s="46"/>
      <c r="AB30" s="47"/>
      <c r="AC30" s="47"/>
    </row>
    <row r="31" spans="1:30" s="4" customFormat="1" x14ac:dyDescent="0.25">
      <c r="A31" s="160" t="s">
        <v>8</v>
      </c>
      <c r="B31" s="160" t="s">
        <v>9</v>
      </c>
      <c r="C31" s="160" t="s">
        <v>10</v>
      </c>
      <c r="D31" s="160" t="s">
        <v>11</v>
      </c>
      <c r="F31" s="167">
        <v>2024</v>
      </c>
      <c r="G31" s="168"/>
      <c r="H31" s="168"/>
      <c r="I31" s="168"/>
      <c r="J31" s="120"/>
      <c r="K31" s="167">
        <v>2025</v>
      </c>
      <c r="L31" s="168"/>
      <c r="M31" s="168"/>
      <c r="N31" s="168"/>
      <c r="O31" s="72"/>
      <c r="P31" s="164">
        <v>2026</v>
      </c>
      <c r="Q31" s="165"/>
      <c r="R31" s="165"/>
      <c r="S31" s="166"/>
      <c r="T31" s="72"/>
      <c r="U31" s="167">
        <v>2027</v>
      </c>
      <c r="V31" s="168"/>
      <c r="W31" s="168"/>
      <c r="X31" s="168"/>
      <c r="Y31" s="72"/>
      <c r="Z31" s="167" t="s">
        <v>12</v>
      </c>
      <c r="AA31" s="168"/>
      <c r="AB31" s="168"/>
      <c r="AC31" s="168"/>
    </row>
    <row r="32" spans="1:30" s="4" customFormat="1" ht="14.45" customHeight="1" x14ac:dyDescent="0.25">
      <c r="A32" s="160"/>
      <c r="B32" s="160"/>
      <c r="C32" s="160"/>
      <c r="D32" s="160"/>
      <c r="F32" s="160" t="s">
        <v>13</v>
      </c>
      <c r="G32" s="160"/>
      <c r="H32" s="159" t="s">
        <v>14</v>
      </c>
      <c r="I32" s="159"/>
      <c r="J32" s="120"/>
      <c r="K32" s="160" t="s">
        <v>13</v>
      </c>
      <c r="L32" s="160"/>
      <c r="M32" s="159" t="s">
        <v>14</v>
      </c>
      <c r="N32" s="159"/>
      <c r="O32" s="72"/>
      <c r="P32" s="169" t="s">
        <v>13</v>
      </c>
      <c r="Q32" s="170"/>
      <c r="R32" s="169" t="s">
        <v>14</v>
      </c>
      <c r="S32" s="170"/>
      <c r="T32" s="72"/>
      <c r="U32" s="160" t="s">
        <v>13</v>
      </c>
      <c r="V32" s="160"/>
      <c r="W32" s="159" t="s">
        <v>14</v>
      </c>
      <c r="X32" s="159"/>
      <c r="Y32" s="72"/>
      <c r="Z32" s="160" t="s">
        <v>13</v>
      </c>
      <c r="AA32" s="160"/>
      <c r="AB32" s="159" t="s">
        <v>14</v>
      </c>
      <c r="AC32" s="159"/>
    </row>
    <row r="33" spans="1:30" s="4" customFormat="1" ht="33" customHeight="1" x14ac:dyDescent="0.25">
      <c r="A33" s="160"/>
      <c r="B33" s="160"/>
      <c r="C33" s="160"/>
      <c r="D33" s="160"/>
      <c r="E33" s="17"/>
      <c r="F33" s="119" t="s">
        <v>15</v>
      </c>
      <c r="G33" s="119" t="s">
        <v>16</v>
      </c>
      <c r="H33" s="124" t="s">
        <v>17</v>
      </c>
      <c r="I33" s="124" t="s">
        <v>18</v>
      </c>
      <c r="J33" s="120"/>
      <c r="K33" s="119" t="s">
        <v>15</v>
      </c>
      <c r="L33" s="119" t="s">
        <v>16</v>
      </c>
      <c r="M33" s="124" t="s">
        <v>17</v>
      </c>
      <c r="N33" s="124" t="s">
        <v>18</v>
      </c>
      <c r="O33" s="72"/>
      <c r="P33" s="129" t="s">
        <v>15</v>
      </c>
      <c r="Q33" s="129" t="s">
        <v>16</v>
      </c>
      <c r="R33" s="129" t="s">
        <v>17</v>
      </c>
      <c r="S33" s="129" t="s">
        <v>18</v>
      </c>
      <c r="T33" s="72"/>
      <c r="U33" s="119" t="s">
        <v>15</v>
      </c>
      <c r="V33" s="119" t="s">
        <v>16</v>
      </c>
      <c r="W33" s="124" t="s">
        <v>17</v>
      </c>
      <c r="X33" s="124" t="s">
        <v>18</v>
      </c>
      <c r="Y33" s="72"/>
      <c r="Z33" s="119" t="s">
        <v>15</v>
      </c>
      <c r="AA33" s="119" t="s">
        <v>16</v>
      </c>
      <c r="AB33" s="124" t="s">
        <v>17</v>
      </c>
      <c r="AC33" s="124" t="s">
        <v>18</v>
      </c>
    </row>
    <row r="34" spans="1:30" ht="45" x14ac:dyDescent="0.25">
      <c r="A34" s="161">
        <v>8071</v>
      </c>
      <c r="B34" s="171" t="s">
        <v>36</v>
      </c>
      <c r="C34" s="130" t="s">
        <v>37</v>
      </c>
      <c r="D34" s="122" t="s">
        <v>38</v>
      </c>
      <c r="F34" s="118">
        <f>+F35+F39</f>
        <v>130</v>
      </c>
      <c r="G34" s="132">
        <f>+G35+G39</f>
        <v>132</v>
      </c>
      <c r="H34" s="117">
        <f>+H42</f>
        <v>6013210448</v>
      </c>
      <c r="I34" s="117">
        <f>+I42</f>
        <v>5935354048</v>
      </c>
      <c r="K34" s="116">
        <f>+K35+K39</f>
        <v>645</v>
      </c>
      <c r="L34" s="131">
        <f>+L35+L39</f>
        <v>113</v>
      </c>
      <c r="M34" s="128">
        <f>+M42</f>
        <v>23647039749</v>
      </c>
      <c r="N34" s="128">
        <f>+N42</f>
        <v>23338126139</v>
      </c>
      <c r="O34" s="48"/>
      <c r="P34" s="118">
        <f>+P35+P39</f>
        <v>779</v>
      </c>
      <c r="Q34" s="131">
        <f>+Q35+Q39</f>
        <v>0</v>
      </c>
      <c r="R34" s="117">
        <f>+R42</f>
        <v>18316296000</v>
      </c>
      <c r="S34" s="117">
        <f>+S42</f>
        <v>4127195000</v>
      </c>
      <c r="T34" s="48"/>
      <c r="U34" s="118">
        <f>+U35+U39</f>
        <v>651</v>
      </c>
      <c r="V34" s="131">
        <f>+V35+V39</f>
        <v>0</v>
      </c>
      <c r="W34" s="117">
        <f>+W42</f>
        <v>34657895136</v>
      </c>
      <c r="X34" s="117">
        <f>+X42</f>
        <v>0</v>
      </c>
      <c r="Y34" s="48"/>
      <c r="Z34" s="125">
        <f>+(Z35+Z39)</f>
        <v>2207</v>
      </c>
      <c r="AA34" s="123">
        <f>+AA35+AA39</f>
        <v>245</v>
      </c>
      <c r="AB34" s="128">
        <f>SUM(AB35:AB41)</f>
        <v>82634441333</v>
      </c>
      <c r="AC34" s="128">
        <f>SUM(AC35:AC41)</f>
        <v>33400675187</v>
      </c>
      <c r="AD34" s="19"/>
    </row>
    <row r="35" spans="1:30" ht="45" x14ac:dyDescent="0.25">
      <c r="A35" s="161"/>
      <c r="B35" s="171"/>
      <c r="C35" s="20" t="s">
        <v>39</v>
      </c>
      <c r="D35" s="20" t="s">
        <v>40</v>
      </c>
      <c r="F35" s="21">
        <v>66</v>
      </c>
      <c r="G35" s="21">
        <v>66</v>
      </c>
      <c r="H35" s="50">
        <v>305408333</v>
      </c>
      <c r="I35" s="50">
        <v>305408333</v>
      </c>
      <c r="K35" s="24">
        <v>495</v>
      </c>
      <c r="L35" s="25">
        <f>38+27</f>
        <v>65</v>
      </c>
      <c r="M35" s="60">
        <v>292103333</v>
      </c>
      <c r="N35" s="28">
        <v>292103333</v>
      </c>
      <c r="O35" s="48"/>
      <c r="P35" s="51">
        <v>629</v>
      </c>
      <c r="Q35" s="61"/>
      <c r="R35" s="62">
        <v>285300000</v>
      </c>
      <c r="S35" s="63">
        <v>170580000</v>
      </c>
      <c r="T35" s="48"/>
      <c r="U35" s="64">
        <f>467</f>
        <v>467</v>
      </c>
      <c r="V35" s="51"/>
      <c r="W35" s="62">
        <v>566091471</v>
      </c>
      <c r="X35" s="52"/>
      <c r="Y35" s="48"/>
      <c r="Z35" s="27">
        <f t="shared" ref="Z35:AC37" si="2">+F35+K35+P35+U35</f>
        <v>1657</v>
      </c>
      <c r="AA35" s="27">
        <f t="shared" si="2"/>
        <v>131</v>
      </c>
      <c r="AB35" s="28">
        <f t="shared" si="2"/>
        <v>1448903137</v>
      </c>
      <c r="AC35" s="28">
        <f t="shared" si="2"/>
        <v>768091666</v>
      </c>
      <c r="AD35" s="4"/>
    </row>
    <row r="36" spans="1:30" ht="60" x14ac:dyDescent="0.25">
      <c r="A36" s="161"/>
      <c r="B36" s="171"/>
      <c r="C36" s="20" t="s">
        <v>41</v>
      </c>
      <c r="D36" s="20" t="s">
        <v>42</v>
      </c>
      <c r="F36" s="21">
        <v>10</v>
      </c>
      <c r="G36" s="21">
        <v>10</v>
      </c>
      <c r="H36" s="50">
        <v>641883970</v>
      </c>
      <c r="I36" s="50">
        <v>641883970</v>
      </c>
      <c r="K36" s="24">
        <v>204</v>
      </c>
      <c r="L36" s="25">
        <f>216+5</f>
        <v>221</v>
      </c>
      <c r="M36" s="60">
        <v>8455640236</v>
      </c>
      <c r="N36" s="28">
        <v>8455640236</v>
      </c>
      <c r="O36" s="48">
        <v>5473314003</v>
      </c>
      <c r="P36" s="51">
        <v>247</v>
      </c>
      <c r="Q36" s="61"/>
      <c r="R36" s="62">
        <v>6491541000</v>
      </c>
      <c r="S36" s="55">
        <v>0</v>
      </c>
      <c r="T36" s="48"/>
      <c r="U36" s="51">
        <v>354</v>
      </c>
      <c r="V36" s="51"/>
      <c r="W36" s="62">
        <v>12523617348</v>
      </c>
      <c r="X36" s="52"/>
      <c r="Y36" s="48"/>
      <c r="Z36" s="27">
        <f t="shared" si="2"/>
        <v>815</v>
      </c>
      <c r="AA36" s="27">
        <f t="shared" si="2"/>
        <v>231</v>
      </c>
      <c r="AB36" s="28">
        <f t="shared" si="2"/>
        <v>28112682554</v>
      </c>
      <c r="AC36" s="28">
        <f t="shared" si="2"/>
        <v>9097524206</v>
      </c>
      <c r="AD36" s="4"/>
    </row>
    <row r="37" spans="1:30" ht="75" x14ac:dyDescent="0.25">
      <c r="A37" s="161"/>
      <c r="B37" s="171"/>
      <c r="C37" s="20" t="s">
        <v>43</v>
      </c>
      <c r="D37" s="20" t="s">
        <v>44</v>
      </c>
      <c r="F37" s="65">
        <v>5000</v>
      </c>
      <c r="G37" s="66">
        <v>6567.59</v>
      </c>
      <c r="H37" s="50">
        <v>352590917</v>
      </c>
      <c r="I37" s="50">
        <v>352590917</v>
      </c>
      <c r="K37" s="67">
        <v>6000</v>
      </c>
      <c r="L37" s="25">
        <f>9935-4013+1188+559</f>
        <v>7669</v>
      </c>
      <c r="M37" s="60">
        <v>1546429946</v>
      </c>
      <c r="N37" s="28">
        <v>1546429946</v>
      </c>
      <c r="O37" s="48"/>
      <c r="P37" s="68">
        <v>2000</v>
      </c>
      <c r="Q37" s="51"/>
      <c r="R37" s="62">
        <v>934500000</v>
      </c>
      <c r="S37" s="63">
        <v>200700000</v>
      </c>
      <c r="T37" s="48"/>
      <c r="U37" s="68">
        <v>3000</v>
      </c>
      <c r="V37" s="51"/>
      <c r="W37" s="62">
        <v>3019154512</v>
      </c>
      <c r="X37" s="52"/>
      <c r="Y37" s="48"/>
      <c r="Z37" s="27">
        <f t="shared" si="2"/>
        <v>16000</v>
      </c>
      <c r="AA37" s="27">
        <f t="shared" si="2"/>
        <v>14236.59</v>
      </c>
      <c r="AB37" s="28">
        <f t="shared" si="2"/>
        <v>5852675375</v>
      </c>
      <c r="AC37" s="28">
        <f t="shared" si="2"/>
        <v>2099720863</v>
      </c>
      <c r="AD37" s="4"/>
    </row>
    <row r="38" spans="1:30" s="4" customFormat="1" ht="63" customHeight="1" x14ac:dyDescent="0.25">
      <c r="A38" s="161"/>
      <c r="B38" s="171"/>
      <c r="C38" s="69" t="s">
        <v>45</v>
      </c>
      <c r="D38" s="20" t="s">
        <v>46</v>
      </c>
      <c r="F38" s="70">
        <v>1</v>
      </c>
      <c r="G38" s="70">
        <v>1</v>
      </c>
      <c r="H38" s="71">
        <v>2902405775</v>
      </c>
      <c r="I38" s="71">
        <v>2869100000</v>
      </c>
      <c r="J38" s="72"/>
      <c r="K38" s="73">
        <v>1</v>
      </c>
      <c r="L38" s="73">
        <v>1</v>
      </c>
      <c r="M38" s="60">
        <v>7695662597</v>
      </c>
      <c r="N38" s="28">
        <v>7387081035</v>
      </c>
      <c r="O38" s="74"/>
      <c r="P38" s="75">
        <v>1</v>
      </c>
      <c r="Q38" s="75">
        <v>1</v>
      </c>
      <c r="R38" s="76">
        <v>6513705000</v>
      </c>
      <c r="S38" s="77">
        <v>3755915000</v>
      </c>
      <c r="T38" s="74"/>
      <c r="U38" s="75">
        <v>1</v>
      </c>
      <c r="V38" s="64"/>
      <c r="W38" s="76">
        <v>5094823239</v>
      </c>
      <c r="X38" s="77"/>
      <c r="Y38" s="74"/>
      <c r="Z38" s="73">
        <f>+(F38+K38+P38+U38)/4</f>
        <v>1</v>
      </c>
      <c r="AA38" s="73">
        <f>+(G38+L38+Q38+V38)/3</f>
        <v>1</v>
      </c>
      <c r="AB38" s="28">
        <f t="shared" ref="AB38:AC41" si="3">+H38+M38+R38+W38</f>
        <v>22206596611</v>
      </c>
      <c r="AC38" s="28">
        <f t="shared" si="3"/>
        <v>14012096035</v>
      </c>
    </row>
    <row r="39" spans="1:30" ht="60" x14ac:dyDescent="0.25">
      <c r="A39" s="161"/>
      <c r="B39" s="171"/>
      <c r="C39" s="20" t="s">
        <v>47</v>
      </c>
      <c r="D39" s="20" t="s">
        <v>48</v>
      </c>
      <c r="F39" s="21">
        <v>64</v>
      </c>
      <c r="G39" s="21">
        <v>66</v>
      </c>
      <c r="H39" s="50">
        <v>110000000</v>
      </c>
      <c r="I39" s="50">
        <v>103860000</v>
      </c>
      <c r="K39" s="24">
        <v>150</v>
      </c>
      <c r="L39" s="25">
        <v>48</v>
      </c>
      <c r="M39" s="60">
        <v>48925500</v>
      </c>
      <c r="N39" s="28">
        <v>48925500</v>
      </c>
      <c r="O39" s="48"/>
      <c r="P39" s="51">
        <v>150</v>
      </c>
      <c r="Q39" s="51"/>
      <c r="R39" s="62">
        <v>1000000000</v>
      </c>
      <c r="S39" s="55">
        <v>0</v>
      </c>
      <c r="T39" s="48"/>
      <c r="U39" s="64">
        <f>186-2</f>
        <v>184</v>
      </c>
      <c r="V39" s="51"/>
      <c r="W39" s="62">
        <v>1557000000</v>
      </c>
      <c r="X39" s="55"/>
      <c r="Y39" s="48"/>
      <c r="Z39" s="27">
        <f>(F39+K39+P39+U39)+2</f>
        <v>550</v>
      </c>
      <c r="AA39" s="27">
        <f>+G39+L39+Q39+V39</f>
        <v>114</v>
      </c>
      <c r="AB39" s="28">
        <f t="shared" si="3"/>
        <v>2715925500</v>
      </c>
      <c r="AC39" s="28">
        <f t="shared" si="3"/>
        <v>152785500</v>
      </c>
      <c r="AD39" s="4"/>
    </row>
    <row r="40" spans="1:30" s="4" customFormat="1" ht="75" x14ac:dyDescent="0.25">
      <c r="A40" s="161"/>
      <c r="B40" s="171"/>
      <c r="C40" s="69" t="s">
        <v>49</v>
      </c>
      <c r="D40" s="20" t="s">
        <v>50</v>
      </c>
      <c r="F40" s="70">
        <v>1</v>
      </c>
      <c r="G40" s="70">
        <v>1</v>
      </c>
      <c r="H40" s="71">
        <v>1607432976</v>
      </c>
      <c r="I40" s="71">
        <v>1569022351</v>
      </c>
      <c r="J40" s="72"/>
      <c r="K40" s="73">
        <v>1</v>
      </c>
      <c r="L40" s="73">
        <v>1</v>
      </c>
      <c r="M40" s="60">
        <v>5210901409</v>
      </c>
      <c r="N40" s="28">
        <v>5210569361</v>
      </c>
      <c r="O40" s="74"/>
      <c r="P40" s="75">
        <v>1</v>
      </c>
      <c r="Q40" s="64"/>
      <c r="R40" s="76">
        <v>3000000000</v>
      </c>
      <c r="S40" s="55">
        <v>0</v>
      </c>
      <c r="T40" s="74"/>
      <c r="U40" s="75">
        <v>1</v>
      </c>
      <c r="V40" s="64"/>
      <c r="W40" s="76">
        <v>10387631310</v>
      </c>
      <c r="X40" s="78"/>
      <c r="Y40" s="74"/>
      <c r="Z40" s="73">
        <f>(+F40+K40+P40+U40)/4</f>
        <v>1</v>
      </c>
      <c r="AA40" s="73">
        <f>+(G40+L40+Q40+V40)/2</f>
        <v>1</v>
      </c>
      <c r="AB40" s="28">
        <f t="shared" si="3"/>
        <v>20205965695</v>
      </c>
      <c r="AC40" s="28">
        <f t="shared" si="3"/>
        <v>6779591712</v>
      </c>
    </row>
    <row r="41" spans="1:30" ht="45" x14ac:dyDescent="0.25">
      <c r="A41" s="161"/>
      <c r="B41" s="171"/>
      <c r="C41" s="20" t="s">
        <v>51</v>
      </c>
      <c r="D41" s="20" t="s">
        <v>52</v>
      </c>
      <c r="F41" s="22">
        <v>4</v>
      </c>
      <c r="G41" s="22">
        <v>4</v>
      </c>
      <c r="H41" s="50">
        <v>93488477</v>
      </c>
      <c r="I41" s="50">
        <v>93488477</v>
      </c>
      <c r="K41" s="79">
        <v>20</v>
      </c>
      <c r="L41" s="25">
        <v>14</v>
      </c>
      <c r="M41" s="28">
        <v>397376728</v>
      </c>
      <c r="N41" s="28">
        <v>397376728</v>
      </c>
      <c r="O41" s="48"/>
      <c r="P41" s="80">
        <v>9</v>
      </c>
      <c r="Q41" s="51"/>
      <c r="R41" s="62">
        <v>91250000</v>
      </c>
      <c r="S41" s="55">
        <v>0</v>
      </c>
      <c r="T41" s="48"/>
      <c r="U41" s="80">
        <v>20</v>
      </c>
      <c r="V41" s="51"/>
      <c r="W41" s="62">
        <v>1509577256</v>
      </c>
      <c r="X41" s="55"/>
      <c r="Y41" s="48"/>
      <c r="Z41" s="27">
        <f>+F41+K41+P41+U41</f>
        <v>53</v>
      </c>
      <c r="AA41" s="27">
        <f>+G41+L41+Q41+V41</f>
        <v>18</v>
      </c>
      <c r="AB41" s="28">
        <f t="shared" si="3"/>
        <v>2091692461</v>
      </c>
      <c r="AC41" s="28">
        <f t="shared" si="3"/>
        <v>490865205</v>
      </c>
      <c r="AD41" s="4"/>
    </row>
    <row r="42" spans="1:30" s="30" customFormat="1" x14ac:dyDescent="0.25">
      <c r="A42" s="140"/>
      <c r="B42" s="140" t="s">
        <v>24</v>
      </c>
      <c r="C42" s="135"/>
      <c r="D42" s="135"/>
      <c r="E42" s="133"/>
      <c r="F42" s="140"/>
      <c r="G42" s="140"/>
      <c r="H42" s="127">
        <f>SUM(H35:H41)</f>
        <v>6013210448</v>
      </c>
      <c r="I42" s="127">
        <f>SUM(I35:I41)</f>
        <v>5935354048</v>
      </c>
      <c r="J42" s="136"/>
      <c r="K42" s="143"/>
      <c r="L42" s="143"/>
      <c r="M42" s="127">
        <f>SUM(M35:M41)</f>
        <v>23647039749</v>
      </c>
      <c r="N42" s="127">
        <f>SUM(N35:N41)</f>
        <v>23338126139</v>
      </c>
      <c r="O42" s="136"/>
      <c r="P42" s="140"/>
      <c r="Q42" s="140"/>
      <c r="R42" s="127">
        <f>SUM(R35:R41)</f>
        <v>18316296000</v>
      </c>
      <c r="S42" s="145">
        <f>SUM(S35:S41)</f>
        <v>4127195000</v>
      </c>
      <c r="T42" s="136"/>
      <c r="U42" s="140"/>
      <c r="V42" s="140"/>
      <c r="W42" s="145">
        <f>SUM(W35:W41)</f>
        <v>34657895136</v>
      </c>
      <c r="X42" s="145"/>
      <c r="Y42" s="136"/>
      <c r="Z42" s="127"/>
      <c r="AA42" s="127"/>
      <c r="AB42" s="127">
        <f>SUM(AB35:AB41)</f>
        <v>82634441333</v>
      </c>
      <c r="AC42" s="127">
        <f>SUM(AC35:AC41)</f>
        <v>33400675187</v>
      </c>
    </row>
    <row r="43" spans="1:30" s="29" customFormat="1" ht="14.45" customHeight="1" x14ac:dyDescent="0.25">
      <c r="E43" s="81"/>
      <c r="H43" s="31"/>
      <c r="I43" s="56"/>
      <c r="K43" s="33"/>
      <c r="L43" s="33"/>
      <c r="M43" s="34"/>
      <c r="N43" s="57"/>
      <c r="R43" s="31"/>
      <c r="S43" s="56"/>
      <c r="W43" s="31"/>
      <c r="X43" s="56"/>
      <c r="Z43" s="33"/>
      <c r="AA43" s="33"/>
      <c r="AB43" s="34"/>
      <c r="AC43" s="57"/>
    </row>
    <row r="44" spans="1:30" s="11" customFormat="1" ht="12.75" x14ac:dyDescent="0.25">
      <c r="A44" s="172" t="s">
        <v>3</v>
      </c>
      <c r="B44" s="9" t="s">
        <v>4</v>
      </c>
      <c r="C44" s="10" t="s">
        <v>34</v>
      </c>
      <c r="E44" s="12"/>
      <c r="F44" s="13"/>
      <c r="G44" s="13"/>
      <c r="H44" s="14"/>
      <c r="I44" s="14"/>
      <c r="J44" s="13"/>
      <c r="K44" s="42"/>
      <c r="L44" s="42"/>
      <c r="M44" s="43"/>
      <c r="N44" s="43"/>
      <c r="O44" s="13"/>
      <c r="P44" s="13"/>
      <c r="Q44" s="13"/>
      <c r="R44" s="15"/>
      <c r="S44" s="15"/>
      <c r="T44" s="13"/>
      <c r="U44" s="13"/>
      <c r="V44" s="13"/>
      <c r="W44" s="15"/>
      <c r="X44" s="15"/>
      <c r="Y44" s="13"/>
      <c r="Z44" s="42"/>
      <c r="AA44" s="42"/>
      <c r="AB44" s="43"/>
      <c r="AC44" s="43"/>
    </row>
    <row r="45" spans="1:30" s="11" customFormat="1" ht="12.75" x14ac:dyDescent="0.25">
      <c r="A45" s="172"/>
      <c r="B45" s="9" t="s">
        <v>6</v>
      </c>
      <c r="C45" s="10" t="s">
        <v>53</v>
      </c>
      <c r="E45" s="12"/>
      <c r="F45" s="13"/>
      <c r="G45" s="13"/>
      <c r="H45" s="14"/>
      <c r="I45" s="14"/>
      <c r="J45" s="13"/>
      <c r="K45" s="42"/>
      <c r="L45" s="42"/>
      <c r="M45" s="43"/>
      <c r="N45" s="43"/>
      <c r="O45" s="13"/>
      <c r="P45" s="13"/>
      <c r="Q45" s="13"/>
      <c r="R45" s="15"/>
      <c r="S45" s="15"/>
      <c r="T45" s="13"/>
      <c r="U45" s="13"/>
      <c r="V45" s="13"/>
      <c r="W45" s="15"/>
      <c r="X45" s="15"/>
      <c r="Y45" s="13"/>
      <c r="Z45" s="42"/>
      <c r="AA45" s="42"/>
      <c r="AB45" s="43"/>
      <c r="AC45" s="43"/>
    </row>
    <row r="46" spans="1:30" ht="3" customHeight="1" x14ac:dyDescent="0.25">
      <c r="A46" s="1"/>
      <c r="B46" s="1"/>
      <c r="K46" s="46"/>
      <c r="L46" s="46"/>
      <c r="M46" s="47"/>
      <c r="N46" s="47"/>
      <c r="Z46" s="46"/>
      <c r="AA46" s="46"/>
      <c r="AB46" s="47"/>
      <c r="AC46" s="47"/>
    </row>
    <row r="47" spans="1:30" s="4" customFormat="1" x14ac:dyDescent="0.25">
      <c r="A47" s="160" t="s">
        <v>8</v>
      </c>
      <c r="B47" s="160" t="s">
        <v>9</v>
      </c>
      <c r="C47" s="160" t="s">
        <v>10</v>
      </c>
      <c r="D47" s="160" t="s">
        <v>11</v>
      </c>
      <c r="F47" s="167">
        <v>2024</v>
      </c>
      <c r="G47" s="168"/>
      <c r="H47" s="168"/>
      <c r="I47" s="168"/>
      <c r="J47" s="120"/>
      <c r="K47" s="167">
        <v>2025</v>
      </c>
      <c r="L47" s="168"/>
      <c r="M47" s="168"/>
      <c r="N47" s="168"/>
      <c r="O47" s="72"/>
      <c r="P47" s="164">
        <v>2026</v>
      </c>
      <c r="Q47" s="165"/>
      <c r="R47" s="165"/>
      <c r="S47" s="166"/>
      <c r="T47" s="72"/>
      <c r="U47" s="167">
        <v>2027</v>
      </c>
      <c r="V47" s="168"/>
      <c r="W47" s="168"/>
      <c r="X47" s="168"/>
      <c r="Y47" s="72"/>
      <c r="Z47" s="167" t="s">
        <v>12</v>
      </c>
      <c r="AA47" s="168"/>
      <c r="AB47" s="168"/>
      <c r="AC47" s="168"/>
    </row>
    <row r="48" spans="1:30" s="4" customFormat="1" ht="14.45" customHeight="1" x14ac:dyDescent="0.25">
      <c r="A48" s="160"/>
      <c r="B48" s="160"/>
      <c r="C48" s="160"/>
      <c r="D48" s="160"/>
      <c r="F48" s="160" t="s">
        <v>13</v>
      </c>
      <c r="G48" s="160"/>
      <c r="H48" s="159" t="s">
        <v>14</v>
      </c>
      <c r="I48" s="159"/>
      <c r="J48" s="120"/>
      <c r="K48" s="160" t="s">
        <v>13</v>
      </c>
      <c r="L48" s="160"/>
      <c r="M48" s="159" t="s">
        <v>14</v>
      </c>
      <c r="N48" s="159"/>
      <c r="O48" s="72"/>
      <c r="P48" s="169" t="s">
        <v>13</v>
      </c>
      <c r="Q48" s="170"/>
      <c r="R48" s="169" t="s">
        <v>14</v>
      </c>
      <c r="S48" s="170"/>
      <c r="T48" s="72"/>
      <c r="U48" s="160" t="s">
        <v>13</v>
      </c>
      <c r="V48" s="160"/>
      <c r="W48" s="159" t="s">
        <v>14</v>
      </c>
      <c r="X48" s="159"/>
      <c r="Y48" s="72"/>
      <c r="Z48" s="160" t="s">
        <v>13</v>
      </c>
      <c r="AA48" s="160"/>
      <c r="AB48" s="159" t="s">
        <v>14</v>
      </c>
      <c r="AC48" s="159"/>
    </row>
    <row r="49" spans="1:30" s="4" customFormat="1" ht="33" customHeight="1" x14ac:dyDescent="0.25">
      <c r="A49" s="160"/>
      <c r="B49" s="160"/>
      <c r="C49" s="160"/>
      <c r="D49" s="160"/>
      <c r="E49" s="17"/>
      <c r="F49" s="119" t="s">
        <v>15</v>
      </c>
      <c r="G49" s="119" t="s">
        <v>16</v>
      </c>
      <c r="H49" s="124" t="s">
        <v>17</v>
      </c>
      <c r="I49" s="124" t="s">
        <v>18</v>
      </c>
      <c r="J49" s="120"/>
      <c r="K49" s="119" t="s">
        <v>15</v>
      </c>
      <c r="L49" s="119" t="s">
        <v>16</v>
      </c>
      <c r="M49" s="124" t="s">
        <v>17</v>
      </c>
      <c r="N49" s="124" t="s">
        <v>18</v>
      </c>
      <c r="O49" s="72"/>
      <c r="P49" s="129" t="s">
        <v>15</v>
      </c>
      <c r="Q49" s="129" t="s">
        <v>16</v>
      </c>
      <c r="R49" s="129" t="s">
        <v>17</v>
      </c>
      <c r="S49" s="129" t="s">
        <v>18</v>
      </c>
      <c r="T49" s="72"/>
      <c r="U49" s="119" t="s">
        <v>15</v>
      </c>
      <c r="V49" s="119" t="s">
        <v>16</v>
      </c>
      <c r="W49" s="124" t="s">
        <v>17</v>
      </c>
      <c r="X49" s="124" t="s">
        <v>18</v>
      </c>
      <c r="Y49" s="72"/>
      <c r="Z49" s="119" t="s">
        <v>15</v>
      </c>
      <c r="AA49" s="119" t="s">
        <v>16</v>
      </c>
      <c r="AB49" s="124" t="s">
        <v>17</v>
      </c>
      <c r="AC49" s="124" t="s">
        <v>18</v>
      </c>
    </row>
    <row r="50" spans="1:30" ht="45" customHeight="1" x14ac:dyDescent="0.25">
      <c r="A50" s="180">
        <v>8013</v>
      </c>
      <c r="B50" s="178" t="s">
        <v>54</v>
      </c>
      <c r="C50" s="130" t="s">
        <v>55</v>
      </c>
      <c r="D50" s="122" t="s">
        <v>56</v>
      </c>
      <c r="F50" s="118">
        <v>100</v>
      </c>
      <c r="G50" s="132">
        <f>SUM(G51:G53)</f>
        <v>44</v>
      </c>
      <c r="H50" s="117">
        <f>SUM(H51:H53)</f>
        <v>437093814</v>
      </c>
      <c r="I50" s="117">
        <f>SUM(I51:I53)</f>
        <v>436000000</v>
      </c>
      <c r="K50" s="116">
        <f>+K53</f>
        <v>856</v>
      </c>
      <c r="L50" s="131">
        <v>73</v>
      </c>
      <c r="M50" s="128">
        <f>SUM(M51:M53)</f>
        <v>5704915000</v>
      </c>
      <c r="N50" s="128">
        <f>SUM(N51:N53)</f>
        <v>5637597168</v>
      </c>
      <c r="O50" s="48"/>
      <c r="P50" s="118">
        <f>+P53</f>
        <v>1000</v>
      </c>
      <c r="Q50" s="131">
        <f>SUM(Q51:Q53)</f>
        <v>0</v>
      </c>
      <c r="R50" s="117">
        <f>+R54</f>
        <v>2839590000</v>
      </c>
      <c r="S50" s="117">
        <f>+S54</f>
        <v>1845750000</v>
      </c>
      <c r="T50" s="48"/>
      <c r="U50" s="118">
        <f>+U53</f>
        <v>100</v>
      </c>
      <c r="V50" s="131">
        <f>SUM(V51:V53)</f>
        <v>0</v>
      </c>
      <c r="W50" s="117">
        <f>SUM(W51:W53)</f>
        <v>658025000</v>
      </c>
      <c r="X50" s="117">
        <f>SUM(X51:X53)</f>
        <v>0</v>
      </c>
      <c r="Y50" s="48"/>
      <c r="Z50" s="125">
        <f>+Z53</f>
        <v>2000</v>
      </c>
      <c r="AA50" s="123">
        <f>+AA53</f>
        <v>117</v>
      </c>
      <c r="AB50" s="128">
        <f>SUM(AB51:AB53)</f>
        <v>9639623814</v>
      </c>
      <c r="AC50" s="128">
        <f>SUM(AC51:AC53)</f>
        <v>7919347168</v>
      </c>
      <c r="AD50" s="19"/>
    </row>
    <row r="51" spans="1:30" ht="45" customHeight="1" x14ac:dyDescent="0.25">
      <c r="A51" s="176"/>
      <c r="B51" s="181"/>
      <c r="C51" s="20" t="s">
        <v>57</v>
      </c>
      <c r="D51" s="20" t="s">
        <v>58</v>
      </c>
      <c r="F51" s="82">
        <v>0</v>
      </c>
      <c r="G51" s="82">
        <v>0</v>
      </c>
      <c r="H51" s="62">
        <v>0</v>
      </c>
      <c r="I51" s="63">
        <v>0</v>
      </c>
      <c r="K51" s="83">
        <v>1</v>
      </c>
      <c r="L51" s="25">
        <v>1</v>
      </c>
      <c r="M51" s="28">
        <v>115439833</v>
      </c>
      <c r="N51" s="84">
        <v>115439833</v>
      </c>
      <c r="O51" s="48"/>
      <c r="P51" s="82">
        <v>0</v>
      </c>
      <c r="Q51" s="85"/>
      <c r="R51" s="62"/>
      <c r="S51" s="63"/>
      <c r="T51" s="48"/>
      <c r="U51" s="82">
        <v>0</v>
      </c>
      <c r="V51" s="85"/>
      <c r="W51" s="62">
        <v>0</v>
      </c>
      <c r="X51" s="63"/>
      <c r="Y51" s="48"/>
      <c r="Z51" s="27">
        <f t="shared" ref="Z51:AC52" si="4">+F51+K51+P51+U51</f>
        <v>1</v>
      </c>
      <c r="AA51" s="27">
        <f t="shared" si="4"/>
        <v>1</v>
      </c>
      <c r="AB51" s="28">
        <f t="shared" si="4"/>
        <v>115439833</v>
      </c>
      <c r="AC51" s="28">
        <f t="shared" si="4"/>
        <v>115439833</v>
      </c>
      <c r="AD51" s="4"/>
    </row>
    <row r="52" spans="1:30" ht="45" customHeight="1" x14ac:dyDescent="0.25">
      <c r="A52" s="176"/>
      <c r="B52" s="181"/>
      <c r="C52" s="20" t="s">
        <v>59</v>
      </c>
      <c r="D52" s="20" t="s">
        <v>58</v>
      </c>
      <c r="F52" s="82">
        <v>0</v>
      </c>
      <c r="G52" s="82">
        <v>0</v>
      </c>
      <c r="H52" s="62">
        <v>0</v>
      </c>
      <c r="I52" s="63">
        <v>0</v>
      </c>
      <c r="K52" s="83">
        <v>1</v>
      </c>
      <c r="L52" s="25">
        <v>1</v>
      </c>
      <c r="M52" s="28">
        <v>544378634</v>
      </c>
      <c r="N52" s="84">
        <v>527690000</v>
      </c>
      <c r="O52" s="48"/>
      <c r="P52" s="82">
        <v>0</v>
      </c>
      <c r="Q52" s="85"/>
      <c r="R52" s="62">
        <v>285000000</v>
      </c>
      <c r="S52" s="63">
        <v>144000000</v>
      </c>
      <c r="T52" s="48"/>
      <c r="U52" s="82">
        <v>0</v>
      </c>
      <c r="V52" s="85"/>
      <c r="W52" s="62">
        <v>592222900</v>
      </c>
      <c r="X52" s="63"/>
      <c r="Y52" s="48"/>
      <c r="Z52" s="27">
        <f t="shared" si="4"/>
        <v>1</v>
      </c>
      <c r="AA52" s="27">
        <f t="shared" si="4"/>
        <v>1</v>
      </c>
      <c r="AB52" s="28">
        <f t="shared" si="4"/>
        <v>1421601534</v>
      </c>
      <c r="AC52" s="28">
        <f t="shared" si="4"/>
        <v>671690000</v>
      </c>
      <c r="AD52" s="4"/>
    </row>
    <row r="53" spans="1:30" ht="45" customHeight="1" x14ac:dyDescent="0.25">
      <c r="A53" s="176"/>
      <c r="B53" s="181"/>
      <c r="C53" s="20" t="s">
        <v>60</v>
      </c>
      <c r="D53" s="20" t="s">
        <v>58</v>
      </c>
      <c r="F53" s="21">
        <v>100</v>
      </c>
      <c r="G53" s="82">
        <v>44</v>
      </c>
      <c r="H53" s="76">
        <v>437093814</v>
      </c>
      <c r="I53" s="86">
        <f>436000000</f>
        <v>436000000</v>
      </c>
      <c r="K53" s="24">
        <v>856</v>
      </c>
      <c r="L53" s="25">
        <f>20+53</f>
        <v>73</v>
      </c>
      <c r="M53" s="28">
        <v>5045096533</v>
      </c>
      <c r="N53" s="84">
        <v>4994467335</v>
      </c>
      <c r="O53" s="48"/>
      <c r="P53" s="51">
        <v>1000</v>
      </c>
      <c r="Q53" s="51"/>
      <c r="R53" s="55">
        <v>2554590000</v>
      </c>
      <c r="S53" s="55">
        <v>1701750000</v>
      </c>
      <c r="T53" s="48"/>
      <c r="U53" s="51">
        <v>100</v>
      </c>
      <c r="V53" s="51"/>
      <c r="W53" s="55">
        <v>65802100</v>
      </c>
      <c r="X53" s="55"/>
      <c r="Y53" s="48"/>
      <c r="Z53" s="53">
        <f>+(F53+K53+P53+U53)-56</f>
        <v>2000</v>
      </c>
      <c r="AA53" s="53">
        <f>+G53+L53+Q53+V53</f>
        <v>117</v>
      </c>
      <c r="AB53" s="28">
        <f>+H53+M53+R53+W53</f>
        <v>8102582447</v>
      </c>
      <c r="AC53" s="28">
        <f>+I53+N53+S53+X53</f>
        <v>7132217335</v>
      </c>
      <c r="AD53" s="4"/>
    </row>
    <row r="54" spans="1:30" s="30" customFormat="1" x14ac:dyDescent="0.25">
      <c r="A54" s="140"/>
      <c r="B54" s="140" t="s">
        <v>24</v>
      </c>
      <c r="C54" s="135"/>
      <c r="D54" s="135"/>
      <c r="E54" s="133"/>
      <c r="F54" s="140"/>
      <c r="G54" s="140"/>
      <c r="H54" s="127">
        <f>+H50</f>
        <v>437093814</v>
      </c>
      <c r="I54" s="127">
        <f>+I50</f>
        <v>436000000</v>
      </c>
      <c r="J54" s="136"/>
      <c r="K54" s="143"/>
      <c r="L54" s="143"/>
      <c r="M54" s="127">
        <f>+M50</f>
        <v>5704915000</v>
      </c>
      <c r="N54" s="127">
        <f>+N50</f>
        <v>5637597168</v>
      </c>
      <c r="O54" s="136"/>
      <c r="P54" s="140"/>
      <c r="Q54" s="140"/>
      <c r="R54" s="127">
        <f>SUM(R52:R53)</f>
        <v>2839590000</v>
      </c>
      <c r="S54" s="145">
        <f>SUM(S52:S53)</f>
        <v>1845750000</v>
      </c>
      <c r="T54" s="136"/>
      <c r="U54" s="140"/>
      <c r="V54" s="140"/>
      <c r="W54" s="145">
        <f>+W50</f>
        <v>658025000</v>
      </c>
      <c r="X54" s="145">
        <f>+X50</f>
        <v>0</v>
      </c>
      <c r="Y54" s="136"/>
      <c r="Z54" s="127"/>
      <c r="AA54" s="127"/>
      <c r="AB54" s="127">
        <f>+AB50</f>
        <v>9639623814</v>
      </c>
      <c r="AC54" s="127">
        <f>+AC50</f>
        <v>7919347168</v>
      </c>
    </row>
    <row r="55" spans="1:30" x14ac:dyDescent="0.25">
      <c r="A55" s="1"/>
      <c r="B55" s="1"/>
      <c r="K55" s="46"/>
      <c r="L55" s="46"/>
      <c r="M55" s="87"/>
      <c r="N55" s="87"/>
      <c r="Z55" s="46"/>
      <c r="AA55" s="46"/>
      <c r="AB55" s="47"/>
      <c r="AC55" s="47"/>
      <c r="AD55" s="30"/>
    </row>
    <row r="56" spans="1:30" s="11" customFormat="1" x14ac:dyDescent="0.25">
      <c r="A56" s="172" t="s">
        <v>3</v>
      </c>
      <c r="B56" s="9" t="s">
        <v>4</v>
      </c>
      <c r="C56" s="10" t="s">
        <v>34</v>
      </c>
      <c r="E56" s="12"/>
      <c r="F56" s="13"/>
      <c r="G56" s="13"/>
      <c r="H56" s="14"/>
      <c r="I56" s="14"/>
      <c r="J56" s="13"/>
      <c r="K56" s="42"/>
      <c r="L56" s="42"/>
      <c r="M56" s="88"/>
      <c r="N56" s="43"/>
      <c r="O56" s="13"/>
      <c r="P56" s="13"/>
      <c r="Q56" s="13"/>
      <c r="R56" s="15"/>
      <c r="S56" s="15"/>
      <c r="T56" s="13"/>
      <c r="U56" s="13"/>
      <c r="V56" s="13"/>
      <c r="W56" s="15"/>
      <c r="X56" s="15"/>
      <c r="Y56" s="13"/>
      <c r="Z56" s="42"/>
      <c r="AA56" s="42"/>
      <c r="AB56" s="43"/>
      <c r="AC56" s="43"/>
      <c r="AD56" s="30"/>
    </row>
    <row r="57" spans="1:30" s="11" customFormat="1" x14ac:dyDescent="0.25">
      <c r="A57" s="172"/>
      <c r="B57" s="9" t="s">
        <v>6</v>
      </c>
      <c r="C57" s="10" t="s">
        <v>53</v>
      </c>
      <c r="E57" s="12"/>
      <c r="F57" s="13"/>
      <c r="G57" s="13"/>
      <c r="H57" s="14"/>
      <c r="I57" s="14"/>
      <c r="J57" s="13"/>
      <c r="K57" s="42"/>
      <c r="L57" s="42"/>
      <c r="M57" s="43"/>
      <c r="N57" s="43"/>
      <c r="O57" s="13"/>
      <c r="P57" s="13"/>
      <c r="Q57" s="13"/>
      <c r="R57" s="15"/>
      <c r="S57" s="15"/>
      <c r="T57" s="13"/>
      <c r="U57" s="13"/>
      <c r="V57" s="13"/>
      <c r="W57" s="15"/>
      <c r="X57" s="15"/>
      <c r="Y57" s="13"/>
      <c r="Z57" s="42"/>
      <c r="AA57" s="42"/>
      <c r="AB57" s="43"/>
      <c r="AC57" s="43"/>
      <c r="AD57" s="4"/>
    </row>
    <row r="58" spans="1:30" ht="3" customHeight="1" x14ac:dyDescent="0.25">
      <c r="A58" s="29"/>
      <c r="B58" s="89"/>
      <c r="C58" s="90"/>
      <c r="K58" s="46"/>
      <c r="L58" s="46"/>
      <c r="M58" s="47"/>
      <c r="N58" s="47"/>
      <c r="Z58" s="46"/>
      <c r="AA58" s="46"/>
      <c r="AB58" s="47"/>
      <c r="AC58" s="47"/>
      <c r="AD58" s="30"/>
    </row>
    <row r="59" spans="1:30" s="4" customFormat="1" x14ac:dyDescent="0.25">
      <c r="A59" s="160" t="s">
        <v>8</v>
      </c>
      <c r="B59" s="160" t="s">
        <v>9</v>
      </c>
      <c r="C59" s="160" t="s">
        <v>10</v>
      </c>
      <c r="D59" s="160" t="s">
        <v>11</v>
      </c>
      <c r="F59" s="167">
        <v>2024</v>
      </c>
      <c r="G59" s="168"/>
      <c r="H59" s="168"/>
      <c r="I59" s="168"/>
      <c r="J59" s="120"/>
      <c r="K59" s="167">
        <v>2025</v>
      </c>
      <c r="L59" s="168"/>
      <c r="M59" s="168"/>
      <c r="N59" s="168"/>
      <c r="O59" s="72"/>
      <c r="P59" s="164">
        <v>2026</v>
      </c>
      <c r="Q59" s="165"/>
      <c r="R59" s="165"/>
      <c r="S59" s="166"/>
      <c r="T59" s="72"/>
      <c r="U59" s="167">
        <v>2027</v>
      </c>
      <c r="V59" s="168"/>
      <c r="W59" s="168"/>
      <c r="X59" s="168"/>
      <c r="Y59" s="72"/>
      <c r="Z59" s="167" t="s">
        <v>12</v>
      </c>
      <c r="AA59" s="168"/>
      <c r="AB59" s="168"/>
      <c r="AC59" s="168"/>
    </row>
    <row r="60" spans="1:30" s="4" customFormat="1" ht="14.45" customHeight="1" x14ac:dyDescent="0.25">
      <c r="A60" s="160"/>
      <c r="B60" s="160"/>
      <c r="C60" s="160"/>
      <c r="D60" s="160"/>
      <c r="F60" s="160" t="s">
        <v>13</v>
      </c>
      <c r="G60" s="160"/>
      <c r="H60" s="159" t="s">
        <v>14</v>
      </c>
      <c r="I60" s="159"/>
      <c r="J60" s="120"/>
      <c r="K60" s="160" t="s">
        <v>13</v>
      </c>
      <c r="L60" s="160"/>
      <c r="M60" s="159" t="s">
        <v>14</v>
      </c>
      <c r="N60" s="159"/>
      <c r="O60" s="72"/>
      <c r="P60" s="169" t="s">
        <v>13</v>
      </c>
      <c r="Q60" s="170"/>
      <c r="R60" s="169" t="s">
        <v>14</v>
      </c>
      <c r="S60" s="170"/>
      <c r="T60" s="72"/>
      <c r="U60" s="160" t="s">
        <v>13</v>
      </c>
      <c r="V60" s="160"/>
      <c r="W60" s="159" t="s">
        <v>14</v>
      </c>
      <c r="X60" s="159"/>
      <c r="Y60" s="72"/>
      <c r="Z60" s="160" t="s">
        <v>13</v>
      </c>
      <c r="AA60" s="160"/>
      <c r="AB60" s="159" t="s">
        <v>14</v>
      </c>
      <c r="AC60" s="159"/>
    </row>
    <row r="61" spans="1:30" s="4" customFormat="1" ht="33" customHeight="1" x14ac:dyDescent="0.25">
      <c r="A61" s="160"/>
      <c r="B61" s="160"/>
      <c r="C61" s="160"/>
      <c r="D61" s="160"/>
      <c r="E61" s="17"/>
      <c r="F61" s="119" t="s">
        <v>15</v>
      </c>
      <c r="G61" s="119" t="s">
        <v>16</v>
      </c>
      <c r="H61" s="124" t="s">
        <v>17</v>
      </c>
      <c r="I61" s="124" t="s">
        <v>18</v>
      </c>
      <c r="J61" s="120"/>
      <c r="K61" s="119" t="s">
        <v>15</v>
      </c>
      <c r="L61" s="119" t="s">
        <v>16</v>
      </c>
      <c r="M61" s="124" t="s">
        <v>17</v>
      </c>
      <c r="N61" s="124" t="s">
        <v>18</v>
      </c>
      <c r="O61" s="72"/>
      <c r="P61" s="129" t="s">
        <v>15</v>
      </c>
      <c r="Q61" s="129" t="s">
        <v>16</v>
      </c>
      <c r="R61" s="129" t="s">
        <v>17</v>
      </c>
      <c r="S61" s="129" t="s">
        <v>18</v>
      </c>
      <c r="T61" s="72"/>
      <c r="U61" s="119" t="s">
        <v>15</v>
      </c>
      <c r="V61" s="119" t="s">
        <v>16</v>
      </c>
      <c r="W61" s="124" t="s">
        <v>17</v>
      </c>
      <c r="X61" s="124" t="s">
        <v>18</v>
      </c>
      <c r="Y61" s="72"/>
      <c r="Z61" s="119" t="s">
        <v>15</v>
      </c>
      <c r="AA61" s="119" t="s">
        <v>16</v>
      </c>
      <c r="AB61" s="124" t="s">
        <v>17</v>
      </c>
      <c r="AC61" s="124" t="s">
        <v>18</v>
      </c>
    </row>
    <row r="62" spans="1:30" ht="60" customHeight="1" x14ac:dyDescent="0.25">
      <c r="A62" s="176">
        <v>8013</v>
      </c>
      <c r="B62" s="178" t="s">
        <v>54</v>
      </c>
      <c r="C62" s="130" t="s">
        <v>61</v>
      </c>
      <c r="D62" s="122" t="s">
        <v>62</v>
      </c>
      <c r="F62" s="118">
        <f>+F63</f>
        <v>1100</v>
      </c>
      <c r="G62" s="132">
        <f>+G63</f>
        <v>1102</v>
      </c>
      <c r="H62" s="117">
        <f>+H63</f>
        <v>33366667</v>
      </c>
      <c r="I62" s="117">
        <f>+I63</f>
        <v>33366667</v>
      </c>
      <c r="K62" s="116">
        <f>+K63</f>
        <v>8800</v>
      </c>
      <c r="L62" s="131">
        <f>+L63</f>
        <v>5150</v>
      </c>
      <c r="M62" s="128">
        <f>+M63</f>
        <v>1439090000</v>
      </c>
      <c r="N62" s="128">
        <f>+N63</f>
        <v>1394136471</v>
      </c>
      <c r="O62" s="48"/>
      <c r="P62" s="118">
        <f>+P63</f>
        <v>11000</v>
      </c>
      <c r="Q62" s="131">
        <f>+Q63</f>
        <v>1909.95</v>
      </c>
      <c r="R62" s="117">
        <f>+R63</f>
        <v>500000000</v>
      </c>
      <c r="S62" s="117">
        <f>+S63</f>
        <v>93600000</v>
      </c>
      <c r="T62" s="48"/>
      <c r="U62" s="118">
        <f t="shared" ref="U62:AC62" si="5">+U63</f>
        <v>1098</v>
      </c>
      <c r="V62" s="131">
        <f t="shared" si="5"/>
        <v>0</v>
      </c>
      <c r="W62" s="117">
        <f t="shared" si="5"/>
        <v>154773000</v>
      </c>
      <c r="X62" s="117">
        <f t="shared" si="5"/>
        <v>0</v>
      </c>
      <c r="Y62" s="48"/>
      <c r="Z62" s="125">
        <f t="shared" si="5"/>
        <v>22000</v>
      </c>
      <c r="AA62" s="123">
        <f t="shared" si="5"/>
        <v>8161.95</v>
      </c>
      <c r="AB62" s="128">
        <f t="shared" si="5"/>
        <v>2127229667</v>
      </c>
      <c r="AC62" s="128">
        <f t="shared" si="5"/>
        <v>1521103138</v>
      </c>
      <c r="AD62" s="19"/>
    </row>
    <row r="63" spans="1:30" ht="45" x14ac:dyDescent="0.25">
      <c r="A63" s="177"/>
      <c r="B63" s="179"/>
      <c r="C63" s="20" t="s">
        <v>63</v>
      </c>
      <c r="D63" s="20" t="s">
        <v>64</v>
      </c>
      <c r="F63" s="21">
        <v>1100</v>
      </c>
      <c r="G63" s="21">
        <v>1102</v>
      </c>
      <c r="H63" s="76">
        <v>33366667</v>
      </c>
      <c r="I63" s="76">
        <v>33366667</v>
      </c>
      <c r="K63" s="24">
        <v>8800</v>
      </c>
      <c r="L63" s="25">
        <v>5150</v>
      </c>
      <c r="M63" s="84">
        <v>1439090000</v>
      </c>
      <c r="N63" s="84">
        <v>1394136471</v>
      </c>
      <c r="O63" s="48"/>
      <c r="P63" s="51">
        <v>11000</v>
      </c>
      <c r="Q63" s="157">
        <v>1909.95</v>
      </c>
      <c r="R63" s="55">
        <v>500000000</v>
      </c>
      <c r="S63" s="55">
        <v>93600000</v>
      </c>
      <c r="T63" s="48"/>
      <c r="U63" s="51">
        <f>+(1100-2)</f>
        <v>1098</v>
      </c>
      <c r="V63" s="51"/>
      <c r="W63" s="55">
        <v>154773000</v>
      </c>
      <c r="X63" s="55"/>
      <c r="Y63" s="48"/>
      <c r="Z63" s="27">
        <f>(+F63+K63+P63+U63)+2</f>
        <v>22000</v>
      </c>
      <c r="AA63" s="27">
        <f>+G63+L63+Q63+V63</f>
        <v>8161.95</v>
      </c>
      <c r="AB63" s="28">
        <f>+H63+M63+R63+W63</f>
        <v>2127229667</v>
      </c>
      <c r="AC63" s="28">
        <f>+I63+N63+S63+X63</f>
        <v>1521103138</v>
      </c>
      <c r="AD63" s="4"/>
    </row>
    <row r="64" spans="1:30" s="30" customFormat="1" x14ac:dyDescent="0.25">
      <c r="A64" s="140"/>
      <c r="B64" s="140" t="s">
        <v>24</v>
      </c>
      <c r="C64" s="135"/>
      <c r="D64" s="135"/>
      <c r="E64" s="133"/>
      <c r="F64" s="140"/>
      <c r="G64" s="140"/>
      <c r="H64" s="127">
        <f>+H62</f>
        <v>33366667</v>
      </c>
      <c r="I64" s="127">
        <f>+I62</f>
        <v>33366667</v>
      </c>
      <c r="J64" s="136"/>
      <c r="K64" s="143"/>
      <c r="L64" s="143"/>
      <c r="M64" s="127">
        <f>+M62</f>
        <v>1439090000</v>
      </c>
      <c r="N64" s="127">
        <f>+N62</f>
        <v>1394136471</v>
      </c>
      <c r="O64" s="136"/>
      <c r="P64" s="140"/>
      <c r="Q64" s="140"/>
      <c r="R64" s="127">
        <f>SUM(R63)</f>
        <v>500000000</v>
      </c>
      <c r="S64" s="127">
        <f>SUM(S63)</f>
        <v>93600000</v>
      </c>
      <c r="T64" s="136"/>
      <c r="U64" s="140"/>
      <c r="V64" s="140"/>
      <c r="W64" s="145">
        <f>+W62</f>
        <v>154773000</v>
      </c>
      <c r="X64" s="145">
        <f>+X62</f>
        <v>0</v>
      </c>
      <c r="Y64" s="136"/>
      <c r="Z64" s="127"/>
      <c r="AA64" s="127"/>
      <c r="AB64" s="127">
        <f>+AB62</f>
        <v>2127229667</v>
      </c>
      <c r="AC64" s="127">
        <f>+AC62</f>
        <v>1521103138</v>
      </c>
    </row>
    <row r="65" spans="1:30" ht="15.75" customHeight="1" x14ac:dyDescent="0.25">
      <c r="A65" s="29"/>
      <c r="B65" s="89"/>
      <c r="C65" s="90"/>
      <c r="K65" s="46"/>
      <c r="L65" s="46"/>
      <c r="M65" s="91"/>
      <c r="N65" s="91"/>
      <c r="Z65" s="46"/>
      <c r="AA65" s="46"/>
      <c r="AB65" s="47"/>
      <c r="AC65" s="47"/>
      <c r="AD65" s="30"/>
    </row>
    <row r="66" spans="1:30" s="11" customFormat="1" x14ac:dyDescent="0.2">
      <c r="A66" s="172" t="s">
        <v>3</v>
      </c>
      <c r="B66" s="9" t="s">
        <v>4</v>
      </c>
      <c r="C66" s="10" t="s">
        <v>34</v>
      </c>
      <c r="E66" s="92"/>
      <c r="F66" s="13"/>
      <c r="G66" s="13"/>
      <c r="H66" s="14"/>
      <c r="I66" s="14"/>
      <c r="J66" s="13"/>
      <c r="K66" s="42"/>
      <c r="L66" s="42"/>
      <c r="M66" s="88">
        <f>+M64+M54</f>
        <v>7144005000</v>
      </c>
      <c r="N66" s="88">
        <f>+N54+N64</f>
        <v>7031733639</v>
      </c>
      <c r="O66" s="13"/>
      <c r="P66" s="13"/>
      <c r="Q66" s="13"/>
      <c r="R66" s="15"/>
      <c r="S66" s="15"/>
      <c r="T66" s="13"/>
      <c r="U66" s="13"/>
      <c r="V66" s="13"/>
      <c r="W66" s="15"/>
      <c r="X66" s="15"/>
      <c r="Y66" s="13"/>
      <c r="Z66" s="42"/>
      <c r="AA66" s="42"/>
      <c r="AB66" s="43"/>
      <c r="AC66" s="43"/>
      <c r="AD66" s="30"/>
    </row>
    <row r="67" spans="1:30" s="11" customFormat="1" x14ac:dyDescent="0.2">
      <c r="A67" s="172"/>
      <c r="B67" s="9" t="s">
        <v>6</v>
      </c>
      <c r="C67" s="10" t="s">
        <v>53</v>
      </c>
      <c r="E67" s="92"/>
      <c r="F67" s="13"/>
      <c r="G67" s="13"/>
      <c r="H67" s="14"/>
      <c r="I67" s="14"/>
      <c r="J67" s="13"/>
      <c r="K67" s="42"/>
      <c r="L67" s="42"/>
      <c r="M67" s="43"/>
      <c r="N67" s="43"/>
      <c r="O67" s="13"/>
      <c r="P67" s="13"/>
      <c r="Q67" s="13"/>
      <c r="R67" s="15"/>
      <c r="S67" s="15"/>
      <c r="T67" s="13"/>
      <c r="U67" s="13"/>
      <c r="V67" s="13"/>
      <c r="W67" s="15"/>
      <c r="X67" s="15"/>
      <c r="Y67" s="13"/>
      <c r="Z67" s="42"/>
      <c r="AA67" s="42"/>
      <c r="AB67" s="43"/>
      <c r="AC67" s="43"/>
      <c r="AD67" s="30"/>
    </row>
    <row r="68" spans="1:30" ht="2.4500000000000002" customHeight="1" x14ac:dyDescent="0.25">
      <c r="A68" s="93"/>
      <c r="B68" s="94"/>
      <c r="K68" s="46"/>
      <c r="L68" s="46"/>
      <c r="M68" s="47"/>
      <c r="N68" s="47"/>
      <c r="Z68" s="46"/>
      <c r="AA68" s="46"/>
      <c r="AB68" s="47"/>
      <c r="AC68" s="47"/>
      <c r="AD68" s="30"/>
    </row>
    <row r="69" spans="1:30" s="4" customFormat="1" x14ac:dyDescent="0.25">
      <c r="A69" s="160" t="s">
        <v>8</v>
      </c>
      <c r="B69" s="160" t="s">
        <v>9</v>
      </c>
      <c r="C69" s="160" t="s">
        <v>10</v>
      </c>
      <c r="D69" s="160" t="s">
        <v>11</v>
      </c>
      <c r="F69" s="167">
        <v>2024</v>
      </c>
      <c r="G69" s="168"/>
      <c r="H69" s="168"/>
      <c r="I69" s="168"/>
      <c r="J69" s="120"/>
      <c r="K69" s="167">
        <v>2025</v>
      </c>
      <c r="L69" s="168"/>
      <c r="M69" s="168"/>
      <c r="N69" s="168"/>
      <c r="O69" s="72"/>
      <c r="P69" s="164">
        <v>2026</v>
      </c>
      <c r="Q69" s="165"/>
      <c r="R69" s="165"/>
      <c r="S69" s="166"/>
      <c r="T69" s="72"/>
      <c r="U69" s="167">
        <v>2027</v>
      </c>
      <c r="V69" s="168"/>
      <c r="W69" s="168"/>
      <c r="X69" s="168"/>
      <c r="Y69" s="72"/>
      <c r="Z69" s="167" t="s">
        <v>12</v>
      </c>
      <c r="AA69" s="168"/>
      <c r="AB69" s="168"/>
      <c r="AC69" s="168"/>
    </row>
    <row r="70" spans="1:30" s="4" customFormat="1" ht="14.45" customHeight="1" x14ac:dyDescent="0.25">
      <c r="A70" s="160"/>
      <c r="B70" s="160"/>
      <c r="C70" s="160"/>
      <c r="D70" s="160"/>
      <c r="F70" s="160" t="s">
        <v>13</v>
      </c>
      <c r="G70" s="160"/>
      <c r="H70" s="159" t="s">
        <v>14</v>
      </c>
      <c r="I70" s="159"/>
      <c r="J70" s="120"/>
      <c r="K70" s="160" t="s">
        <v>13</v>
      </c>
      <c r="L70" s="160"/>
      <c r="M70" s="159" t="s">
        <v>14</v>
      </c>
      <c r="N70" s="159"/>
      <c r="O70" s="72"/>
      <c r="P70" s="169" t="s">
        <v>13</v>
      </c>
      <c r="Q70" s="170"/>
      <c r="R70" s="169" t="s">
        <v>14</v>
      </c>
      <c r="S70" s="170"/>
      <c r="T70" s="72"/>
      <c r="U70" s="160" t="s">
        <v>13</v>
      </c>
      <c r="V70" s="160"/>
      <c r="W70" s="159" t="s">
        <v>14</v>
      </c>
      <c r="X70" s="159"/>
      <c r="Y70" s="72"/>
      <c r="Z70" s="160" t="s">
        <v>13</v>
      </c>
      <c r="AA70" s="160"/>
      <c r="AB70" s="159" t="s">
        <v>14</v>
      </c>
      <c r="AC70" s="159"/>
    </row>
    <row r="71" spans="1:30" s="4" customFormat="1" ht="33" customHeight="1" x14ac:dyDescent="0.25">
      <c r="A71" s="160"/>
      <c r="B71" s="160"/>
      <c r="C71" s="160"/>
      <c r="D71" s="160"/>
      <c r="E71" s="17"/>
      <c r="F71" s="119" t="s">
        <v>15</v>
      </c>
      <c r="G71" s="119" t="s">
        <v>16</v>
      </c>
      <c r="H71" s="124" t="s">
        <v>17</v>
      </c>
      <c r="I71" s="124" t="s">
        <v>18</v>
      </c>
      <c r="J71" s="120"/>
      <c r="K71" s="119" t="s">
        <v>15</v>
      </c>
      <c r="L71" s="119" t="s">
        <v>16</v>
      </c>
      <c r="M71" s="124" t="s">
        <v>17</v>
      </c>
      <c r="N71" s="124" t="s">
        <v>18</v>
      </c>
      <c r="O71" s="72"/>
      <c r="P71" s="129" t="s">
        <v>15</v>
      </c>
      <c r="Q71" s="129" t="s">
        <v>16</v>
      </c>
      <c r="R71" s="129" t="s">
        <v>17</v>
      </c>
      <c r="S71" s="129" t="s">
        <v>18</v>
      </c>
      <c r="T71" s="72"/>
      <c r="U71" s="119" t="s">
        <v>15</v>
      </c>
      <c r="V71" s="119" t="s">
        <v>16</v>
      </c>
      <c r="W71" s="124" t="s">
        <v>17</v>
      </c>
      <c r="X71" s="124" t="s">
        <v>18</v>
      </c>
      <c r="Y71" s="72"/>
      <c r="Z71" s="119" t="s">
        <v>15</v>
      </c>
      <c r="AA71" s="119" t="s">
        <v>16</v>
      </c>
      <c r="AB71" s="124" t="s">
        <v>17</v>
      </c>
      <c r="AC71" s="124" t="s">
        <v>18</v>
      </c>
    </row>
    <row r="72" spans="1:30" ht="45.75" customHeight="1" x14ac:dyDescent="0.25">
      <c r="A72" s="173">
        <v>8040</v>
      </c>
      <c r="B72" s="171" t="s">
        <v>65</v>
      </c>
      <c r="C72" s="130" t="s">
        <v>66</v>
      </c>
      <c r="D72" s="122" t="s">
        <v>67</v>
      </c>
      <c r="F72" s="118">
        <f>+F73</f>
        <v>0</v>
      </c>
      <c r="G72" s="132">
        <f>+G73</f>
        <v>0</v>
      </c>
      <c r="H72" s="117">
        <f>+H75</f>
        <v>0</v>
      </c>
      <c r="I72" s="117">
        <f>+I75</f>
        <v>0</v>
      </c>
      <c r="K72" s="116">
        <f>+K73</f>
        <v>300</v>
      </c>
      <c r="L72" s="131">
        <f>+L73</f>
        <v>0</v>
      </c>
      <c r="M72" s="128">
        <f>+M73</f>
        <v>2871468097</v>
      </c>
      <c r="N72" s="128">
        <f>+N75</f>
        <v>2857269763</v>
      </c>
      <c r="O72" s="48"/>
      <c r="P72" s="118">
        <f>+P73</f>
        <v>400</v>
      </c>
      <c r="Q72" s="131">
        <f>+Q73</f>
        <v>0</v>
      </c>
      <c r="R72" s="117">
        <f>+R75</f>
        <v>1085436268</v>
      </c>
      <c r="S72" s="117">
        <f>+S75</f>
        <v>682900000</v>
      </c>
      <c r="T72" s="48"/>
      <c r="U72" s="118">
        <f>+U73</f>
        <v>500</v>
      </c>
      <c r="V72" s="131">
        <f>+V73</f>
        <v>0</v>
      </c>
      <c r="W72" s="117">
        <f>+W73</f>
        <v>3999600000</v>
      </c>
      <c r="X72" s="117">
        <f>+X75</f>
        <v>0</v>
      </c>
      <c r="Y72" s="48"/>
      <c r="Z72" s="125">
        <f>+Z73</f>
        <v>1200</v>
      </c>
      <c r="AA72" s="123">
        <f>+AA73</f>
        <v>0</v>
      </c>
      <c r="AB72" s="128">
        <f>+AB73</f>
        <v>7891604365</v>
      </c>
      <c r="AC72" s="128">
        <f>+AC75</f>
        <v>2857269763</v>
      </c>
      <c r="AD72" s="19"/>
    </row>
    <row r="73" spans="1:30" ht="30" x14ac:dyDescent="0.25">
      <c r="A73" s="174"/>
      <c r="B73" s="171"/>
      <c r="C73" s="95" t="s">
        <v>68</v>
      </c>
      <c r="D73" s="20" t="s">
        <v>69</v>
      </c>
      <c r="E73"/>
      <c r="F73" s="21">
        <v>0</v>
      </c>
      <c r="G73" s="21">
        <v>0</v>
      </c>
      <c r="H73" s="23">
        <v>0</v>
      </c>
      <c r="I73" s="23">
        <v>0</v>
      </c>
      <c r="K73" s="24">
        <v>300</v>
      </c>
      <c r="L73" s="25">
        <v>0</v>
      </c>
      <c r="M73" s="84">
        <v>2871468097</v>
      </c>
      <c r="N73" s="96">
        <v>2857269763</v>
      </c>
      <c r="O73" s="48"/>
      <c r="P73" s="51">
        <v>400</v>
      </c>
      <c r="Q73" s="51"/>
      <c r="R73" s="52">
        <v>1020536268</v>
      </c>
      <c r="S73" s="52"/>
      <c r="T73" s="48"/>
      <c r="U73" s="51">
        <v>500</v>
      </c>
      <c r="V73" s="51"/>
      <c r="W73" s="52">
        <v>3999600000</v>
      </c>
      <c r="X73" s="52"/>
      <c r="Y73" s="48"/>
      <c r="Z73" s="27">
        <f>+F73+K73+P73+U73</f>
        <v>1200</v>
      </c>
      <c r="AA73" s="27">
        <f>+G73+L73+Q73+V73</f>
        <v>0</v>
      </c>
      <c r="AB73" s="28">
        <f>+H73+M73+R73+W73</f>
        <v>7891604365</v>
      </c>
      <c r="AC73" s="28">
        <f>+I73+N73+S73+X73</f>
        <v>2857269763</v>
      </c>
      <c r="AD73" s="4"/>
    </row>
    <row r="74" spans="1:30" s="1" customFormat="1" ht="59.25" customHeight="1" x14ac:dyDescent="0.25">
      <c r="A74" s="175"/>
      <c r="B74" s="21"/>
      <c r="C74" s="146" t="s">
        <v>91</v>
      </c>
      <c r="D74" s="20" t="s">
        <v>71</v>
      </c>
      <c r="E74" s="54">
        <v>0</v>
      </c>
      <c r="F74" s="21"/>
      <c r="G74" s="21"/>
      <c r="H74" s="23"/>
      <c r="I74" s="23"/>
      <c r="K74" s="24"/>
      <c r="L74" s="24"/>
      <c r="M74" s="26"/>
      <c r="N74" s="99"/>
      <c r="P74" s="21">
        <v>100</v>
      </c>
      <c r="Q74" s="100"/>
      <c r="R74" s="188">
        <v>64900000</v>
      </c>
      <c r="S74" s="77">
        <v>682900000</v>
      </c>
      <c r="U74" s="21">
        <v>1</v>
      </c>
      <c r="V74" s="100"/>
      <c r="W74" s="101">
        <v>3999600000</v>
      </c>
      <c r="X74" s="101"/>
      <c r="Z74" s="24">
        <v>1</v>
      </c>
      <c r="AA74" s="102"/>
      <c r="AB74" s="99"/>
      <c r="AC74" s="99"/>
      <c r="AD74" s="72"/>
    </row>
    <row r="75" spans="1:30" s="30" customFormat="1" x14ac:dyDescent="0.25">
      <c r="A75" s="140"/>
      <c r="B75" s="140" t="s">
        <v>24</v>
      </c>
      <c r="C75" s="135"/>
      <c r="D75" s="135"/>
      <c r="E75" s="133"/>
      <c r="F75" s="140"/>
      <c r="G75" s="140"/>
      <c r="H75" s="127">
        <f>SUM(H73:H74)</f>
        <v>0</v>
      </c>
      <c r="I75" s="127">
        <f>SUM(I73:I74)</f>
        <v>0</v>
      </c>
      <c r="J75" s="136"/>
      <c r="K75" s="143"/>
      <c r="L75" s="143"/>
      <c r="M75" s="127">
        <f>+M72</f>
        <v>2871468097</v>
      </c>
      <c r="N75" s="127">
        <f>SUM(N73:N74)</f>
        <v>2857269763</v>
      </c>
      <c r="O75" s="136"/>
      <c r="P75" s="140"/>
      <c r="Q75" s="140"/>
      <c r="R75" s="127">
        <f>SUM(R73:R74)</f>
        <v>1085436268</v>
      </c>
      <c r="S75" s="127">
        <f>SUM(S73:S74)</f>
        <v>682900000</v>
      </c>
      <c r="T75" s="136"/>
      <c r="U75" s="140"/>
      <c r="V75" s="140"/>
      <c r="W75" s="145">
        <f>+W72</f>
        <v>3999600000</v>
      </c>
      <c r="X75" s="145">
        <f>SUM(X73:X74)</f>
        <v>0</v>
      </c>
      <c r="Y75" s="136"/>
      <c r="Z75" s="127"/>
      <c r="AA75" s="127"/>
      <c r="AB75" s="127">
        <f>+AB72</f>
        <v>7891604365</v>
      </c>
      <c r="AC75" s="127">
        <f>SUM(AC73:AC74)</f>
        <v>2857269763</v>
      </c>
    </row>
    <row r="76" spans="1:30" s="30" customFormat="1" x14ac:dyDescent="0.25">
      <c r="A76" s="29"/>
      <c r="B76" s="29"/>
      <c r="E76" s="17"/>
      <c r="F76" s="29"/>
      <c r="G76" s="29"/>
      <c r="H76" s="31"/>
      <c r="I76" s="56"/>
      <c r="J76" s="29"/>
      <c r="K76" s="33"/>
      <c r="L76" s="33"/>
      <c r="M76" s="34"/>
      <c r="N76" s="57"/>
      <c r="O76" s="29"/>
      <c r="P76" s="29"/>
      <c r="Q76" s="29"/>
      <c r="R76" s="31"/>
      <c r="S76" s="56"/>
      <c r="T76" s="29"/>
      <c r="U76" s="29"/>
      <c r="V76" s="29"/>
      <c r="W76" s="31"/>
      <c r="X76" s="56"/>
      <c r="Y76" s="29"/>
      <c r="Z76" s="33"/>
      <c r="AA76" s="33"/>
      <c r="AB76" s="34"/>
      <c r="AC76" s="57"/>
    </row>
    <row r="77" spans="1:30" s="11" customFormat="1" x14ac:dyDescent="0.2">
      <c r="A77" s="172" t="s">
        <v>3</v>
      </c>
      <c r="B77" s="9" t="s">
        <v>4</v>
      </c>
      <c r="C77" s="10" t="s">
        <v>34</v>
      </c>
      <c r="E77" s="92"/>
      <c r="F77" s="13"/>
      <c r="G77" s="13"/>
      <c r="H77" s="14"/>
      <c r="I77" s="14"/>
      <c r="J77" s="13"/>
      <c r="K77" s="42"/>
      <c r="L77" s="42"/>
      <c r="M77" s="43"/>
      <c r="N77" s="43"/>
      <c r="O77" s="13"/>
      <c r="P77" s="13"/>
      <c r="Q77" s="13"/>
      <c r="R77" s="15"/>
      <c r="S77" s="15"/>
      <c r="T77" s="13"/>
      <c r="U77" s="13"/>
      <c r="V77" s="13"/>
      <c r="W77" s="15"/>
      <c r="X77" s="15"/>
      <c r="Y77" s="13"/>
      <c r="Z77" s="42"/>
      <c r="AA77" s="42"/>
      <c r="AB77" s="43"/>
      <c r="AC77" s="43"/>
      <c r="AD77" s="30"/>
    </row>
    <row r="78" spans="1:30" s="11" customFormat="1" x14ac:dyDescent="0.2">
      <c r="A78" s="172"/>
      <c r="B78" s="9" t="s">
        <v>6</v>
      </c>
      <c r="C78" s="10" t="s">
        <v>53</v>
      </c>
      <c r="E78" s="92"/>
      <c r="F78" s="13"/>
      <c r="G78" s="13"/>
      <c r="H78" s="14"/>
      <c r="I78" s="14"/>
      <c r="J78" s="13"/>
      <c r="K78" s="42"/>
      <c r="L78" s="42"/>
      <c r="M78" s="43"/>
      <c r="N78" s="43"/>
      <c r="O78" s="13"/>
      <c r="P78" s="13"/>
      <c r="Q78" s="13"/>
      <c r="R78" s="15"/>
      <c r="S78" s="15"/>
      <c r="T78" s="13"/>
      <c r="U78" s="13"/>
      <c r="V78" s="13"/>
      <c r="W78" s="15"/>
      <c r="X78" s="15"/>
      <c r="Y78" s="13"/>
      <c r="Z78" s="42"/>
      <c r="AA78" s="42"/>
      <c r="AB78" s="43"/>
      <c r="AC78" s="43"/>
      <c r="AD78" s="30"/>
    </row>
    <row r="79" spans="1:30" ht="4.1500000000000004" customHeight="1" x14ac:dyDescent="0.25">
      <c r="A79" s="93"/>
      <c r="B79" s="94"/>
      <c r="C79" s="103"/>
      <c r="E79"/>
      <c r="K79" s="46"/>
      <c r="L79" s="46"/>
      <c r="M79" s="47"/>
      <c r="N79" s="47"/>
      <c r="Z79" s="46"/>
      <c r="AA79" s="46"/>
      <c r="AB79" s="47"/>
      <c r="AC79" s="47"/>
      <c r="AD79" s="30"/>
    </row>
    <row r="80" spans="1:30" s="4" customFormat="1" x14ac:dyDescent="0.25">
      <c r="A80" s="160" t="s">
        <v>8</v>
      </c>
      <c r="B80" s="160" t="s">
        <v>9</v>
      </c>
      <c r="C80" s="160" t="s">
        <v>10</v>
      </c>
      <c r="D80" s="160" t="s">
        <v>11</v>
      </c>
      <c r="F80" s="167">
        <v>2024</v>
      </c>
      <c r="G80" s="168"/>
      <c r="H80" s="168"/>
      <c r="I80" s="168"/>
      <c r="J80" s="120"/>
      <c r="K80" s="167">
        <v>2025</v>
      </c>
      <c r="L80" s="168"/>
      <c r="M80" s="168"/>
      <c r="N80" s="168"/>
      <c r="O80" s="72"/>
      <c r="P80" s="164">
        <v>2026</v>
      </c>
      <c r="Q80" s="165"/>
      <c r="R80" s="165"/>
      <c r="S80" s="166"/>
      <c r="T80" s="72"/>
      <c r="U80" s="167">
        <v>2027</v>
      </c>
      <c r="V80" s="168"/>
      <c r="W80" s="168"/>
      <c r="X80" s="168"/>
      <c r="Y80" s="72"/>
      <c r="Z80" s="167" t="s">
        <v>12</v>
      </c>
      <c r="AA80" s="168"/>
      <c r="AB80" s="168"/>
      <c r="AC80" s="168"/>
    </row>
    <row r="81" spans="1:30" s="4" customFormat="1" ht="14.45" customHeight="1" x14ac:dyDescent="0.25">
      <c r="A81" s="160"/>
      <c r="B81" s="160"/>
      <c r="C81" s="160"/>
      <c r="D81" s="160"/>
      <c r="F81" s="160" t="s">
        <v>13</v>
      </c>
      <c r="G81" s="160"/>
      <c r="H81" s="159" t="s">
        <v>14</v>
      </c>
      <c r="I81" s="159"/>
      <c r="J81" s="120"/>
      <c r="K81" s="160" t="s">
        <v>13</v>
      </c>
      <c r="L81" s="160"/>
      <c r="M81" s="159" t="s">
        <v>14</v>
      </c>
      <c r="N81" s="159"/>
      <c r="O81" s="72"/>
      <c r="P81" s="169" t="s">
        <v>13</v>
      </c>
      <c r="Q81" s="170"/>
      <c r="R81" s="169" t="s">
        <v>14</v>
      </c>
      <c r="S81" s="170"/>
      <c r="T81" s="72"/>
      <c r="U81" s="160" t="s">
        <v>13</v>
      </c>
      <c r="V81" s="160"/>
      <c r="W81" s="159" t="s">
        <v>14</v>
      </c>
      <c r="X81" s="159"/>
      <c r="Y81" s="72"/>
      <c r="Z81" s="160" t="s">
        <v>13</v>
      </c>
      <c r="AA81" s="160"/>
      <c r="AB81" s="159" t="s">
        <v>14</v>
      </c>
      <c r="AC81" s="159"/>
    </row>
    <row r="82" spans="1:30" s="4" customFormat="1" ht="33" customHeight="1" x14ac:dyDescent="0.25">
      <c r="A82" s="160"/>
      <c r="B82" s="160"/>
      <c r="C82" s="160"/>
      <c r="D82" s="160"/>
      <c r="E82" s="17"/>
      <c r="F82" s="119" t="s">
        <v>15</v>
      </c>
      <c r="G82" s="119" t="s">
        <v>16</v>
      </c>
      <c r="H82" s="124" t="s">
        <v>17</v>
      </c>
      <c r="I82" s="124" t="s">
        <v>18</v>
      </c>
      <c r="J82" s="120"/>
      <c r="K82" s="119" t="s">
        <v>15</v>
      </c>
      <c r="L82" s="119" t="s">
        <v>16</v>
      </c>
      <c r="M82" s="124" t="s">
        <v>17</v>
      </c>
      <c r="N82" s="124" t="s">
        <v>18</v>
      </c>
      <c r="O82" s="72"/>
      <c r="P82" s="129" t="s">
        <v>15</v>
      </c>
      <c r="Q82" s="129" t="s">
        <v>16</v>
      </c>
      <c r="R82" s="129" t="s">
        <v>17</v>
      </c>
      <c r="S82" s="129" t="s">
        <v>18</v>
      </c>
      <c r="T82" s="72"/>
      <c r="U82" s="119" t="s">
        <v>15</v>
      </c>
      <c r="V82" s="119" t="s">
        <v>16</v>
      </c>
      <c r="W82" s="124" t="s">
        <v>17</v>
      </c>
      <c r="X82" s="124" t="s">
        <v>18</v>
      </c>
      <c r="Y82" s="72"/>
      <c r="Z82" s="119" t="s">
        <v>15</v>
      </c>
      <c r="AA82" s="119" t="s">
        <v>16</v>
      </c>
      <c r="AB82" s="124" t="s">
        <v>17</v>
      </c>
      <c r="AC82" s="124" t="s">
        <v>18</v>
      </c>
    </row>
    <row r="83" spans="1:30" ht="45" x14ac:dyDescent="0.25">
      <c r="A83" s="161">
        <v>8040</v>
      </c>
      <c r="B83" s="171" t="s">
        <v>65</v>
      </c>
      <c r="C83" s="130" t="s">
        <v>72</v>
      </c>
      <c r="D83" s="122" t="s">
        <v>73</v>
      </c>
      <c r="F83" s="118">
        <f>+F84</f>
        <v>300</v>
      </c>
      <c r="G83" s="132">
        <f>+G84</f>
        <v>330</v>
      </c>
      <c r="H83" s="117">
        <f>+H84+H85</f>
        <v>4272836387</v>
      </c>
      <c r="I83" s="117">
        <f>+I87</f>
        <v>4213552408</v>
      </c>
      <c r="K83" s="116">
        <f>+K84</f>
        <v>800</v>
      </c>
      <c r="L83" s="131">
        <f>+L84</f>
        <v>621</v>
      </c>
      <c r="M83" s="128">
        <f>+M84+M85</f>
        <v>11199865903</v>
      </c>
      <c r="N83" s="128">
        <f>+N87</f>
        <v>11138014293</v>
      </c>
      <c r="O83" s="48"/>
      <c r="P83" s="118">
        <f>+P84</f>
        <v>1025</v>
      </c>
      <c r="Q83" s="131">
        <f>+Q84</f>
        <v>5</v>
      </c>
      <c r="R83" s="117">
        <f>+R87</f>
        <v>14160260732</v>
      </c>
      <c r="S83" s="117">
        <f>+S87</f>
        <v>4961665173</v>
      </c>
      <c r="T83" s="48"/>
      <c r="U83" s="118">
        <f>+U84</f>
        <v>1174</v>
      </c>
      <c r="V83" s="131">
        <f>+V84</f>
        <v>0</v>
      </c>
      <c r="W83" s="117">
        <f>+W84+W85</f>
        <v>7815023000</v>
      </c>
      <c r="X83" s="117">
        <f>+X87</f>
        <v>0</v>
      </c>
      <c r="Y83" s="48"/>
      <c r="Z83" s="125">
        <f>+Z84</f>
        <v>3150</v>
      </c>
      <c r="AA83" s="123">
        <f>+AA84</f>
        <v>956</v>
      </c>
      <c r="AB83" s="128">
        <f>+AB84+AB85</f>
        <v>37447986022</v>
      </c>
      <c r="AC83" s="128">
        <f>+AC87</f>
        <v>20313231874</v>
      </c>
      <c r="AD83" s="19"/>
    </row>
    <row r="84" spans="1:30" ht="45" x14ac:dyDescent="0.25">
      <c r="A84" s="161"/>
      <c r="B84" s="171"/>
      <c r="C84" s="95" t="s">
        <v>74</v>
      </c>
      <c r="D84" s="141" t="s">
        <v>75</v>
      </c>
      <c r="E84"/>
      <c r="F84" s="21">
        <v>300</v>
      </c>
      <c r="G84" s="21">
        <v>330</v>
      </c>
      <c r="H84" s="23">
        <v>4025772387</v>
      </c>
      <c r="I84" s="23">
        <v>3967492408</v>
      </c>
      <c r="K84" s="24">
        <v>800</v>
      </c>
      <c r="L84" s="25">
        <f>586+35</f>
        <v>621</v>
      </c>
      <c r="M84" s="84">
        <v>10925602570</v>
      </c>
      <c r="N84" s="84">
        <v>10863750960</v>
      </c>
      <c r="O84" s="48"/>
      <c r="P84" s="51">
        <v>1025</v>
      </c>
      <c r="Q84" s="51">
        <v>5</v>
      </c>
      <c r="R84" s="52">
        <v>14160260732</v>
      </c>
      <c r="S84" s="52">
        <v>4961665173</v>
      </c>
      <c r="T84" s="48"/>
      <c r="U84" s="21">
        <v>1174</v>
      </c>
      <c r="V84" s="51"/>
      <c r="W84" s="52">
        <v>7512692120</v>
      </c>
      <c r="X84" s="52"/>
      <c r="Y84" s="48"/>
      <c r="Z84" s="27">
        <f>+(F84+K84+P84+U84)-149</f>
        <v>3150</v>
      </c>
      <c r="AA84" s="27">
        <f t="shared" ref="Z84:AC85" si="6">+G84+L84+Q84+V84</f>
        <v>956</v>
      </c>
      <c r="AB84" s="28">
        <f t="shared" si="6"/>
        <v>36624327809</v>
      </c>
      <c r="AC84" s="28">
        <f t="shared" si="6"/>
        <v>19792908541</v>
      </c>
      <c r="AD84" s="4"/>
    </row>
    <row r="85" spans="1:30" ht="30" x14ac:dyDescent="0.25">
      <c r="A85" s="161"/>
      <c r="B85" s="171"/>
      <c r="C85" s="95" t="s">
        <v>76</v>
      </c>
      <c r="D85" s="141" t="s">
        <v>75</v>
      </c>
      <c r="E85"/>
      <c r="F85" s="21">
        <v>1</v>
      </c>
      <c r="G85" s="21">
        <v>1</v>
      </c>
      <c r="H85" s="23">
        <v>247064000</v>
      </c>
      <c r="I85" s="23">
        <v>246060000</v>
      </c>
      <c r="K85" s="24">
        <v>1</v>
      </c>
      <c r="L85" s="25">
        <f>6+5</f>
        <v>11</v>
      </c>
      <c r="M85" s="84">
        <v>274263333</v>
      </c>
      <c r="N85" s="26">
        <v>274263333</v>
      </c>
      <c r="O85" s="48"/>
      <c r="P85" s="51">
        <v>0</v>
      </c>
      <c r="Q85" s="51"/>
      <c r="R85" s="52"/>
      <c r="S85" s="52"/>
      <c r="T85" s="48"/>
      <c r="U85" s="51">
        <v>0</v>
      </c>
      <c r="V85" s="51"/>
      <c r="W85" s="52">
        <v>302330880</v>
      </c>
      <c r="X85" s="52"/>
      <c r="Y85" s="48"/>
      <c r="Z85" s="27">
        <f t="shared" si="6"/>
        <v>2</v>
      </c>
      <c r="AA85" s="27">
        <f t="shared" si="6"/>
        <v>12</v>
      </c>
      <c r="AB85" s="28">
        <f t="shared" si="6"/>
        <v>823658213</v>
      </c>
      <c r="AC85" s="28">
        <f t="shared" si="6"/>
        <v>520323333</v>
      </c>
      <c r="AD85" s="4"/>
    </row>
    <row r="86" spans="1:30" s="1" customFormat="1" hidden="1" x14ac:dyDescent="0.25">
      <c r="A86" s="97"/>
      <c r="B86" s="21"/>
      <c r="C86" s="98" t="s">
        <v>70</v>
      </c>
      <c r="D86" s="20"/>
      <c r="E86" s="54">
        <v>0</v>
      </c>
      <c r="F86" s="21">
        <v>0</v>
      </c>
      <c r="G86" s="21">
        <v>0</v>
      </c>
      <c r="H86" s="23">
        <v>0</v>
      </c>
      <c r="I86" s="23">
        <v>0</v>
      </c>
      <c r="K86" s="24">
        <v>1</v>
      </c>
      <c r="L86" s="24"/>
      <c r="M86" s="26">
        <v>5750400000</v>
      </c>
      <c r="N86" s="99"/>
      <c r="P86" s="21">
        <v>0</v>
      </c>
      <c r="Q86" s="100"/>
      <c r="R86" s="101">
        <v>5250000000</v>
      </c>
      <c r="S86" s="101"/>
      <c r="U86" s="21">
        <v>1</v>
      </c>
      <c r="V86" s="100"/>
      <c r="W86" s="101">
        <v>3999600000</v>
      </c>
      <c r="X86" s="101"/>
      <c r="Z86" s="24">
        <v>1</v>
      </c>
      <c r="AA86" s="102"/>
      <c r="AB86" s="99">
        <v>3999600000</v>
      </c>
      <c r="AC86" s="99"/>
      <c r="AD86" s="104"/>
    </row>
    <row r="87" spans="1:30" s="30" customFormat="1" x14ac:dyDescent="0.25">
      <c r="A87" s="140"/>
      <c r="B87" s="140" t="s">
        <v>24</v>
      </c>
      <c r="C87" s="135"/>
      <c r="D87" s="135"/>
      <c r="E87" s="133"/>
      <c r="F87" s="140"/>
      <c r="G87" s="140"/>
      <c r="H87" s="127">
        <f>+H83</f>
        <v>4272836387</v>
      </c>
      <c r="I87" s="127">
        <f>SUM(I84:I86)</f>
        <v>4213552408</v>
      </c>
      <c r="J87" s="136"/>
      <c r="K87" s="143"/>
      <c r="L87" s="143"/>
      <c r="M87" s="127">
        <f>+M83</f>
        <v>11199865903</v>
      </c>
      <c r="N87" s="127">
        <f>SUM(N84:N86)</f>
        <v>11138014293</v>
      </c>
      <c r="O87" s="136"/>
      <c r="P87" s="140"/>
      <c r="Q87" s="140"/>
      <c r="R87" s="127">
        <f>SUM(R84:R85)</f>
        <v>14160260732</v>
      </c>
      <c r="S87" s="127">
        <f>SUM(S84:S85)</f>
        <v>4961665173</v>
      </c>
      <c r="T87" s="136"/>
      <c r="U87" s="140"/>
      <c r="V87" s="140"/>
      <c r="W87" s="145">
        <f>+W83</f>
        <v>7815023000</v>
      </c>
      <c r="X87" s="145">
        <f>SUM(X84:X86)</f>
        <v>0</v>
      </c>
      <c r="Y87" s="136"/>
      <c r="Z87" s="127"/>
      <c r="AA87" s="127"/>
      <c r="AB87" s="127">
        <f>+AB83</f>
        <v>37447986022</v>
      </c>
      <c r="AC87" s="127">
        <f>SUM(AC84:AC86)</f>
        <v>20313231874</v>
      </c>
    </row>
    <row r="88" spans="1:30" s="30" customFormat="1" ht="15" customHeight="1" x14ac:dyDescent="0.25">
      <c r="A88" s="29"/>
      <c r="B88" s="29"/>
      <c r="E88" s="17"/>
      <c r="F88" s="29"/>
      <c r="G88" s="29"/>
      <c r="H88" s="31"/>
      <c r="I88" s="56"/>
      <c r="J88" s="29"/>
      <c r="K88" s="33"/>
      <c r="L88" s="33"/>
      <c r="M88" s="34"/>
      <c r="N88" s="34"/>
      <c r="O88" s="29"/>
      <c r="P88" s="29"/>
      <c r="Q88" s="29"/>
      <c r="R88" s="56"/>
      <c r="S88" s="56"/>
      <c r="T88" s="29"/>
      <c r="U88" s="29"/>
      <c r="V88" s="29"/>
      <c r="W88" s="31"/>
      <c r="X88" s="56"/>
      <c r="Y88" s="29"/>
      <c r="Z88" s="33"/>
      <c r="AA88" s="33"/>
      <c r="AB88" s="34"/>
      <c r="AC88" s="57"/>
    </row>
    <row r="89" spans="1:30" s="11" customFormat="1" x14ac:dyDescent="0.25">
      <c r="A89" s="172" t="s">
        <v>3</v>
      </c>
      <c r="B89" s="9" t="s">
        <v>4</v>
      </c>
      <c r="C89" s="10" t="s">
        <v>77</v>
      </c>
      <c r="E89" s="12"/>
      <c r="F89" s="13"/>
      <c r="G89" s="13"/>
      <c r="H89" s="14"/>
      <c r="I89" s="14"/>
      <c r="J89" s="13"/>
      <c r="K89" s="42"/>
      <c r="L89" s="42"/>
      <c r="M89" s="88">
        <f>+M75+M87</f>
        <v>14071334000</v>
      </c>
      <c r="N89" s="88">
        <f>+N75+N87</f>
        <v>13995284056</v>
      </c>
      <c r="O89" s="13"/>
      <c r="P89" s="13"/>
      <c r="Q89" s="13"/>
      <c r="R89" s="88">
        <f>+R75+R87</f>
        <v>15245697000</v>
      </c>
      <c r="S89" s="88">
        <f>+S75+S87</f>
        <v>5644565173</v>
      </c>
      <c r="T89" s="13"/>
      <c r="U89" s="13"/>
      <c r="V89" s="13"/>
      <c r="W89" s="15"/>
      <c r="X89" s="15"/>
      <c r="Y89" s="13"/>
      <c r="Z89" s="42"/>
      <c r="AA89" s="42"/>
      <c r="AB89" s="43"/>
      <c r="AC89" s="43"/>
      <c r="AD89" s="30"/>
    </row>
    <row r="90" spans="1:30" s="11" customFormat="1" x14ac:dyDescent="0.25">
      <c r="A90" s="172"/>
      <c r="B90" s="9" t="s">
        <v>6</v>
      </c>
      <c r="C90" s="10" t="s">
        <v>78</v>
      </c>
      <c r="E90" s="12"/>
      <c r="F90" s="13"/>
      <c r="G90" s="13"/>
      <c r="H90" s="14"/>
      <c r="I90" s="14"/>
      <c r="J90" s="13"/>
      <c r="K90" s="42"/>
      <c r="L90" s="42"/>
      <c r="M90" s="43"/>
      <c r="N90" s="43"/>
      <c r="O90" s="13"/>
      <c r="P90" s="13"/>
      <c r="Q90" s="13"/>
      <c r="R90" s="15"/>
      <c r="S90" s="15"/>
      <c r="T90" s="13"/>
      <c r="U90" s="13"/>
      <c r="V90" s="13"/>
      <c r="W90" s="15"/>
      <c r="X90" s="15"/>
      <c r="Y90" s="13"/>
      <c r="Z90" s="42"/>
      <c r="AA90" s="42"/>
      <c r="AB90" s="43"/>
      <c r="AC90" s="43"/>
      <c r="AD90" s="30"/>
    </row>
    <row r="91" spans="1:30" ht="3" customHeight="1" x14ac:dyDescent="0.25">
      <c r="A91" s="93"/>
      <c r="B91" s="94"/>
      <c r="C91" s="103"/>
      <c r="E91"/>
      <c r="K91" s="44"/>
      <c r="L91" s="44"/>
      <c r="M91" s="45"/>
      <c r="N91" s="45"/>
      <c r="Z91" s="46"/>
      <c r="AA91" s="46"/>
      <c r="AB91" s="47"/>
      <c r="AC91" s="47"/>
      <c r="AD91" s="30"/>
    </row>
    <row r="92" spans="1:30" s="4" customFormat="1" x14ac:dyDescent="0.25">
      <c r="A92" s="160" t="s">
        <v>8</v>
      </c>
      <c r="B92" s="160" t="s">
        <v>9</v>
      </c>
      <c r="C92" s="160" t="s">
        <v>10</v>
      </c>
      <c r="D92" s="160" t="s">
        <v>11</v>
      </c>
      <c r="F92" s="167">
        <v>2024</v>
      </c>
      <c r="G92" s="168"/>
      <c r="H92" s="168"/>
      <c r="I92" s="168"/>
      <c r="J92" s="120"/>
      <c r="K92" s="167">
        <v>2025</v>
      </c>
      <c r="L92" s="168"/>
      <c r="M92" s="168"/>
      <c r="N92" s="168"/>
      <c r="O92" s="72"/>
      <c r="P92" s="164">
        <v>2026</v>
      </c>
      <c r="Q92" s="165"/>
      <c r="R92" s="165"/>
      <c r="S92" s="166"/>
      <c r="T92" s="72"/>
      <c r="U92" s="167">
        <v>2027</v>
      </c>
      <c r="V92" s="168"/>
      <c r="W92" s="168"/>
      <c r="X92" s="168"/>
      <c r="Y92" s="72"/>
      <c r="Z92" s="167" t="s">
        <v>12</v>
      </c>
      <c r="AA92" s="168"/>
      <c r="AB92" s="168"/>
      <c r="AC92" s="168"/>
    </row>
    <row r="93" spans="1:30" s="4" customFormat="1" ht="14.45" customHeight="1" x14ac:dyDescent="0.25">
      <c r="A93" s="160"/>
      <c r="B93" s="160"/>
      <c r="C93" s="160"/>
      <c r="D93" s="160"/>
      <c r="F93" s="160" t="s">
        <v>13</v>
      </c>
      <c r="G93" s="160"/>
      <c r="H93" s="159" t="s">
        <v>14</v>
      </c>
      <c r="I93" s="159"/>
      <c r="J93" s="120"/>
      <c r="K93" s="160" t="s">
        <v>13</v>
      </c>
      <c r="L93" s="160"/>
      <c r="M93" s="159" t="s">
        <v>14</v>
      </c>
      <c r="N93" s="159"/>
      <c r="O93" s="72"/>
      <c r="P93" s="169" t="s">
        <v>13</v>
      </c>
      <c r="Q93" s="170"/>
      <c r="R93" s="169" t="s">
        <v>14</v>
      </c>
      <c r="S93" s="170"/>
      <c r="T93" s="72"/>
      <c r="U93" s="160" t="s">
        <v>13</v>
      </c>
      <c r="V93" s="160"/>
      <c r="W93" s="159" t="s">
        <v>14</v>
      </c>
      <c r="X93" s="159"/>
      <c r="Y93" s="72"/>
      <c r="Z93" s="160" t="s">
        <v>13</v>
      </c>
      <c r="AA93" s="160"/>
      <c r="AB93" s="159" t="s">
        <v>14</v>
      </c>
      <c r="AC93" s="159"/>
    </row>
    <row r="94" spans="1:30" s="4" customFormat="1" ht="33" customHeight="1" x14ac:dyDescent="0.25">
      <c r="A94" s="160"/>
      <c r="B94" s="160"/>
      <c r="C94" s="160"/>
      <c r="D94" s="160"/>
      <c r="E94" s="17"/>
      <c r="F94" s="119" t="s">
        <v>15</v>
      </c>
      <c r="G94" s="119" t="s">
        <v>16</v>
      </c>
      <c r="H94" s="124" t="s">
        <v>17</v>
      </c>
      <c r="I94" s="124" t="s">
        <v>18</v>
      </c>
      <c r="J94" s="120"/>
      <c r="K94" s="119" t="s">
        <v>15</v>
      </c>
      <c r="L94" s="119" t="s">
        <v>16</v>
      </c>
      <c r="M94" s="124" t="s">
        <v>17</v>
      </c>
      <c r="N94" s="124" t="s">
        <v>18</v>
      </c>
      <c r="O94" s="72"/>
      <c r="P94" s="129" t="s">
        <v>15</v>
      </c>
      <c r="Q94" s="129" t="s">
        <v>16</v>
      </c>
      <c r="R94" s="129" t="s">
        <v>17</v>
      </c>
      <c r="S94" s="129" t="s">
        <v>18</v>
      </c>
      <c r="T94" s="72"/>
      <c r="U94" s="119" t="s">
        <v>15</v>
      </c>
      <c r="V94" s="119" t="s">
        <v>16</v>
      </c>
      <c r="W94" s="124" t="s">
        <v>17</v>
      </c>
      <c r="X94" s="124" t="s">
        <v>18</v>
      </c>
      <c r="Y94" s="72"/>
      <c r="Z94" s="119" t="s">
        <v>15</v>
      </c>
      <c r="AA94" s="119" t="s">
        <v>16</v>
      </c>
      <c r="AB94" s="124" t="s">
        <v>17</v>
      </c>
      <c r="AC94" s="124" t="s">
        <v>18</v>
      </c>
    </row>
    <row r="95" spans="1:30" ht="75" x14ac:dyDescent="0.25">
      <c r="A95" s="161">
        <v>8039</v>
      </c>
      <c r="B95" s="162" t="s">
        <v>79</v>
      </c>
      <c r="C95" s="130" t="s">
        <v>80</v>
      </c>
      <c r="D95" s="122" t="s">
        <v>81</v>
      </c>
      <c r="E95" s="105"/>
      <c r="F95" s="142">
        <v>1</v>
      </c>
      <c r="G95" s="142">
        <v>0.99719999999999998</v>
      </c>
      <c r="H95" s="137">
        <f>+H99</f>
        <v>7101798646</v>
      </c>
      <c r="I95" s="137">
        <f>+I99</f>
        <v>6891125550</v>
      </c>
      <c r="J95" s="106">
        <f>SUM(J96:J98)</f>
        <v>0</v>
      </c>
      <c r="K95" s="139">
        <v>1</v>
      </c>
      <c r="L95" s="139">
        <f>+((L96/K96)+(L97/K97)+(L98/K98))/3</f>
        <v>1</v>
      </c>
      <c r="M95" s="134">
        <f>+M99</f>
        <v>16427420900</v>
      </c>
      <c r="N95" s="134">
        <f>+N99</f>
        <v>16376100608</v>
      </c>
      <c r="O95" s="48"/>
      <c r="P95" s="126">
        <v>1</v>
      </c>
      <c r="Q95" s="126">
        <f>SUM(Q96:Q98)</f>
        <v>0</v>
      </c>
      <c r="R95" s="138">
        <f>+R99</f>
        <v>15123181000</v>
      </c>
      <c r="S95" s="138">
        <f>+S99</f>
        <v>6545300788</v>
      </c>
      <c r="T95" s="48"/>
      <c r="U95" s="126">
        <v>1</v>
      </c>
      <c r="V95" s="126">
        <f>SUM(V96:V98)</f>
        <v>0</v>
      </c>
      <c r="W95" s="138">
        <f>+W96+W97+W98</f>
        <v>22057547268</v>
      </c>
      <c r="X95" s="138">
        <f>+X99</f>
        <v>0</v>
      </c>
      <c r="Y95" s="48"/>
      <c r="Z95" s="139">
        <v>1</v>
      </c>
      <c r="AA95" s="139">
        <f>+L95</f>
        <v>1</v>
      </c>
      <c r="AB95" s="134">
        <f>+AB96+AB97+AB98</f>
        <v>60709947814</v>
      </c>
      <c r="AC95" s="134">
        <f>+AC99</f>
        <v>29812526946</v>
      </c>
      <c r="AD95" s="19"/>
    </row>
    <row r="96" spans="1:30" ht="60" x14ac:dyDescent="0.25">
      <c r="A96" s="161"/>
      <c r="B96" s="162"/>
      <c r="C96" s="95" t="s">
        <v>82</v>
      </c>
      <c r="D96" s="20" t="s">
        <v>83</v>
      </c>
      <c r="F96" s="107">
        <v>0.5</v>
      </c>
      <c r="G96" s="108">
        <v>0.5</v>
      </c>
      <c r="H96" s="23">
        <v>4131031977</v>
      </c>
      <c r="I96" s="23">
        <v>4060810965</v>
      </c>
      <c r="K96" s="109">
        <v>0.5</v>
      </c>
      <c r="L96" s="109">
        <f>+ROUNDUP((49.3/100),0)/2</f>
        <v>0.5</v>
      </c>
      <c r="M96" s="84">
        <v>9328489510</v>
      </c>
      <c r="N96" s="26">
        <v>9304575240</v>
      </c>
      <c r="O96" s="48"/>
      <c r="P96" s="108">
        <v>0.25</v>
      </c>
      <c r="Q96" s="51"/>
      <c r="R96" s="52">
        <v>9960035000</v>
      </c>
      <c r="S96" s="52">
        <v>5985212000</v>
      </c>
      <c r="T96" s="48"/>
      <c r="U96" s="108">
        <v>0.25</v>
      </c>
      <c r="V96" s="51"/>
      <c r="W96" s="52">
        <v>11028773634</v>
      </c>
      <c r="X96" s="52"/>
      <c r="Y96" s="48"/>
      <c r="Z96" s="110">
        <v>1</v>
      </c>
      <c r="AA96" s="110">
        <f>+L96*2</f>
        <v>1</v>
      </c>
      <c r="AB96" s="28">
        <f t="shared" ref="AB96:AC98" si="7">+H96+M96+R96+W96</f>
        <v>34448330121</v>
      </c>
      <c r="AC96" s="28">
        <f t="shared" si="7"/>
        <v>19350598205</v>
      </c>
      <c r="AD96" s="4"/>
    </row>
    <row r="97" spans="1:30" ht="60" x14ac:dyDescent="0.25">
      <c r="A97" s="161"/>
      <c r="B97" s="162"/>
      <c r="C97" s="95" t="s">
        <v>84</v>
      </c>
      <c r="D97" s="20" t="s">
        <v>85</v>
      </c>
      <c r="F97" s="107">
        <v>0.25</v>
      </c>
      <c r="G97" s="108">
        <v>0.25</v>
      </c>
      <c r="H97" s="23">
        <v>823286042</v>
      </c>
      <c r="I97" s="23">
        <v>770964836</v>
      </c>
      <c r="K97" s="110">
        <v>0.25</v>
      </c>
      <c r="L97" s="109">
        <f>+ROUNDUP((24.3/100),0)/4</f>
        <v>0.25</v>
      </c>
      <c r="M97" s="84">
        <v>4050169383</v>
      </c>
      <c r="N97" s="26">
        <v>4045049413</v>
      </c>
      <c r="O97" s="48"/>
      <c r="P97" s="108">
        <v>0.25</v>
      </c>
      <c r="Q97" s="51"/>
      <c r="R97" s="52">
        <v>3163146000</v>
      </c>
      <c r="S97" s="52">
        <v>466394874</v>
      </c>
      <c r="T97" s="48"/>
      <c r="U97" s="108">
        <v>0.25</v>
      </c>
      <c r="V97" s="51"/>
      <c r="W97" s="52">
        <v>5514386817</v>
      </c>
      <c r="X97" s="52"/>
      <c r="Y97" s="48"/>
      <c r="Z97" s="109">
        <v>1</v>
      </c>
      <c r="AA97" s="110">
        <f>+L97*4</f>
        <v>1</v>
      </c>
      <c r="AB97" s="28">
        <f t="shared" si="7"/>
        <v>13550988242</v>
      </c>
      <c r="AC97" s="28">
        <f t="shared" si="7"/>
        <v>5282409123</v>
      </c>
      <c r="AD97" s="4"/>
    </row>
    <row r="98" spans="1:30" ht="45" x14ac:dyDescent="0.25">
      <c r="A98" s="161"/>
      <c r="B98" s="162"/>
      <c r="C98" s="95" t="s">
        <v>86</v>
      </c>
      <c r="D98" s="20" t="s">
        <v>87</v>
      </c>
      <c r="F98" s="107">
        <v>0.25</v>
      </c>
      <c r="G98" s="108">
        <v>0.25</v>
      </c>
      <c r="H98" s="23">
        <v>2147480627</v>
      </c>
      <c r="I98" s="23">
        <v>2059349749</v>
      </c>
      <c r="K98" s="110">
        <v>0.25</v>
      </c>
      <c r="L98" s="109">
        <f>+ROUNDUP((25/100),0)/4</f>
        <v>0.25</v>
      </c>
      <c r="M98" s="84">
        <v>3048762007</v>
      </c>
      <c r="N98" s="26">
        <v>3026475955</v>
      </c>
      <c r="O98" s="48"/>
      <c r="P98" s="108">
        <v>0.25</v>
      </c>
      <c r="Q98" s="51"/>
      <c r="R98" s="52">
        <v>2000000000</v>
      </c>
      <c r="S98" s="52">
        <v>93693914</v>
      </c>
      <c r="T98" s="48"/>
      <c r="U98" s="108">
        <v>0.25</v>
      </c>
      <c r="V98" s="51"/>
      <c r="W98" s="52">
        <v>5514386817</v>
      </c>
      <c r="X98" s="52"/>
      <c r="Y98" s="48"/>
      <c r="Z98" s="109">
        <v>1</v>
      </c>
      <c r="AA98" s="110">
        <f>+L98*4</f>
        <v>1</v>
      </c>
      <c r="AB98" s="28">
        <f t="shared" si="7"/>
        <v>12710629451</v>
      </c>
      <c r="AC98" s="28">
        <f t="shared" si="7"/>
        <v>5179519618</v>
      </c>
      <c r="AD98" s="4"/>
    </row>
    <row r="99" spans="1:30" s="30" customFormat="1" x14ac:dyDescent="0.25">
      <c r="A99" s="140"/>
      <c r="B99" s="140" t="s">
        <v>24</v>
      </c>
      <c r="C99" s="135"/>
      <c r="D99" s="135"/>
      <c r="E99" s="133"/>
      <c r="F99" s="140"/>
      <c r="G99" s="140"/>
      <c r="H99" s="127">
        <f>SUM(H96:H98)</f>
        <v>7101798646</v>
      </c>
      <c r="I99" s="127">
        <f>SUM(I96:I98)</f>
        <v>6891125550</v>
      </c>
      <c r="J99" s="136"/>
      <c r="K99" s="143"/>
      <c r="L99" s="143"/>
      <c r="M99" s="127">
        <f>SUM(M96:M98)</f>
        <v>16427420900</v>
      </c>
      <c r="N99" s="127">
        <f>SUM(N96:N98)</f>
        <v>16376100608</v>
      </c>
      <c r="O99" s="136"/>
      <c r="P99" s="140"/>
      <c r="Q99" s="140"/>
      <c r="R99" s="127">
        <f>SUM(R96:R98)</f>
        <v>15123181000</v>
      </c>
      <c r="S99" s="127">
        <f>SUM(S96:S98)</f>
        <v>6545300788</v>
      </c>
      <c r="T99" s="136"/>
      <c r="U99" s="140"/>
      <c r="V99" s="140"/>
      <c r="W99" s="145">
        <f>SUM(W96:W98)</f>
        <v>22057547268</v>
      </c>
      <c r="X99" s="145">
        <f>SUM(X96:X98)</f>
        <v>0</v>
      </c>
      <c r="Y99" s="136"/>
      <c r="Z99" s="127"/>
      <c r="AA99" s="127"/>
      <c r="AB99" s="127">
        <f>SUM(AB96:AB98)</f>
        <v>60709947814</v>
      </c>
      <c r="AC99" s="127">
        <f>SUM(AC96:AC98)</f>
        <v>29812526946</v>
      </c>
    </row>
    <row r="100" spans="1:30" hidden="1" x14ac:dyDescent="0.25">
      <c r="H100" s="111">
        <f>+H99+H87+H75+H64+H54+H42+H26+H15</f>
        <v>36415742428</v>
      </c>
      <c r="I100" s="111">
        <f>+I99+I87+I75+I64+I54+I42+I26+I15</f>
        <v>30962709361</v>
      </c>
      <c r="K100" s="46"/>
      <c r="L100" s="46"/>
      <c r="M100" s="47"/>
      <c r="N100" s="47"/>
    </row>
    <row r="101" spans="1:30" ht="43.15" hidden="1" customHeight="1" x14ac:dyDescent="0.25">
      <c r="H101" s="163" t="s">
        <v>88</v>
      </c>
      <c r="I101" s="163"/>
      <c r="K101" s="46"/>
      <c r="L101" s="46"/>
      <c r="M101" s="91"/>
      <c r="N101" s="47"/>
    </row>
    <row r="102" spans="1:30" x14ac:dyDescent="0.25">
      <c r="H102" s="112">
        <f>+H99+H87+H75+H64+H54+H42+H26+H15</f>
        <v>36415742428</v>
      </c>
      <c r="I102" s="112">
        <f>+I99+I87+I75+I64+I54+I42+I26+I15</f>
        <v>30962709361</v>
      </c>
      <c r="J102" s="113">
        <f>+J99+J87+J75+J64+J54+J42+J26+J15</f>
        <v>0</v>
      </c>
      <c r="K102" s="46"/>
      <c r="L102" s="46"/>
      <c r="M102" s="112">
        <f>+M99+M87+M75+M64+M54+M42+M26+M15</f>
        <v>95770216895</v>
      </c>
      <c r="N102" s="112">
        <f>+N99+N87+N75+N64+N54+N42+N26+N15</f>
        <v>94503216932</v>
      </c>
      <c r="P102" s="1" t="s">
        <v>89</v>
      </c>
      <c r="R102" s="112">
        <f>+R99+R87+R75+R64+R54+R42+R26+R15</f>
        <v>87618159000</v>
      </c>
      <c r="S102" s="112">
        <f>+S99+S87+S75+S64+S54+S42+S26+S15</f>
        <v>27575645359</v>
      </c>
    </row>
    <row r="104" spans="1:30" x14ac:dyDescent="0.25">
      <c r="R104" s="155" t="s">
        <v>97</v>
      </c>
    </row>
  </sheetData>
  <mergeCells count="182">
    <mergeCell ref="A1:I1"/>
    <mergeCell ref="A2:I2"/>
    <mergeCell ref="A3:I3"/>
    <mergeCell ref="A4:I4"/>
    <mergeCell ref="A5:I5"/>
    <mergeCell ref="A7:A8"/>
    <mergeCell ref="W11:X11"/>
    <mergeCell ref="Z11:AA11"/>
    <mergeCell ref="AB11:AC11"/>
    <mergeCell ref="A13:A14"/>
    <mergeCell ref="B13:B14"/>
    <mergeCell ref="A17:A18"/>
    <mergeCell ref="P10:S10"/>
    <mergeCell ref="U10:X10"/>
    <mergeCell ref="Z10:AC10"/>
    <mergeCell ref="F11:G11"/>
    <mergeCell ref="H11:I11"/>
    <mergeCell ref="K11:L11"/>
    <mergeCell ref="M11:N11"/>
    <mergeCell ref="P11:Q11"/>
    <mergeCell ref="R11:S11"/>
    <mergeCell ref="U11:V11"/>
    <mergeCell ref="A10:A12"/>
    <mergeCell ref="B10:B12"/>
    <mergeCell ref="C10:C12"/>
    <mergeCell ref="D10:D12"/>
    <mergeCell ref="F10:I10"/>
    <mergeCell ref="K10:N10"/>
    <mergeCell ref="W21:X21"/>
    <mergeCell ref="Z21:AA21"/>
    <mergeCell ref="AB21:AC21"/>
    <mergeCell ref="A23:A25"/>
    <mergeCell ref="B23:B25"/>
    <mergeCell ref="A28:A29"/>
    <mergeCell ref="P20:S20"/>
    <mergeCell ref="U20:X20"/>
    <mergeCell ref="Z20:AC20"/>
    <mergeCell ref="F21:G21"/>
    <mergeCell ref="H21:I21"/>
    <mergeCell ref="K21:L21"/>
    <mergeCell ref="M21:N21"/>
    <mergeCell ref="P21:Q21"/>
    <mergeCell ref="R21:S21"/>
    <mergeCell ref="U21:V21"/>
    <mergeCell ref="A20:A22"/>
    <mergeCell ref="B20:B22"/>
    <mergeCell ref="C20:C22"/>
    <mergeCell ref="D20:D22"/>
    <mergeCell ref="F20:I20"/>
    <mergeCell ref="K20:N20"/>
    <mergeCell ref="W32:X32"/>
    <mergeCell ref="Z32:AA32"/>
    <mergeCell ref="AB32:AC32"/>
    <mergeCell ref="A34:A41"/>
    <mergeCell ref="B34:B41"/>
    <mergeCell ref="A44:A45"/>
    <mergeCell ref="P31:S31"/>
    <mergeCell ref="U31:X31"/>
    <mergeCell ref="Z31:AC31"/>
    <mergeCell ref="F32:G32"/>
    <mergeCell ref="H32:I32"/>
    <mergeCell ref="K32:L32"/>
    <mergeCell ref="M32:N32"/>
    <mergeCell ref="P32:Q32"/>
    <mergeCell ref="R32:S32"/>
    <mergeCell ref="U32:V32"/>
    <mergeCell ref="A31:A33"/>
    <mergeCell ref="B31:B33"/>
    <mergeCell ref="C31:C33"/>
    <mergeCell ref="D31:D33"/>
    <mergeCell ref="F31:I31"/>
    <mergeCell ref="K31:N31"/>
    <mergeCell ref="W48:X48"/>
    <mergeCell ref="Z48:AA48"/>
    <mergeCell ref="AB48:AC48"/>
    <mergeCell ref="A50:A53"/>
    <mergeCell ref="B50:B53"/>
    <mergeCell ref="A56:A57"/>
    <mergeCell ref="P47:S47"/>
    <mergeCell ref="U47:X47"/>
    <mergeCell ref="Z47:AC47"/>
    <mergeCell ref="F48:G48"/>
    <mergeCell ref="H48:I48"/>
    <mergeCell ref="K48:L48"/>
    <mergeCell ref="M48:N48"/>
    <mergeCell ref="P48:Q48"/>
    <mergeCell ref="R48:S48"/>
    <mergeCell ref="U48:V48"/>
    <mergeCell ref="A47:A49"/>
    <mergeCell ref="B47:B49"/>
    <mergeCell ref="C47:C49"/>
    <mergeCell ref="D47:D49"/>
    <mergeCell ref="F47:I47"/>
    <mergeCell ref="K47:N47"/>
    <mergeCell ref="W60:X60"/>
    <mergeCell ref="Z60:AA60"/>
    <mergeCell ref="AB60:AC60"/>
    <mergeCell ref="A62:A63"/>
    <mergeCell ref="B62:B63"/>
    <mergeCell ref="A66:A67"/>
    <mergeCell ref="P59:S59"/>
    <mergeCell ref="U59:X59"/>
    <mergeCell ref="Z59:AC59"/>
    <mergeCell ref="F60:G60"/>
    <mergeCell ref="H60:I60"/>
    <mergeCell ref="K60:L60"/>
    <mergeCell ref="M60:N60"/>
    <mergeCell ref="P60:Q60"/>
    <mergeCell ref="R60:S60"/>
    <mergeCell ref="U60:V60"/>
    <mergeCell ref="A59:A61"/>
    <mergeCell ref="B59:B61"/>
    <mergeCell ref="C59:C61"/>
    <mergeCell ref="D59:D61"/>
    <mergeCell ref="F59:I59"/>
    <mergeCell ref="K59:N59"/>
    <mergeCell ref="W70:X70"/>
    <mergeCell ref="Z70:AA70"/>
    <mergeCell ref="AB70:AC70"/>
    <mergeCell ref="B72:B73"/>
    <mergeCell ref="A77:A78"/>
    <mergeCell ref="A72:A74"/>
    <mergeCell ref="P69:S69"/>
    <mergeCell ref="U69:X69"/>
    <mergeCell ref="Z69:AC69"/>
    <mergeCell ref="F70:G70"/>
    <mergeCell ref="H70:I70"/>
    <mergeCell ref="K70:L70"/>
    <mergeCell ref="M70:N70"/>
    <mergeCell ref="P70:Q70"/>
    <mergeCell ref="R70:S70"/>
    <mergeCell ref="U70:V70"/>
    <mergeCell ref="A69:A71"/>
    <mergeCell ref="B69:B71"/>
    <mergeCell ref="C69:C71"/>
    <mergeCell ref="D69:D71"/>
    <mergeCell ref="F69:I69"/>
    <mergeCell ref="K69:N69"/>
    <mergeCell ref="W81:X81"/>
    <mergeCell ref="Z81:AA81"/>
    <mergeCell ref="AB81:AC81"/>
    <mergeCell ref="A83:A85"/>
    <mergeCell ref="B83:B85"/>
    <mergeCell ref="A89:A90"/>
    <mergeCell ref="P80:S80"/>
    <mergeCell ref="U80:X80"/>
    <mergeCell ref="Z80:AC80"/>
    <mergeCell ref="F81:G81"/>
    <mergeCell ref="H81:I81"/>
    <mergeCell ref="K81:L81"/>
    <mergeCell ref="M81:N81"/>
    <mergeCell ref="P81:Q81"/>
    <mergeCell ref="R81:S81"/>
    <mergeCell ref="U81:V81"/>
    <mergeCell ref="A80:A82"/>
    <mergeCell ref="B80:B82"/>
    <mergeCell ref="C80:C82"/>
    <mergeCell ref="D80:D82"/>
    <mergeCell ref="F80:I80"/>
    <mergeCell ref="K80:N80"/>
    <mergeCell ref="W93:X93"/>
    <mergeCell ref="Z93:AA93"/>
    <mergeCell ref="AB93:AC93"/>
    <mergeCell ref="A95:A98"/>
    <mergeCell ref="B95:B98"/>
    <mergeCell ref="H101:I101"/>
    <mergeCell ref="P92:S92"/>
    <mergeCell ref="U92:X92"/>
    <mergeCell ref="Z92:AC92"/>
    <mergeCell ref="F93:G93"/>
    <mergeCell ref="H93:I93"/>
    <mergeCell ref="K93:L93"/>
    <mergeCell ref="M93:N93"/>
    <mergeCell ref="P93:Q93"/>
    <mergeCell ref="R93:S93"/>
    <mergeCell ref="U93:V93"/>
    <mergeCell ref="A92:A94"/>
    <mergeCell ref="B92:B94"/>
    <mergeCell ref="C92:C94"/>
    <mergeCell ref="D92:D94"/>
    <mergeCell ref="F92:I92"/>
    <mergeCell ref="K92:N92"/>
  </mergeCells>
  <pageMargins left="0.7" right="0.7" top="0.75" bottom="0.75" header="0.3" footer="0.3"/>
  <pageSetup orientation="portrait" r:id="rId1"/>
  <customProperties>
    <customPr name="_pios_id" r:id="rId2"/>
  </customProperties>
  <ignoredErrors>
    <ignoredError sqref="R87:S87" formulaRange="1"/>
    <ignoredError sqref="AA38 AA40" formula="1"/>
  </ignoredErrors>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F104"/>
  <sheetViews>
    <sheetView zoomScale="80" zoomScaleNormal="80" workbookViewId="0">
      <pane xSplit="3" ySplit="12" topLeftCell="W13" activePane="bottomRight" state="frozen"/>
      <selection pane="topRight" activeCell="D1" sqref="D1"/>
      <selection pane="bottomLeft" activeCell="A13" sqref="A13"/>
      <selection pane="bottomRight" activeCell="AD16" sqref="AD16"/>
    </sheetView>
  </sheetViews>
  <sheetFormatPr baseColWidth="10" defaultColWidth="11.5703125" defaultRowHeight="15" x14ac:dyDescent="0.25"/>
  <cols>
    <col min="1" max="1" width="9.140625" style="3" customWidth="1"/>
    <col min="2" max="2" width="43.28515625" style="3" customWidth="1"/>
    <col min="3" max="3" width="60" style="3" customWidth="1"/>
    <col min="4" max="4" width="42.28515625" style="3" customWidth="1"/>
    <col min="5" max="5" width="1.140625" style="4" customWidth="1"/>
    <col min="6" max="6" width="15.42578125" style="1" customWidth="1"/>
    <col min="7" max="7" width="12.85546875" style="1" customWidth="1"/>
    <col min="8" max="8" width="20.28515625" style="16" customWidth="1"/>
    <col min="9" max="9" width="22.28515625" style="16" customWidth="1"/>
    <col min="10" max="10" width="0.7109375" style="1" customWidth="1"/>
    <col min="11" max="11" width="15.7109375" style="1" customWidth="1"/>
    <col min="12" max="12" width="13.28515625" style="1" customWidth="1"/>
    <col min="13" max="13" width="19.42578125" style="2" customWidth="1"/>
    <col min="14" max="14" width="20.5703125" style="2" customWidth="1"/>
    <col min="15" max="15" width="1.7109375" style="1" customWidth="1"/>
    <col min="16" max="16" width="18" style="1" customWidth="1"/>
    <col min="17" max="17" width="15.7109375" style="1" customWidth="1"/>
    <col min="18" max="18" width="23.5703125" style="2" customWidth="1"/>
    <col min="19" max="19" width="19.28515625" style="2" customWidth="1"/>
    <col min="20" max="20" width="1.7109375" style="1" customWidth="1"/>
    <col min="21" max="21" width="17.42578125" style="1" customWidth="1"/>
    <col min="22" max="22" width="15.42578125" style="1" customWidth="1"/>
    <col min="23" max="23" width="20.85546875" style="2" customWidth="1"/>
    <col min="24" max="24" width="19.140625" style="2" customWidth="1"/>
    <col min="25" max="25" width="1.7109375" style="1" customWidth="1"/>
    <col min="26" max="26" width="17.42578125" style="1" customWidth="1"/>
    <col min="27" max="27" width="15.42578125" style="1" customWidth="1"/>
    <col min="28" max="28" width="20.85546875" style="2" customWidth="1"/>
    <col min="29" max="29" width="19.140625" style="2" customWidth="1"/>
    <col min="30" max="30" width="11.5703125" style="3" customWidth="1"/>
    <col min="31" max="16384" width="11.5703125" style="3"/>
  </cols>
  <sheetData>
    <row r="1" spans="1:32" x14ac:dyDescent="0.25">
      <c r="A1" s="182" t="s">
        <v>0</v>
      </c>
      <c r="B1" s="183"/>
      <c r="C1" s="183"/>
      <c r="D1" s="183"/>
      <c r="E1" s="183"/>
      <c r="F1" s="183"/>
      <c r="G1" s="183"/>
      <c r="H1" s="183"/>
      <c r="I1" s="184"/>
    </row>
    <row r="2" spans="1:32" x14ac:dyDescent="0.25">
      <c r="A2" s="182" t="s">
        <v>1</v>
      </c>
      <c r="B2" s="183"/>
      <c r="C2" s="183"/>
      <c r="D2" s="183"/>
      <c r="E2" s="183"/>
      <c r="F2" s="183"/>
      <c r="G2" s="183"/>
      <c r="H2" s="183"/>
      <c r="I2" s="184"/>
    </row>
    <row r="3" spans="1:32" x14ac:dyDescent="0.25">
      <c r="A3" s="182" t="s">
        <v>0</v>
      </c>
      <c r="B3" s="183"/>
      <c r="C3" s="183"/>
      <c r="D3" s="183"/>
      <c r="E3" s="183"/>
      <c r="F3" s="183"/>
      <c r="G3" s="183"/>
      <c r="H3" s="183"/>
      <c r="I3" s="184"/>
    </row>
    <row r="4" spans="1:32" x14ac:dyDescent="0.25">
      <c r="A4" s="182" t="s">
        <v>2</v>
      </c>
      <c r="B4" s="183"/>
      <c r="C4" s="183"/>
      <c r="D4" s="183"/>
      <c r="E4" s="183"/>
      <c r="F4" s="183"/>
      <c r="G4" s="183"/>
      <c r="H4" s="183"/>
      <c r="I4" s="184"/>
    </row>
    <row r="5" spans="1:32" s="4" customFormat="1" x14ac:dyDescent="0.25">
      <c r="A5" s="185" t="s">
        <v>92</v>
      </c>
      <c r="B5" s="186"/>
      <c r="C5" s="186"/>
      <c r="D5" s="186"/>
      <c r="E5" s="186"/>
      <c r="F5" s="186"/>
      <c r="G5" s="186"/>
      <c r="H5" s="186"/>
      <c r="I5" s="187"/>
      <c r="J5" s="72"/>
      <c r="K5" s="72"/>
      <c r="L5" s="72"/>
      <c r="M5" s="114"/>
      <c r="N5" s="114"/>
      <c r="O5" s="72"/>
      <c r="P5" s="72"/>
      <c r="Q5" s="72"/>
      <c r="R5" s="114"/>
      <c r="S5" s="114"/>
      <c r="T5" s="72"/>
      <c r="U5" s="72"/>
      <c r="V5" s="72"/>
      <c r="W5" s="114"/>
      <c r="X5" s="114"/>
      <c r="Y5" s="72"/>
      <c r="Z5" s="72"/>
      <c r="AA5" s="72"/>
      <c r="AB5" s="114"/>
      <c r="AC5" s="114"/>
    </row>
    <row r="6" spans="1:32" x14ac:dyDescent="0.25">
      <c r="A6" s="5"/>
      <c r="B6" s="5"/>
      <c r="C6" s="5"/>
      <c r="D6" s="5"/>
      <c r="E6" s="6"/>
      <c r="F6" s="7"/>
      <c r="G6" s="7"/>
      <c r="H6" s="8"/>
      <c r="I6" s="8"/>
    </row>
    <row r="7" spans="1:32" s="11" customFormat="1" ht="12.75" x14ac:dyDescent="0.25">
      <c r="A7" s="172" t="s">
        <v>3</v>
      </c>
      <c r="B7" s="115" t="s">
        <v>4</v>
      </c>
      <c r="C7" s="10" t="s">
        <v>5</v>
      </c>
      <c r="E7" s="12"/>
      <c r="F7" s="13"/>
      <c r="G7" s="13"/>
      <c r="H7" s="14"/>
      <c r="I7" s="14"/>
      <c r="J7" s="13"/>
      <c r="K7" s="13"/>
      <c r="L7" s="13"/>
      <c r="M7" s="15"/>
      <c r="N7" s="15"/>
      <c r="O7" s="13"/>
      <c r="P7" s="13"/>
      <c r="Q7" s="13"/>
      <c r="R7" s="15"/>
      <c r="S7" s="15"/>
      <c r="T7" s="13"/>
      <c r="U7" s="13"/>
      <c r="V7" s="13"/>
      <c r="W7" s="15"/>
      <c r="X7" s="15"/>
      <c r="Y7" s="13"/>
      <c r="Z7" s="13"/>
      <c r="AA7" s="13"/>
      <c r="AB7" s="15"/>
      <c r="AC7" s="15"/>
    </row>
    <row r="8" spans="1:32" s="11" customFormat="1" ht="12.75" x14ac:dyDescent="0.25">
      <c r="A8" s="172"/>
      <c r="B8" s="115" t="s">
        <v>6</v>
      </c>
      <c r="C8" s="10" t="s">
        <v>7</v>
      </c>
      <c r="E8" s="12"/>
      <c r="F8" s="13"/>
      <c r="G8" s="13"/>
      <c r="H8" s="14"/>
      <c r="I8" s="14"/>
      <c r="J8" s="13"/>
      <c r="K8" s="13"/>
      <c r="L8" s="13"/>
      <c r="M8" s="15"/>
      <c r="N8" s="15"/>
      <c r="O8" s="13"/>
      <c r="P8" s="13"/>
      <c r="Q8" s="13"/>
      <c r="R8" s="15"/>
      <c r="S8" s="15"/>
      <c r="T8" s="13"/>
      <c r="U8" s="13"/>
      <c r="V8" s="13"/>
      <c r="W8" s="15"/>
      <c r="X8" s="15"/>
      <c r="Y8" s="13"/>
      <c r="Z8" s="13"/>
      <c r="AA8" s="13"/>
      <c r="AB8" s="15"/>
      <c r="AC8" s="15"/>
    </row>
    <row r="9" spans="1:32" ht="3" customHeight="1" x14ac:dyDescent="0.25"/>
    <row r="10" spans="1:32" s="4" customFormat="1" x14ac:dyDescent="0.25">
      <c r="A10" s="160" t="s">
        <v>8</v>
      </c>
      <c r="B10" s="160" t="s">
        <v>9</v>
      </c>
      <c r="C10" s="160" t="s">
        <v>10</v>
      </c>
      <c r="D10" s="160" t="s">
        <v>11</v>
      </c>
      <c r="F10" s="167">
        <v>2024</v>
      </c>
      <c r="G10" s="168"/>
      <c r="H10" s="168"/>
      <c r="I10" s="168"/>
      <c r="J10" s="120"/>
      <c r="K10" s="167">
        <v>2025</v>
      </c>
      <c r="L10" s="168"/>
      <c r="M10" s="168"/>
      <c r="N10" s="168"/>
      <c r="O10" s="72"/>
      <c r="P10" s="164">
        <v>2026</v>
      </c>
      <c r="Q10" s="165"/>
      <c r="R10" s="165"/>
      <c r="S10" s="166"/>
      <c r="T10" s="72"/>
      <c r="U10" s="167">
        <v>2027</v>
      </c>
      <c r="V10" s="168"/>
      <c r="W10" s="168"/>
      <c r="X10" s="168"/>
      <c r="Y10" s="72"/>
      <c r="Z10" s="167" t="s">
        <v>12</v>
      </c>
      <c r="AA10" s="168"/>
      <c r="AB10" s="168"/>
      <c r="AC10" s="168"/>
    </row>
    <row r="11" spans="1:32" s="4" customFormat="1" ht="14.45" customHeight="1" x14ac:dyDescent="0.25">
      <c r="A11" s="160"/>
      <c r="B11" s="160"/>
      <c r="C11" s="160"/>
      <c r="D11" s="160"/>
      <c r="F11" s="160" t="s">
        <v>13</v>
      </c>
      <c r="G11" s="160"/>
      <c r="H11" s="159" t="s">
        <v>14</v>
      </c>
      <c r="I11" s="159"/>
      <c r="J11" s="120"/>
      <c r="K11" s="160" t="s">
        <v>13</v>
      </c>
      <c r="L11" s="160"/>
      <c r="M11" s="159" t="s">
        <v>14</v>
      </c>
      <c r="N11" s="159"/>
      <c r="O11" s="72"/>
      <c r="P11" s="169" t="s">
        <v>13</v>
      </c>
      <c r="Q11" s="170"/>
      <c r="R11" s="169" t="s">
        <v>14</v>
      </c>
      <c r="S11" s="170"/>
      <c r="T11" s="72"/>
      <c r="U11" s="160" t="s">
        <v>13</v>
      </c>
      <c r="V11" s="160"/>
      <c r="W11" s="159" t="s">
        <v>14</v>
      </c>
      <c r="X11" s="159"/>
      <c r="Y11" s="72"/>
      <c r="Z11" s="160" t="s">
        <v>13</v>
      </c>
      <c r="AA11" s="160"/>
      <c r="AB11" s="159" t="s">
        <v>14</v>
      </c>
      <c r="AC11" s="159"/>
    </row>
    <row r="12" spans="1:32" s="4" customFormat="1" ht="33" customHeight="1" x14ac:dyDescent="0.25">
      <c r="A12" s="160"/>
      <c r="B12" s="160"/>
      <c r="C12" s="160"/>
      <c r="D12" s="160"/>
      <c r="E12" s="17"/>
      <c r="F12" s="119" t="s">
        <v>15</v>
      </c>
      <c r="G12" s="119" t="s">
        <v>16</v>
      </c>
      <c r="H12" s="124" t="s">
        <v>17</v>
      </c>
      <c r="I12" s="124" t="s">
        <v>18</v>
      </c>
      <c r="J12" s="120"/>
      <c r="K12" s="119" t="s">
        <v>15</v>
      </c>
      <c r="L12" s="119" t="s">
        <v>16</v>
      </c>
      <c r="M12" s="124" t="s">
        <v>17</v>
      </c>
      <c r="N12" s="124" t="s">
        <v>18</v>
      </c>
      <c r="O12" s="72"/>
      <c r="P12" s="129" t="s">
        <v>15</v>
      </c>
      <c r="Q12" s="129" t="s">
        <v>16</v>
      </c>
      <c r="R12" s="129" t="s">
        <v>17</v>
      </c>
      <c r="S12" s="129" t="s">
        <v>18</v>
      </c>
      <c r="T12" s="72"/>
      <c r="U12" s="119" t="s">
        <v>15</v>
      </c>
      <c r="V12" s="119" t="s">
        <v>16</v>
      </c>
      <c r="W12" s="124" t="s">
        <v>17</v>
      </c>
      <c r="X12" s="124" t="s">
        <v>18</v>
      </c>
      <c r="Y12" s="72"/>
      <c r="Z12" s="119" t="s">
        <v>15</v>
      </c>
      <c r="AA12" s="119" t="s">
        <v>16</v>
      </c>
      <c r="AB12" s="124" t="s">
        <v>17</v>
      </c>
      <c r="AC12" s="124" t="s">
        <v>18</v>
      </c>
    </row>
    <row r="13" spans="1:32" ht="50.25" customHeight="1" x14ac:dyDescent="0.25">
      <c r="A13" s="161">
        <v>7984</v>
      </c>
      <c r="B13" s="171" t="s">
        <v>19</v>
      </c>
      <c r="C13" s="130" t="s">
        <v>20</v>
      </c>
      <c r="D13" s="122" t="s">
        <v>21</v>
      </c>
      <c r="F13" s="118">
        <f>+F14</f>
        <v>880</v>
      </c>
      <c r="G13" s="132">
        <f>+G14</f>
        <v>919.64</v>
      </c>
      <c r="H13" s="117">
        <f>+H14</f>
        <v>11696165536</v>
      </c>
      <c r="I13" s="117">
        <f>+I14</f>
        <v>6902279243</v>
      </c>
      <c r="J13" s="18"/>
      <c r="K13" s="116">
        <f>+K14</f>
        <v>8613</v>
      </c>
      <c r="L13" s="131">
        <f>+L14</f>
        <v>1396</v>
      </c>
      <c r="M13" s="128">
        <f>+M14</f>
        <v>21984814246</v>
      </c>
      <c r="N13" s="128">
        <f>+N14</f>
        <v>21419409164</v>
      </c>
      <c r="O13" s="121"/>
      <c r="P13" s="118">
        <f>+P14</f>
        <v>7440</v>
      </c>
      <c r="Q13" s="131">
        <f>+Q14</f>
        <v>0</v>
      </c>
      <c r="R13" s="117">
        <f>+R14</f>
        <v>25438936000</v>
      </c>
      <c r="S13" s="117">
        <f>+S14</f>
        <v>4663285698</v>
      </c>
      <c r="T13" s="121"/>
      <c r="U13" s="118">
        <f t="shared" ref="U13:AC13" si="0">+U14</f>
        <v>20224</v>
      </c>
      <c r="V13" s="131">
        <f t="shared" si="0"/>
        <v>0</v>
      </c>
      <c r="W13" s="117">
        <f t="shared" si="0"/>
        <v>30297498950</v>
      </c>
      <c r="X13" s="117">
        <f t="shared" si="0"/>
        <v>0</v>
      </c>
      <c r="Y13" s="121"/>
      <c r="Z13" s="125">
        <f>+Z14</f>
        <v>30000</v>
      </c>
      <c r="AA13" s="123">
        <f t="shared" si="0"/>
        <v>2315.64</v>
      </c>
      <c r="AB13" s="128">
        <f t="shared" si="0"/>
        <v>89417414732</v>
      </c>
      <c r="AC13" s="128">
        <f t="shared" si="0"/>
        <v>32984974105</v>
      </c>
      <c r="AD13" s="19"/>
      <c r="AE13" s="144"/>
      <c r="AF13" s="144"/>
    </row>
    <row r="14" spans="1:32" ht="45" x14ac:dyDescent="0.25">
      <c r="A14" s="161"/>
      <c r="B14" s="171"/>
      <c r="C14" s="20" t="s">
        <v>22</v>
      </c>
      <c r="D14" s="20" t="s">
        <v>23</v>
      </c>
      <c r="F14" s="21">
        <v>880</v>
      </c>
      <c r="G14" s="22">
        <v>919.64</v>
      </c>
      <c r="H14" s="23">
        <v>11696165536</v>
      </c>
      <c r="I14" s="23">
        <v>6902279243</v>
      </c>
      <c r="K14" s="24">
        <v>8613</v>
      </c>
      <c r="L14" s="25">
        <v>1396</v>
      </c>
      <c r="M14" s="26">
        <v>21984814246</v>
      </c>
      <c r="N14" s="26">
        <v>21419409164</v>
      </c>
      <c r="O14" s="72"/>
      <c r="P14" s="21">
        <v>7440</v>
      </c>
      <c r="Q14" s="21">
        <v>0</v>
      </c>
      <c r="R14" s="23">
        <v>25438936000</v>
      </c>
      <c r="S14" s="52">
        <v>4663285698</v>
      </c>
      <c r="T14" s="72"/>
      <c r="U14" s="21">
        <v>20224</v>
      </c>
      <c r="V14" s="21"/>
      <c r="W14" s="23">
        <v>30297498950</v>
      </c>
      <c r="X14" s="23"/>
      <c r="Y14" s="72"/>
      <c r="Z14" s="27">
        <f>+F14+K14+P14+U14-7157</f>
        <v>30000</v>
      </c>
      <c r="AA14" s="27">
        <f>+G14+L14+Q14+V14</f>
        <v>2315.64</v>
      </c>
      <c r="AB14" s="28">
        <f>+H14+M14+R14+W14</f>
        <v>89417414732</v>
      </c>
      <c r="AC14" s="28">
        <f>+I14+N14+S14+X14</f>
        <v>32984974105</v>
      </c>
      <c r="AD14" s="4"/>
      <c r="AF14" s="144"/>
    </row>
    <row r="15" spans="1:32" s="30" customFormat="1" x14ac:dyDescent="0.25">
      <c r="A15" s="140"/>
      <c r="B15" s="140" t="s">
        <v>24</v>
      </c>
      <c r="C15" s="135"/>
      <c r="D15" s="135"/>
      <c r="E15" s="133"/>
      <c r="F15" s="140"/>
      <c r="G15" s="140"/>
      <c r="H15" s="127">
        <f>SUM(H14)</f>
        <v>11696165536</v>
      </c>
      <c r="I15" s="127">
        <f>SUM(I14)</f>
        <v>6902279243</v>
      </c>
      <c r="J15" s="136"/>
      <c r="K15" s="143"/>
      <c r="L15" s="143"/>
      <c r="M15" s="127">
        <f>SUM(M14)</f>
        <v>21984814246</v>
      </c>
      <c r="N15" s="127">
        <f>SUM(N14)</f>
        <v>21419409164</v>
      </c>
      <c r="O15" s="136"/>
      <c r="P15" s="140"/>
      <c r="Q15" s="140"/>
      <c r="R15" s="127">
        <f>SUM(R14)</f>
        <v>25438936000</v>
      </c>
      <c r="S15" s="145">
        <f>SUM(S14)</f>
        <v>4663285698</v>
      </c>
      <c r="T15" s="136"/>
      <c r="U15" s="140"/>
      <c r="V15" s="140"/>
      <c r="W15" s="145">
        <f>SUM(W14)</f>
        <v>30297498950</v>
      </c>
      <c r="X15" s="145">
        <f>SUM(X14)</f>
        <v>0</v>
      </c>
      <c r="Y15" s="136"/>
      <c r="Z15" s="127"/>
      <c r="AA15" s="127"/>
      <c r="AB15" s="127">
        <f>SUM(AB14)</f>
        <v>89417414732</v>
      </c>
      <c r="AC15" s="127">
        <f>SUM(AC14)</f>
        <v>32984974105</v>
      </c>
    </row>
    <row r="16" spans="1:32" s="30" customFormat="1" x14ac:dyDescent="0.25">
      <c r="A16" s="29"/>
      <c r="B16" s="29"/>
      <c r="E16" s="17"/>
      <c r="F16" s="29"/>
      <c r="G16" s="29"/>
      <c r="H16" s="31"/>
      <c r="I16" s="32"/>
      <c r="J16" s="29"/>
      <c r="K16" s="33"/>
      <c r="L16" s="33"/>
      <c r="M16" s="34"/>
      <c r="N16" s="34"/>
      <c r="O16" s="29"/>
      <c r="P16" s="29"/>
      <c r="Q16" s="29"/>
      <c r="R16" s="31"/>
      <c r="S16" s="31"/>
      <c r="T16" s="29"/>
      <c r="U16" s="29"/>
      <c r="V16" s="29"/>
      <c r="W16" s="31"/>
      <c r="X16" s="31"/>
      <c r="Y16" s="29"/>
      <c r="Z16" s="33"/>
      <c r="AA16" s="33"/>
      <c r="AB16" s="34"/>
      <c r="AC16" s="34"/>
    </row>
    <row r="17" spans="1:30" s="35" customFormat="1" ht="12.75" x14ac:dyDescent="0.25">
      <c r="A17" s="172" t="s">
        <v>3</v>
      </c>
      <c r="B17" s="115" t="s">
        <v>4</v>
      </c>
      <c r="C17" s="10" t="s">
        <v>25</v>
      </c>
      <c r="E17" s="36"/>
      <c r="F17" s="37"/>
      <c r="G17" s="37"/>
      <c r="H17" s="38"/>
      <c r="I17" s="38"/>
      <c r="J17" s="37"/>
      <c r="K17" s="39"/>
      <c r="L17" s="39"/>
      <c r="M17" s="40"/>
      <c r="N17" s="40"/>
      <c r="O17" s="37"/>
      <c r="P17" s="37"/>
      <c r="Q17" s="37"/>
      <c r="R17" s="38"/>
      <c r="S17" s="38"/>
      <c r="T17" s="37"/>
      <c r="U17" s="37"/>
      <c r="V17" s="37"/>
      <c r="W17" s="38"/>
      <c r="X17" s="38"/>
      <c r="Y17" s="37"/>
      <c r="Z17" s="39"/>
      <c r="AA17" s="39"/>
      <c r="AB17" s="40"/>
      <c r="AC17" s="40"/>
    </row>
    <row r="18" spans="1:30" s="11" customFormat="1" ht="12.75" x14ac:dyDescent="0.25">
      <c r="A18" s="172"/>
      <c r="B18" s="115" t="s">
        <v>6</v>
      </c>
      <c r="C18" s="10" t="s">
        <v>26</v>
      </c>
      <c r="E18" s="12"/>
      <c r="F18" s="41"/>
      <c r="G18" s="13"/>
      <c r="H18" s="14"/>
      <c r="I18" s="14"/>
      <c r="J18" s="13"/>
      <c r="K18" s="42"/>
      <c r="L18" s="42"/>
      <c r="M18" s="43"/>
      <c r="N18" s="43"/>
      <c r="O18" s="13"/>
      <c r="P18" s="13"/>
      <c r="Q18" s="13"/>
      <c r="R18" s="15"/>
      <c r="S18" s="15"/>
      <c r="T18" s="13"/>
      <c r="U18" s="13"/>
      <c r="V18" s="13"/>
      <c r="W18" s="15"/>
      <c r="X18" s="15"/>
      <c r="Y18" s="13"/>
      <c r="Z18" s="42"/>
      <c r="AA18" s="42"/>
      <c r="AB18" s="43"/>
      <c r="AC18" s="43"/>
    </row>
    <row r="19" spans="1:30" ht="3" customHeight="1" x14ac:dyDescent="0.25">
      <c r="A19" s="1"/>
      <c r="B19" s="1"/>
      <c r="K19" s="44"/>
      <c r="L19" s="44"/>
      <c r="M19" s="45"/>
      <c r="N19" s="45"/>
      <c r="Z19" s="46"/>
      <c r="AA19" s="46"/>
      <c r="AB19" s="47"/>
      <c r="AC19" s="47"/>
    </row>
    <row r="20" spans="1:30" s="4" customFormat="1" x14ac:dyDescent="0.25">
      <c r="A20" s="160" t="s">
        <v>8</v>
      </c>
      <c r="B20" s="160" t="s">
        <v>9</v>
      </c>
      <c r="C20" s="160" t="s">
        <v>10</v>
      </c>
      <c r="D20" s="160" t="s">
        <v>11</v>
      </c>
      <c r="F20" s="167">
        <v>2024</v>
      </c>
      <c r="G20" s="168"/>
      <c r="H20" s="168"/>
      <c r="I20" s="168"/>
      <c r="J20" s="120"/>
      <c r="K20" s="167">
        <v>2025</v>
      </c>
      <c r="L20" s="168"/>
      <c r="M20" s="168"/>
      <c r="N20" s="168"/>
      <c r="O20" s="72"/>
      <c r="P20" s="164">
        <v>2026</v>
      </c>
      <c r="Q20" s="165"/>
      <c r="R20" s="165"/>
      <c r="S20" s="166"/>
      <c r="T20" s="72"/>
      <c r="U20" s="167">
        <v>2027</v>
      </c>
      <c r="V20" s="168"/>
      <c r="W20" s="168"/>
      <c r="X20" s="168"/>
      <c r="Y20" s="72"/>
      <c r="Z20" s="167" t="s">
        <v>12</v>
      </c>
      <c r="AA20" s="168"/>
      <c r="AB20" s="168"/>
      <c r="AC20" s="168"/>
    </row>
    <row r="21" spans="1:30" s="4" customFormat="1" ht="14.45" customHeight="1" x14ac:dyDescent="0.25">
      <c r="A21" s="160"/>
      <c r="B21" s="160"/>
      <c r="C21" s="160"/>
      <c r="D21" s="160"/>
      <c r="F21" s="160" t="s">
        <v>13</v>
      </c>
      <c r="G21" s="160"/>
      <c r="H21" s="159" t="s">
        <v>14</v>
      </c>
      <c r="I21" s="159"/>
      <c r="J21" s="120"/>
      <c r="K21" s="160" t="s">
        <v>13</v>
      </c>
      <c r="L21" s="160"/>
      <c r="M21" s="159" t="s">
        <v>14</v>
      </c>
      <c r="N21" s="159"/>
      <c r="O21" s="72"/>
      <c r="P21" s="169" t="s">
        <v>13</v>
      </c>
      <c r="Q21" s="170"/>
      <c r="R21" s="169" t="s">
        <v>14</v>
      </c>
      <c r="S21" s="170"/>
      <c r="T21" s="72"/>
      <c r="U21" s="160" t="s">
        <v>13</v>
      </c>
      <c r="V21" s="160"/>
      <c r="W21" s="159" t="s">
        <v>14</v>
      </c>
      <c r="X21" s="159"/>
      <c r="Y21" s="72"/>
      <c r="Z21" s="160" t="s">
        <v>13</v>
      </c>
      <c r="AA21" s="160"/>
      <c r="AB21" s="159" t="s">
        <v>14</v>
      </c>
      <c r="AC21" s="159"/>
    </row>
    <row r="22" spans="1:30" s="4" customFormat="1" ht="33" customHeight="1" x14ac:dyDescent="0.25">
      <c r="A22" s="160"/>
      <c r="B22" s="160"/>
      <c r="C22" s="160"/>
      <c r="D22" s="160"/>
      <c r="E22" s="17"/>
      <c r="F22" s="119" t="s">
        <v>15</v>
      </c>
      <c r="G22" s="119" t="s">
        <v>16</v>
      </c>
      <c r="H22" s="124" t="s">
        <v>17</v>
      </c>
      <c r="I22" s="124" t="s">
        <v>18</v>
      </c>
      <c r="J22" s="120"/>
      <c r="K22" s="119" t="s">
        <v>15</v>
      </c>
      <c r="L22" s="119" t="s">
        <v>16</v>
      </c>
      <c r="M22" s="124" t="s">
        <v>17</v>
      </c>
      <c r="N22" s="124" t="s">
        <v>18</v>
      </c>
      <c r="O22" s="72"/>
      <c r="P22" s="129" t="s">
        <v>15</v>
      </c>
      <c r="Q22" s="129" t="s">
        <v>16</v>
      </c>
      <c r="R22" s="129" t="s">
        <v>17</v>
      </c>
      <c r="S22" s="129" t="s">
        <v>18</v>
      </c>
      <c r="T22" s="72"/>
      <c r="U22" s="119" t="s">
        <v>15</v>
      </c>
      <c r="V22" s="119" t="s">
        <v>16</v>
      </c>
      <c r="W22" s="124" t="s">
        <v>17</v>
      </c>
      <c r="X22" s="124" t="s">
        <v>18</v>
      </c>
      <c r="Y22" s="72"/>
      <c r="Z22" s="119" t="s">
        <v>15</v>
      </c>
      <c r="AA22" s="119" t="s">
        <v>16</v>
      </c>
      <c r="AB22" s="124" t="s">
        <v>17</v>
      </c>
      <c r="AC22" s="124" t="s">
        <v>18</v>
      </c>
    </row>
    <row r="23" spans="1:30" ht="30" customHeight="1" x14ac:dyDescent="0.25">
      <c r="A23" s="161">
        <v>8005</v>
      </c>
      <c r="B23" s="171" t="s">
        <v>27</v>
      </c>
      <c r="C23" s="130" t="s">
        <v>28</v>
      </c>
      <c r="D23" s="122" t="s">
        <v>29</v>
      </c>
      <c r="F23" s="118">
        <f>+F25</f>
        <v>110</v>
      </c>
      <c r="G23" s="132">
        <f>+G25</f>
        <v>110</v>
      </c>
      <c r="H23" s="117">
        <f>+H24+H25</f>
        <v>6861270930</v>
      </c>
      <c r="I23" s="117">
        <f>+I24+I25</f>
        <v>6551031445</v>
      </c>
      <c r="K23" s="116">
        <f>+K25</f>
        <v>880</v>
      </c>
      <c r="L23" s="131">
        <f>+L25</f>
        <v>200</v>
      </c>
      <c r="M23" s="128">
        <f>+M24+M25</f>
        <v>12495603000</v>
      </c>
      <c r="N23" s="128">
        <f>+N24+N25</f>
        <v>12342563326</v>
      </c>
      <c r="O23" s="74"/>
      <c r="P23" s="118">
        <f>+P25</f>
        <v>1412</v>
      </c>
      <c r="Q23" s="131">
        <f>+Q25</f>
        <v>0</v>
      </c>
      <c r="R23" s="117">
        <f>+R24+R25</f>
        <v>10154459000</v>
      </c>
      <c r="S23" s="117">
        <f>+S24+S25</f>
        <v>4662637000</v>
      </c>
      <c r="T23" s="74"/>
      <c r="U23" s="118">
        <f>+U25</f>
        <v>2278</v>
      </c>
      <c r="V23" s="131">
        <f>+V25</f>
        <v>0</v>
      </c>
      <c r="W23" s="117">
        <f>+W24+W25</f>
        <v>6632237000</v>
      </c>
      <c r="X23" s="117">
        <f>+X24+X25</f>
        <v>0</v>
      </c>
      <c r="Y23" s="74"/>
      <c r="Z23" s="125">
        <f>+Z25</f>
        <v>4000</v>
      </c>
      <c r="AA23" s="123">
        <f>+AA25</f>
        <v>310</v>
      </c>
      <c r="AB23" s="128">
        <f>+AB24+AB25</f>
        <v>36143569930</v>
      </c>
      <c r="AC23" s="128">
        <f>+AC24+AC25</f>
        <v>23556231771</v>
      </c>
      <c r="AD23" s="19"/>
    </row>
    <row r="24" spans="1:30" ht="74.45" customHeight="1" x14ac:dyDescent="0.25">
      <c r="A24" s="161"/>
      <c r="B24" s="171"/>
      <c r="C24" s="20" t="s">
        <v>30</v>
      </c>
      <c r="D24" s="20" t="s">
        <v>31</v>
      </c>
      <c r="F24" s="49">
        <v>110</v>
      </c>
      <c r="G24" s="21">
        <v>0</v>
      </c>
      <c r="H24" s="50">
        <v>6417795422</v>
      </c>
      <c r="I24" s="50">
        <v>6118574808</v>
      </c>
      <c r="K24" s="24">
        <v>990</v>
      </c>
      <c r="L24" s="25">
        <v>0</v>
      </c>
      <c r="M24" s="26">
        <v>8111758439</v>
      </c>
      <c r="N24" s="26">
        <v>8082537865</v>
      </c>
      <c r="O24" s="48"/>
      <c r="P24" s="51">
        <v>1412</v>
      </c>
      <c r="Q24" s="51">
        <v>0</v>
      </c>
      <c r="R24" s="52">
        <v>8482229500</v>
      </c>
      <c r="S24" s="55">
        <v>4662637000</v>
      </c>
      <c r="T24" s="48"/>
      <c r="U24" s="51">
        <v>2278</v>
      </c>
      <c r="V24" s="51"/>
      <c r="W24" s="52">
        <v>5703723820</v>
      </c>
      <c r="X24" s="52"/>
      <c r="Y24" s="48"/>
      <c r="Z24" s="53">
        <f>+F24+K24+P24+U24-110-680</f>
        <v>4000</v>
      </c>
      <c r="AA24" s="27">
        <f t="shared" ref="AA24:AC25" si="1">+G24+L24+Q24+V24</f>
        <v>0</v>
      </c>
      <c r="AB24" s="28">
        <f t="shared" si="1"/>
        <v>28715507181</v>
      </c>
      <c r="AC24" s="28">
        <f t="shared" si="1"/>
        <v>18863749673</v>
      </c>
      <c r="AD24" s="4"/>
    </row>
    <row r="25" spans="1:30" ht="30" x14ac:dyDescent="0.25">
      <c r="A25" s="161"/>
      <c r="B25" s="171"/>
      <c r="C25" s="20" t="s">
        <v>32</v>
      </c>
      <c r="D25" s="20" t="s">
        <v>33</v>
      </c>
      <c r="F25" s="49">
        <v>110</v>
      </c>
      <c r="G25" s="54">
        <v>110</v>
      </c>
      <c r="H25" s="50">
        <v>443475508</v>
      </c>
      <c r="I25" s="50">
        <v>432456637</v>
      </c>
      <c r="K25" s="24">
        <v>880</v>
      </c>
      <c r="L25" s="25">
        <v>200</v>
      </c>
      <c r="M25" s="26">
        <v>4383844561</v>
      </c>
      <c r="N25" s="26">
        <v>4260025461</v>
      </c>
      <c r="O25" s="48"/>
      <c r="P25" s="51">
        <v>1412</v>
      </c>
      <c r="Q25" s="51">
        <v>0</v>
      </c>
      <c r="R25" s="55">
        <v>1672229500</v>
      </c>
      <c r="S25" s="55">
        <v>0</v>
      </c>
      <c r="T25" s="48"/>
      <c r="U25" s="51">
        <v>2278</v>
      </c>
      <c r="V25" s="51"/>
      <c r="W25" s="55">
        <v>928513180</v>
      </c>
      <c r="X25" s="55"/>
      <c r="Y25" s="48"/>
      <c r="Z25" s="27">
        <f>+F25+K25+P25+U25-680</f>
        <v>4000</v>
      </c>
      <c r="AA25" s="27">
        <f t="shared" si="1"/>
        <v>310</v>
      </c>
      <c r="AB25" s="28">
        <f t="shared" si="1"/>
        <v>7428062749</v>
      </c>
      <c r="AC25" s="28">
        <f t="shared" si="1"/>
        <v>4692482098</v>
      </c>
      <c r="AD25" s="4"/>
    </row>
    <row r="26" spans="1:30" s="30" customFormat="1" x14ac:dyDescent="0.25">
      <c r="A26" s="140"/>
      <c r="B26" s="140" t="s">
        <v>24</v>
      </c>
      <c r="C26" s="135"/>
      <c r="D26" s="135"/>
      <c r="E26" s="133"/>
      <c r="F26" s="140"/>
      <c r="G26" s="140"/>
      <c r="H26" s="127">
        <f>SUM(H24:H25)</f>
        <v>6861270930</v>
      </c>
      <c r="I26" s="127">
        <f>SUM(I24:I25)</f>
        <v>6551031445</v>
      </c>
      <c r="J26" s="136"/>
      <c r="K26" s="143"/>
      <c r="L26" s="143"/>
      <c r="M26" s="127">
        <f>SUM(M24:M25)</f>
        <v>12495603000</v>
      </c>
      <c r="N26" s="127">
        <f>SUM(N24:N25)</f>
        <v>12342563326</v>
      </c>
      <c r="O26" s="136"/>
      <c r="P26" s="140"/>
      <c r="Q26" s="140"/>
      <c r="R26" s="127">
        <f>SUM(R24:R25)</f>
        <v>10154459000</v>
      </c>
      <c r="S26" s="145">
        <f>SUM(S24:S25)</f>
        <v>4662637000</v>
      </c>
      <c r="T26" s="136"/>
      <c r="U26" s="140"/>
      <c r="V26" s="140"/>
      <c r="W26" s="145">
        <f>SUM(W24:W25)</f>
        <v>6632237000</v>
      </c>
      <c r="X26" s="145">
        <f>SUM(X24:X25)</f>
        <v>0</v>
      </c>
      <c r="Y26" s="136"/>
      <c r="Z26" s="127"/>
      <c r="AA26" s="127"/>
      <c r="AB26" s="127">
        <f>SUM(AB24:AB25)</f>
        <v>36143569930</v>
      </c>
      <c r="AC26" s="127">
        <f>SUM(AC24:AC25)</f>
        <v>23556231771</v>
      </c>
    </row>
    <row r="27" spans="1:30" s="30" customFormat="1" ht="13.5" customHeight="1" x14ac:dyDescent="0.25">
      <c r="A27" s="29"/>
      <c r="B27" s="29"/>
      <c r="E27" s="17"/>
      <c r="F27" s="29"/>
      <c r="G27" s="29"/>
      <c r="H27" s="31"/>
      <c r="I27" s="56"/>
      <c r="J27" s="29"/>
      <c r="K27" s="33"/>
      <c r="L27" s="33"/>
      <c r="M27" s="57"/>
      <c r="N27" s="57"/>
      <c r="O27" s="29"/>
      <c r="P27" s="29"/>
      <c r="Q27" s="29"/>
      <c r="R27" s="31"/>
      <c r="S27" s="56"/>
      <c r="T27" s="29"/>
      <c r="U27" s="29"/>
      <c r="V27" s="29"/>
      <c r="W27" s="31"/>
      <c r="X27" s="56"/>
      <c r="Y27" s="29"/>
      <c r="Z27" s="33"/>
      <c r="AA27" s="33"/>
      <c r="AB27" s="34"/>
      <c r="AC27" s="57"/>
    </row>
    <row r="28" spans="1:30" s="11" customFormat="1" ht="12.75" x14ac:dyDescent="0.25">
      <c r="A28" s="172" t="s">
        <v>3</v>
      </c>
      <c r="B28" s="115" t="s">
        <v>4</v>
      </c>
      <c r="C28" s="10" t="s">
        <v>34</v>
      </c>
      <c r="E28" s="12"/>
      <c r="F28" s="13"/>
      <c r="G28" s="13"/>
      <c r="H28" s="14"/>
      <c r="I28" s="14"/>
      <c r="J28" s="13"/>
      <c r="K28" s="42"/>
      <c r="L28" s="42"/>
      <c r="M28" s="43"/>
      <c r="N28" s="43"/>
      <c r="O28" s="13"/>
      <c r="P28" s="13"/>
      <c r="Q28" s="13"/>
      <c r="R28" s="15"/>
      <c r="S28" s="15"/>
      <c r="T28" s="13"/>
      <c r="U28" s="13"/>
      <c r="V28" s="13"/>
      <c r="W28" s="15"/>
      <c r="X28" s="15"/>
      <c r="Y28" s="13"/>
      <c r="Z28" s="42"/>
      <c r="AA28" s="42"/>
      <c r="AB28" s="43"/>
      <c r="AC28" s="43"/>
    </row>
    <row r="29" spans="1:30" s="11" customFormat="1" ht="12.75" x14ac:dyDescent="0.25">
      <c r="A29" s="172"/>
      <c r="B29" s="115" t="s">
        <v>6</v>
      </c>
      <c r="C29" s="10" t="s">
        <v>35</v>
      </c>
      <c r="E29" s="12"/>
      <c r="F29" s="13"/>
      <c r="G29" s="13"/>
      <c r="H29" s="14"/>
      <c r="I29" s="14"/>
      <c r="J29" s="13"/>
      <c r="K29" s="42"/>
      <c r="L29" s="42"/>
      <c r="M29" s="43"/>
      <c r="N29" s="43"/>
      <c r="O29" s="13"/>
      <c r="P29" s="13"/>
      <c r="Q29" s="13"/>
      <c r="R29" s="15"/>
      <c r="S29" s="15"/>
      <c r="T29" s="13"/>
      <c r="U29" s="13"/>
      <c r="V29" s="13"/>
      <c r="W29" s="15"/>
      <c r="X29" s="15"/>
      <c r="Y29" s="13"/>
      <c r="Z29" s="42"/>
      <c r="AA29" s="42"/>
      <c r="AB29" s="43"/>
      <c r="AC29" s="43"/>
    </row>
    <row r="30" spans="1:30" ht="3" customHeight="1" x14ac:dyDescent="0.25">
      <c r="A30" s="29"/>
      <c r="B30" s="58"/>
      <c r="F30" s="59"/>
      <c r="K30" s="46"/>
      <c r="L30" s="46"/>
      <c r="M30" s="47"/>
      <c r="N30" s="47"/>
      <c r="Z30" s="46"/>
      <c r="AA30" s="46"/>
      <c r="AB30" s="47"/>
      <c r="AC30" s="47"/>
    </row>
    <row r="31" spans="1:30" s="4" customFormat="1" x14ac:dyDescent="0.25">
      <c r="A31" s="160" t="s">
        <v>8</v>
      </c>
      <c r="B31" s="160" t="s">
        <v>9</v>
      </c>
      <c r="C31" s="160" t="s">
        <v>10</v>
      </c>
      <c r="D31" s="160" t="s">
        <v>11</v>
      </c>
      <c r="F31" s="167">
        <v>2024</v>
      </c>
      <c r="G31" s="168"/>
      <c r="H31" s="168"/>
      <c r="I31" s="168"/>
      <c r="J31" s="120"/>
      <c r="K31" s="167">
        <v>2025</v>
      </c>
      <c r="L31" s="168"/>
      <c r="M31" s="168"/>
      <c r="N31" s="168"/>
      <c r="O31" s="72"/>
      <c r="P31" s="164">
        <v>2026</v>
      </c>
      <c r="Q31" s="165"/>
      <c r="R31" s="165"/>
      <c r="S31" s="166"/>
      <c r="T31" s="72"/>
      <c r="U31" s="167">
        <v>2027</v>
      </c>
      <c r="V31" s="168"/>
      <c r="W31" s="168"/>
      <c r="X31" s="168"/>
      <c r="Y31" s="72"/>
      <c r="Z31" s="167" t="s">
        <v>12</v>
      </c>
      <c r="AA31" s="168"/>
      <c r="AB31" s="168"/>
      <c r="AC31" s="168"/>
    </row>
    <row r="32" spans="1:30" s="4" customFormat="1" ht="14.45" customHeight="1" x14ac:dyDescent="0.25">
      <c r="A32" s="160"/>
      <c r="B32" s="160"/>
      <c r="C32" s="160"/>
      <c r="D32" s="160"/>
      <c r="F32" s="160" t="s">
        <v>13</v>
      </c>
      <c r="G32" s="160"/>
      <c r="H32" s="159" t="s">
        <v>14</v>
      </c>
      <c r="I32" s="159"/>
      <c r="J32" s="120"/>
      <c r="K32" s="160" t="s">
        <v>13</v>
      </c>
      <c r="L32" s="160"/>
      <c r="M32" s="159" t="s">
        <v>14</v>
      </c>
      <c r="N32" s="159"/>
      <c r="O32" s="72"/>
      <c r="P32" s="169" t="s">
        <v>13</v>
      </c>
      <c r="Q32" s="170"/>
      <c r="R32" s="169" t="s">
        <v>14</v>
      </c>
      <c r="S32" s="170"/>
      <c r="T32" s="72"/>
      <c r="U32" s="160" t="s">
        <v>13</v>
      </c>
      <c r="V32" s="160"/>
      <c r="W32" s="159" t="s">
        <v>14</v>
      </c>
      <c r="X32" s="159"/>
      <c r="Y32" s="72"/>
      <c r="Z32" s="160" t="s">
        <v>13</v>
      </c>
      <c r="AA32" s="160"/>
      <c r="AB32" s="159" t="s">
        <v>14</v>
      </c>
      <c r="AC32" s="159"/>
    </row>
    <row r="33" spans="1:30" s="4" customFormat="1" ht="33" customHeight="1" x14ac:dyDescent="0.25">
      <c r="A33" s="160"/>
      <c r="B33" s="160"/>
      <c r="C33" s="160"/>
      <c r="D33" s="160"/>
      <c r="E33" s="17"/>
      <c r="F33" s="119" t="s">
        <v>15</v>
      </c>
      <c r="G33" s="119" t="s">
        <v>16</v>
      </c>
      <c r="H33" s="124" t="s">
        <v>17</v>
      </c>
      <c r="I33" s="124" t="s">
        <v>18</v>
      </c>
      <c r="J33" s="120"/>
      <c r="K33" s="119" t="s">
        <v>15</v>
      </c>
      <c r="L33" s="119" t="s">
        <v>16</v>
      </c>
      <c r="M33" s="124" t="s">
        <v>17</v>
      </c>
      <c r="N33" s="124" t="s">
        <v>18</v>
      </c>
      <c r="O33" s="72"/>
      <c r="P33" s="129" t="s">
        <v>15</v>
      </c>
      <c r="Q33" s="129" t="s">
        <v>16</v>
      </c>
      <c r="R33" s="129" t="s">
        <v>17</v>
      </c>
      <c r="S33" s="129" t="s">
        <v>18</v>
      </c>
      <c r="T33" s="72"/>
      <c r="U33" s="119" t="s">
        <v>15</v>
      </c>
      <c r="V33" s="119" t="s">
        <v>16</v>
      </c>
      <c r="W33" s="124" t="s">
        <v>17</v>
      </c>
      <c r="X33" s="124" t="s">
        <v>18</v>
      </c>
      <c r="Y33" s="72"/>
      <c r="Z33" s="119" t="s">
        <v>15</v>
      </c>
      <c r="AA33" s="119" t="s">
        <v>16</v>
      </c>
      <c r="AB33" s="124" t="s">
        <v>17</v>
      </c>
      <c r="AC33" s="124" t="s">
        <v>18</v>
      </c>
    </row>
    <row r="34" spans="1:30" ht="45" x14ac:dyDescent="0.25">
      <c r="A34" s="161">
        <v>8071</v>
      </c>
      <c r="B34" s="171" t="s">
        <v>36</v>
      </c>
      <c r="C34" s="130" t="s">
        <v>37</v>
      </c>
      <c r="D34" s="122" t="s">
        <v>38</v>
      </c>
      <c r="F34" s="118">
        <f>+F35+F39</f>
        <v>130</v>
      </c>
      <c r="G34" s="132">
        <f>+G35+G39</f>
        <v>132</v>
      </c>
      <c r="H34" s="117">
        <f>+H42</f>
        <v>6013210448</v>
      </c>
      <c r="I34" s="117">
        <f>+I42</f>
        <v>5935354048</v>
      </c>
      <c r="K34" s="116">
        <f>+K35+K39</f>
        <v>645</v>
      </c>
      <c r="L34" s="131">
        <f>+L35+L39</f>
        <v>113</v>
      </c>
      <c r="M34" s="128">
        <f>+M42</f>
        <v>23647039749</v>
      </c>
      <c r="N34" s="128">
        <f>+N42</f>
        <v>23338126139</v>
      </c>
      <c r="O34" s="48"/>
      <c r="P34" s="118">
        <f>+P35+P39</f>
        <v>779</v>
      </c>
      <c r="Q34" s="131">
        <f>+Q35+Q39</f>
        <v>0</v>
      </c>
      <c r="R34" s="117">
        <f>+R42</f>
        <v>18316296000</v>
      </c>
      <c r="S34" s="117">
        <f>+S42</f>
        <v>4127195000</v>
      </c>
      <c r="T34" s="48"/>
      <c r="U34" s="118">
        <f>+U35+U39</f>
        <v>651</v>
      </c>
      <c r="V34" s="131">
        <f>+V35+V39</f>
        <v>0</v>
      </c>
      <c r="W34" s="117">
        <f>+W42</f>
        <v>34657895136</v>
      </c>
      <c r="X34" s="117">
        <f>+X42</f>
        <v>0</v>
      </c>
      <c r="Y34" s="48"/>
      <c r="Z34" s="125">
        <f>+(Z35+Z39)</f>
        <v>2207</v>
      </c>
      <c r="AA34" s="123">
        <f>+AA35+AA39</f>
        <v>245</v>
      </c>
      <c r="AB34" s="128">
        <f>SUM(AB35:AB41)</f>
        <v>82634441333</v>
      </c>
      <c r="AC34" s="128">
        <f>SUM(AC35:AC41)</f>
        <v>33400675187</v>
      </c>
      <c r="AD34" s="19"/>
    </row>
    <row r="35" spans="1:30" ht="45" x14ac:dyDescent="0.25">
      <c r="A35" s="161"/>
      <c r="B35" s="171"/>
      <c r="C35" s="20" t="s">
        <v>39</v>
      </c>
      <c r="D35" s="20" t="s">
        <v>40</v>
      </c>
      <c r="F35" s="21">
        <v>66</v>
      </c>
      <c r="G35" s="21">
        <v>66</v>
      </c>
      <c r="H35" s="50">
        <v>305408333</v>
      </c>
      <c r="I35" s="50">
        <v>305408333</v>
      </c>
      <c r="K35" s="24">
        <v>495</v>
      </c>
      <c r="L35" s="25">
        <f>38+27</f>
        <v>65</v>
      </c>
      <c r="M35" s="60">
        <v>292103333</v>
      </c>
      <c r="N35" s="28">
        <v>292103333</v>
      </c>
      <c r="O35" s="48"/>
      <c r="P35" s="51">
        <v>629</v>
      </c>
      <c r="Q35" s="61"/>
      <c r="R35" s="62">
        <v>285300000</v>
      </c>
      <c r="S35" s="63">
        <v>170580000</v>
      </c>
      <c r="T35" s="48"/>
      <c r="U35" s="64">
        <f>467</f>
        <v>467</v>
      </c>
      <c r="V35" s="51"/>
      <c r="W35" s="62">
        <v>566091471</v>
      </c>
      <c r="X35" s="52"/>
      <c r="Y35" s="48"/>
      <c r="Z35" s="27">
        <f t="shared" ref="Z35:AC41" si="2">+F35+K35+P35+U35</f>
        <v>1657</v>
      </c>
      <c r="AA35" s="27">
        <f t="shared" si="2"/>
        <v>131</v>
      </c>
      <c r="AB35" s="28">
        <f t="shared" si="2"/>
        <v>1448903137</v>
      </c>
      <c r="AC35" s="28">
        <f t="shared" si="2"/>
        <v>768091666</v>
      </c>
      <c r="AD35" s="4"/>
    </row>
    <row r="36" spans="1:30" ht="60" x14ac:dyDescent="0.25">
      <c r="A36" s="161"/>
      <c r="B36" s="171"/>
      <c r="C36" s="20" t="s">
        <v>41</v>
      </c>
      <c r="D36" s="20" t="s">
        <v>42</v>
      </c>
      <c r="F36" s="21">
        <v>10</v>
      </c>
      <c r="G36" s="21">
        <v>10</v>
      </c>
      <c r="H36" s="50">
        <v>641883970</v>
      </c>
      <c r="I36" s="50">
        <v>641883970</v>
      </c>
      <c r="K36" s="24">
        <v>204</v>
      </c>
      <c r="L36" s="25">
        <f>216+5</f>
        <v>221</v>
      </c>
      <c r="M36" s="60">
        <v>8455640236</v>
      </c>
      <c r="N36" s="28">
        <v>8455640236</v>
      </c>
      <c r="O36" s="48"/>
      <c r="P36" s="51">
        <v>247</v>
      </c>
      <c r="Q36" s="61"/>
      <c r="R36" s="62">
        <v>6324907928</v>
      </c>
      <c r="S36" s="55">
        <v>0</v>
      </c>
      <c r="T36" s="48"/>
      <c r="U36" s="51">
        <v>354</v>
      </c>
      <c r="V36" s="51"/>
      <c r="W36" s="62">
        <v>12523617348</v>
      </c>
      <c r="X36" s="52"/>
      <c r="Y36" s="48"/>
      <c r="Z36" s="27">
        <f t="shared" si="2"/>
        <v>815</v>
      </c>
      <c r="AA36" s="27">
        <f t="shared" si="2"/>
        <v>231</v>
      </c>
      <c r="AB36" s="28">
        <f t="shared" si="2"/>
        <v>27946049482</v>
      </c>
      <c r="AC36" s="28">
        <f t="shared" si="2"/>
        <v>9097524206</v>
      </c>
      <c r="AD36" s="4"/>
    </row>
    <row r="37" spans="1:30" ht="75" x14ac:dyDescent="0.25">
      <c r="A37" s="161"/>
      <c r="B37" s="171"/>
      <c r="C37" s="20" t="s">
        <v>43</v>
      </c>
      <c r="D37" s="20" t="s">
        <v>44</v>
      </c>
      <c r="F37" s="65">
        <v>5000</v>
      </c>
      <c r="G37" s="66">
        <v>6567.59</v>
      </c>
      <c r="H37" s="50">
        <v>352590917</v>
      </c>
      <c r="I37" s="50">
        <v>352590917</v>
      </c>
      <c r="K37" s="67">
        <v>6000</v>
      </c>
      <c r="L37" s="25">
        <f>9935-4013+1188+559</f>
        <v>7669</v>
      </c>
      <c r="M37" s="60">
        <v>1546429946</v>
      </c>
      <c r="N37" s="28">
        <v>1546429946</v>
      </c>
      <c r="O37" s="48"/>
      <c r="P37" s="68">
        <v>2000</v>
      </c>
      <c r="Q37" s="51"/>
      <c r="R37" s="62">
        <v>792557118</v>
      </c>
      <c r="S37" s="63">
        <v>200700000</v>
      </c>
      <c r="T37" s="48"/>
      <c r="U37" s="68">
        <v>3000</v>
      </c>
      <c r="V37" s="51"/>
      <c r="W37" s="62">
        <v>3019154512</v>
      </c>
      <c r="X37" s="52"/>
      <c r="Y37" s="48"/>
      <c r="Z37" s="27">
        <f t="shared" si="2"/>
        <v>16000</v>
      </c>
      <c r="AA37" s="27">
        <f t="shared" si="2"/>
        <v>14236.59</v>
      </c>
      <c r="AB37" s="28">
        <f t="shared" si="2"/>
        <v>5710732493</v>
      </c>
      <c r="AC37" s="28">
        <f t="shared" si="2"/>
        <v>2099720863</v>
      </c>
      <c r="AD37" s="4"/>
    </row>
    <row r="38" spans="1:30" s="4" customFormat="1" ht="63" customHeight="1" x14ac:dyDescent="0.25">
      <c r="A38" s="161"/>
      <c r="B38" s="171"/>
      <c r="C38" s="69" t="s">
        <v>45</v>
      </c>
      <c r="D38" s="20" t="s">
        <v>46</v>
      </c>
      <c r="F38" s="70">
        <v>1</v>
      </c>
      <c r="G38" s="70">
        <v>1</v>
      </c>
      <c r="H38" s="71">
        <v>2902405775</v>
      </c>
      <c r="I38" s="71">
        <v>2869100000</v>
      </c>
      <c r="J38" s="72"/>
      <c r="K38" s="73">
        <v>1</v>
      </c>
      <c r="L38" s="73">
        <v>1</v>
      </c>
      <c r="M38" s="60">
        <v>7695662597</v>
      </c>
      <c r="N38" s="28">
        <v>7387081035</v>
      </c>
      <c r="O38" s="74"/>
      <c r="P38" s="75">
        <v>1</v>
      </c>
      <c r="Q38" s="75">
        <v>1</v>
      </c>
      <c r="R38" s="62">
        <v>6913530954</v>
      </c>
      <c r="S38" s="77">
        <v>3755915000</v>
      </c>
      <c r="T38" s="74"/>
      <c r="U38" s="75">
        <v>1</v>
      </c>
      <c r="V38" s="64"/>
      <c r="W38" s="76">
        <v>5094823239</v>
      </c>
      <c r="X38" s="77"/>
      <c r="Y38" s="74"/>
      <c r="Z38" s="73">
        <f>+(F38+K38+P38+U38)/4</f>
        <v>1</v>
      </c>
      <c r="AA38" s="73">
        <f>+(G38+L38+Q38+V38)/3</f>
        <v>1</v>
      </c>
      <c r="AB38" s="28">
        <f t="shared" si="2"/>
        <v>22606422565</v>
      </c>
      <c r="AC38" s="28">
        <f t="shared" si="2"/>
        <v>14012096035</v>
      </c>
    </row>
    <row r="39" spans="1:30" ht="60" x14ac:dyDescent="0.25">
      <c r="A39" s="161"/>
      <c r="B39" s="171"/>
      <c r="C39" s="20" t="s">
        <v>47</v>
      </c>
      <c r="D39" s="20" t="s">
        <v>48</v>
      </c>
      <c r="F39" s="21">
        <v>64</v>
      </c>
      <c r="G39" s="21">
        <v>66</v>
      </c>
      <c r="H39" s="50">
        <v>110000000</v>
      </c>
      <c r="I39" s="50">
        <v>103860000</v>
      </c>
      <c r="K39" s="24">
        <v>150</v>
      </c>
      <c r="L39" s="25">
        <v>48</v>
      </c>
      <c r="M39" s="60">
        <v>48925500</v>
      </c>
      <c r="N39" s="28">
        <v>48925500</v>
      </c>
      <c r="O39" s="48"/>
      <c r="P39" s="51">
        <v>150</v>
      </c>
      <c r="Q39" s="51"/>
      <c r="R39" s="62">
        <v>1000000000</v>
      </c>
      <c r="S39" s="55">
        <v>0</v>
      </c>
      <c r="T39" s="48"/>
      <c r="U39" s="64">
        <f>186-2</f>
        <v>184</v>
      </c>
      <c r="V39" s="51"/>
      <c r="W39" s="62">
        <v>1557000000</v>
      </c>
      <c r="X39" s="55"/>
      <c r="Y39" s="48"/>
      <c r="Z39" s="27">
        <f>(F39+K39+P39+U39)+2</f>
        <v>550</v>
      </c>
      <c r="AA39" s="27">
        <f>+G39+L39+Q39+V39</f>
        <v>114</v>
      </c>
      <c r="AB39" s="28">
        <f t="shared" si="2"/>
        <v>2715925500</v>
      </c>
      <c r="AC39" s="28">
        <f t="shared" si="2"/>
        <v>152785500</v>
      </c>
      <c r="AD39" s="4"/>
    </row>
    <row r="40" spans="1:30" s="4" customFormat="1" ht="75" x14ac:dyDescent="0.25">
      <c r="A40" s="161"/>
      <c r="B40" s="171"/>
      <c r="C40" s="69" t="s">
        <v>49</v>
      </c>
      <c r="D40" s="20" t="s">
        <v>50</v>
      </c>
      <c r="F40" s="70">
        <v>1</v>
      </c>
      <c r="G40" s="70">
        <v>1</v>
      </c>
      <c r="H40" s="71">
        <v>1607432976</v>
      </c>
      <c r="I40" s="71">
        <v>1569022351</v>
      </c>
      <c r="J40" s="72"/>
      <c r="K40" s="73">
        <v>1</v>
      </c>
      <c r="L40" s="73">
        <v>1</v>
      </c>
      <c r="M40" s="60">
        <v>5210901409</v>
      </c>
      <c r="N40" s="28">
        <v>5210569361</v>
      </c>
      <c r="O40" s="74"/>
      <c r="P40" s="75">
        <v>1</v>
      </c>
      <c r="Q40" s="64"/>
      <c r="R40" s="76">
        <v>3000000000</v>
      </c>
      <c r="S40" s="55">
        <v>0</v>
      </c>
      <c r="T40" s="74"/>
      <c r="U40" s="75">
        <v>1</v>
      </c>
      <c r="V40" s="64"/>
      <c r="W40" s="76">
        <v>10387631310</v>
      </c>
      <c r="X40" s="78"/>
      <c r="Y40" s="74"/>
      <c r="Z40" s="73">
        <f>(+F40+K40+P40+U40)/4</f>
        <v>1</v>
      </c>
      <c r="AA40" s="73">
        <f>+(G40+L40+Q40+V40)/2</f>
        <v>1</v>
      </c>
      <c r="AB40" s="28">
        <f t="shared" si="2"/>
        <v>20205965695</v>
      </c>
      <c r="AC40" s="28">
        <f t="shared" si="2"/>
        <v>6779591712</v>
      </c>
    </row>
    <row r="41" spans="1:30" ht="45" x14ac:dyDescent="0.25">
      <c r="A41" s="161"/>
      <c r="B41" s="171"/>
      <c r="C41" s="20" t="s">
        <v>51</v>
      </c>
      <c r="D41" s="20" t="s">
        <v>52</v>
      </c>
      <c r="F41" s="22">
        <v>4</v>
      </c>
      <c r="G41" s="22">
        <v>4</v>
      </c>
      <c r="H41" s="50">
        <v>93488477</v>
      </c>
      <c r="I41" s="50">
        <v>93488477</v>
      </c>
      <c r="K41" s="79">
        <v>20</v>
      </c>
      <c r="L41" s="25">
        <v>14</v>
      </c>
      <c r="M41" s="28">
        <v>397376728</v>
      </c>
      <c r="N41" s="28">
        <v>397376728</v>
      </c>
      <c r="O41" s="48"/>
      <c r="P41" s="80">
        <v>9</v>
      </c>
      <c r="Q41" s="51"/>
      <c r="R41" s="62">
        <v>0</v>
      </c>
      <c r="S41" s="55">
        <v>0</v>
      </c>
      <c r="T41" s="48"/>
      <c r="U41" s="80">
        <v>20</v>
      </c>
      <c r="V41" s="51"/>
      <c r="W41" s="62">
        <v>1509577256</v>
      </c>
      <c r="X41" s="55"/>
      <c r="Y41" s="48"/>
      <c r="Z41" s="27">
        <f>+F41+K41+P41+U41</f>
        <v>53</v>
      </c>
      <c r="AA41" s="27">
        <f>+G41+L41+Q41+V41</f>
        <v>18</v>
      </c>
      <c r="AB41" s="28">
        <f t="shared" si="2"/>
        <v>2000442461</v>
      </c>
      <c r="AC41" s="28">
        <f t="shared" si="2"/>
        <v>490865205</v>
      </c>
      <c r="AD41" s="4"/>
    </row>
    <row r="42" spans="1:30" s="30" customFormat="1" x14ac:dyDescent="0.25">
      <c r="A42" s="140"/>
      <c r="B42" s="140" t="s">
        <v>24</v>
      </c>
      <c r="C42" s="135"/>
      <c r="D42" s="135"/>
      <c r="E42" s="133"/>
      <c r="F42" s="140"/>
      <c r="G42" s="140"/>
      <c r="H42" s="127">
        <f>SUM(H35:H41)</f>
        <v>6013210448</v>
      </c>
      <c r="I42" s="127">
        <f>SUM(I35:I41)</f>
        <v>5935354048</v>
      </c>
      <c r="J42" s="136"/>
      <c r="K42" s="143"/>
      <c r="L42" s="143"/>
      <c r="M42" s="127">
        <f>SUM(M35:M41)</f>
        <v>23647039749</v>
      </c>
      <c r="N42" s="127">
        <f>SUM(N35:N41)</f>
        <v>23338126139</v>
      </c>
      <c r="O42" s="136"/>
      <c r="P42" s="140"/>
      <c r="Q42" s="140"/>
      <c r="R42" s="127">
        <f>SUM(R35:R41)</f>
        <v>18316296000</v>
      </c>
      <c r="S42" s="145">
        <f>SUM(S35:S41)</f>
        <v>4127195000</v>
      </c>
      <c r="T42" s="136"/>
      <c r="U42" s="140"/>
      <c r="V42" s="140"/>
      <c r="W42" s="145">
        <f>SUM(W35:W41)</f>
        <v>34657895136</v>
      </c>
      <c r="X42" s="145"/>
      <c r="Y42" s="136"/>
      <c r="Z42" s="127"/>
      <c r="AA42" s="127"/>
      <c r="AB42" s="127">
        <f>SUM(AB35:AB41)</f>
        <v>82634441333</v>
      </c>
      <c r="AC42" s="127">
        <f>SUM(AC35:AC41)</f>
        <v>33400675187</v>
      </c>
    </row>
    <row r="43" spans="1:30" s="29" customFormat="1" ht="14.45" customHeight="1" x14ac:dyDescent="0.25">
      <c r="E43" s="81"/>
      <c r="H43" s="31"/>
      <c r="I43" s="56"/>
      <c r="K43" s="33"/>
      <c r="L43" s="33"/>
      <c r="M43" s="34"/>
      <c r="N43" s="57"/>
      <c r="R43" s="31"/>
      <c r="S43" s="56"/>
      <c r="W43" s="31"/>
      <c r="X43" s="56"/>
      <c r="Z43" s="33"/>
      <c r="AA43" s="33"/>
      <c r="AB43" s="34"/>
      <c r="AC43" s="57"/>
    </row>
    <row r="44" spans="1:30" s="11" customFormat="1" ht="12.75" x14ac:dyDescent="0.25">
      <c r="A44" s="172" t="s">
        <v>3</v>
      </c>
      <c r="B44" s="9" t="s">
        <v>4</v>
      </c>
      <c r="C44" s="10" t="s">
        <v>34</v>
      </c>
      <c r="E44" s="12"/>
      <c r="F44" s="13"/>
      <c r="G44" s="13"/>
      <c r="H44" s="14"/>
      <c r="I44" s="14"/>
      <c r="J44" s="13"/>
      <c r="K44" s="42"/>
      <c r="L44" s="42"/>
      <c r="M44" s="43"/>
      <c r="N44" s="43"/>
      <c r="O44" s="13"/>
      <c r="P44" s="13"/>
      <c r="Q44" s="13"/>
      <c r="R44" s="15"/>
      <c r="S44" s="15"/>
      <c r="T44" s="13"/>
      <c r="U44" s="13"/>
      <c r="V44" s="13"/>
      <c r="W44" s="15"/>
      <c r="X44" s="15"/>
      <c r="Y44" s="13"/>
      <c r="Z44" s="42"/>
      <c r="AA44" s="42"/>
      <c r="AB44" s="43"/>
      <c r="AC44" s="43"/>
    </row>
    <row r="45" spans="1:30" s="11" customFormat="1" ht="12.75" x14ac:dyDescent="0.25">
      <c r="A45" s="172"/>
      <c r="B45" s="9" t="s">
        <v>6</v>
      </c>
      <c r="C45" s="10" t="s">
        <v>53</v>
      </c>
      <c r="E45" s="12"/>
      <c r="F45" s="13"/>
      <c r="G45" s="13"/>
      <c r="H45" s="14"/>
      <c r="I45" s="14"/>
      <c r="J45" s="13"/>
      <c r="K45" s="42"/>
      <c r="L45" s="42"/>
      <c r="M45" s="43"/>
      <c r="N45" s="43"/>
      <c r="O45" s="13"/>
      <c r="P45" s="13"/>
      <c r="Q45" s="13"/>
      <c r="R45" s="15"/>
      <c r="S45" s="15"/>
      <c r="T45" s="13"/>
      <c r="U45" s="13"/>
      <c r="V45" s="13"/>
      <c r="W45" s="15"/>
      <c r="X45" s="15"/>
      <c r="Y45" s="13"/>
      <c r="Z45" s="42"/>
      <c r="AA45" s="42"/>
      <c r="AB45" s="43"/>
      <c r="AC45" s="43"/>
    </row>
    <row r="46" spans="1:30" ht="3" customHeight="1" x14ac:dyDescent="0.25">
      <c r="A46" s="1"/>
      <c r="B46" s="1"/>
      <c r="K46" s="46"/>
      <c r="L46" s="46"/>
      <c r="M46" s="47"/>
      <c r="N46" s="47"/>
      <c r="Z46" s="46"/>
      <c r="AA46" s="46"/>
      <c r="AB46" s="47"/>
      <c r="AC46" s="47"/>
    </row>
    <row r="47" spans="1:30" s="4" customFormat="1" x14ac:dyDescent="0.25">
      <c r="A47" s="160" t="s">
        <v>8</v>
      </c>
      <c r="B47" s="160" t="s">
        <v>9</v>
      </c>
      <c r="C47" s="160" t="s">
        <v>10</v>
      </c>
      <c r="D47" s="160" t="s">
        <v>11</v>
      </c>
      <c r="F47" s="167">
        <v>2024</v>
      </c>
      <c r="G47" s="168"/>
      <c r="H47" s="168"/>
      <c r="I47" s="168"/>
      <c r="J47" s="120"/>
      <c r="K47" s="167">
        <v>2025</v>
      </c>
      <c r="L47" s="168"/>
      <c r="M47" s="168"/>
      <c r="N47" s="168"/>
      <c r="O47" s="72"/>
      <c r="P47" s="164">
        <v>2026</v>
      </c>
      <c r="Q47" s="165"/>
      <c r="R47" s="165"/>
      <c r="S47" s="166"/>
      <c r="T47" s="72"/>
      <c r="U47" s="167">
        <v>2027</v>
      </c>
      <c r="V47" s="168"/>
      <c r="W47" s="168"/>
      <c r="X47" s="168"/>
      <c r="Y47" s="72"/>
      <c r="Z47" s="167" t="s">
        <v>12</v>
      </c>
      <c r="AA47" s="168"/>
      <c r="AB47" s="168"/>
      <c r="AC47" s="168"/>
    </row>
    <row r="48" spans="1:30" s="4" customFormat="1" ht="14.45" customHeight="1" x14ac:dyDescent="0.25">
      <c r="A48" s="160"/>
      <c r="B48" s="160"/>
      <c r="C48" s="160"/>
      <c r="D48" s="160"/>
      <c r="F48" s="160" t="s">
        <v>13</v>
      </c>
      <c r="G48" s="160"/>
      <c r="H48" s="159" t="s">
        <v>14</v>
      </c>
      <c r="I48" s="159"/>
      <c r="J48" s="120"/>
      <c r="K48" s="160" t="s">
        <v>13</v>
      </c>
      <c r="L48" s="160"/>
      <c r="M48" s="159" t="s">
        <v>14</v>
      </c>
      <c r="N48" s="159"/>
      <c r="O48" s="72"/>
      <c r="P48" s="169" t="s">
        <v>13</v>
      </c>
      <c r="Q48" s="170"/>
      <c r="R48" s="169" t="s">
        <v>14</v>
      </c>
      <c r="S48" s="170"/>
      <c r="T48" s="72"/>
      <c r="U48" s="160" t="s">
        <v>13</v>
      </c>
      <c r="V48" s="160"/>
      <c r="W48" s="159" t="s">
        <v>14</v>
      </c>
      <c r="X48" s="159"/>
      <c r="Y48" s="72"/>
      <c r="Z48" s="160" t="s">
        <v>13</v>
      </c>
      <c r="AA48" s="160"/>
      <c r="AB48" s="159" t="s">
        <v>14</v>
      </c>
      <c r="AC48" s="159"/>
    </row>
    <row r="49" spans="1:30" s="4" customFormat="1" ht="33" customHeight="1" x14ac:dyDescent="0.25">
      <c r="A49" s="160"/>
      <c r="B49" s="160"/>
      <c r="C49" s="160"/>
      <c r="D49" s="160"/>
      <c r="E49" s="17"/>
      <c r="F49" s="119" t="s">
        <v>15</v>
      </c>
      <c r="G49" s="119" t="s">
        <v>16</v>
      </c>
      <c r="H49" s="124" t="s">
        <v>17</v>
      </c>
      <c r="I49" s="124" t="s">
        <v>18</v>
      </c>
      <c r="J49" s="120"/>
      <c r="K49" s="119" t="s">
        <v>15</v>
      </c>
      <c r="L49" s="119" t="s">
        <v>16</v>
      </c>
      <c r="M49" s="124" t="s">
        <v>17</v>
      </c>
      <c r="N49" s="124" t="s">
        <v>18</v>
      </c>
      <c r="O49" s="72"/>
      <c r="P49" s="129" t="s">
        <v>15</v>
      </c>
      <c r="Q49" s="129" t="s">
        <v>16</v>
      </c>
      <c r="R49" s="129" t="s">
        <v>17</v>
      </c>
      <c r="S49" s="129" t="s">
        <v>18</v>
      </c>
      <c r="T49" s="72"/>
      <c r="U49" s="119" t="s">
        <v>15</v>
      </c>
      <c r="V49" s="119" t="s">
        <v>16</v>
      </c>
      <c r="W49" s="124" t="s">
        <v>17</v>
      </c>
      <c r="X49" s="124" t="s">
        <v>18</v>
      </c>
      <c r="Y49" s="72"/>
      <c r="Z49" s="119" t="s">
        <v>15</v>
      </c>
      <c r="AA49" s="119" t="s">
        <v>16</v>
      </c>
      <c r="AB49" s="124" t="s">
        <v>17</v>
      </c>
      <c r="AC49" s="124" t="s">
        <v>18</v>
      </c>
    </row>
    <row r="50" spans="1:30" ht="45" customHeight="1" x14ac:dyDescent="0.25">
      <c r="A50" s="180">
        <v>8013</v>
      </c>
      <c r="B50" s="178" t="s">
        <v>54</v>
      </c>
      <c r="C50" s="130" t="s">
        <v>55</v>
      </c>
      <c r="D50" s="122" t="s">
        <v>56</v>
      </c>
      <c r="F50" s="118">
        <v>100</v>
      </c>
      <c r="G50" s="132">
        <f>SUM(G51:G53)</f>
        <v>44</v>
      </c>
      <c r="H50" s="117">
        <f>SUM(H51:H53)</f>
        <v>437093814</v>
      </c>
      <c r="I50" s="117">
        <f>SUM(I51:I53)</f>
        <v>436000000</v>
      </c>
      <c r="K50" s="116">
        <f>+K53</f>
        <v>856</v>
      </c>
      <c r="L50" s="131">
        <v>73</v>
      </c>
      <c r="M50" s="128">
        <f>SUM(M51:M53)</f>
        <v>5704915000</v>
      </c>
      <c r="N50" s="128">
        <f>SUM(N51:N53)</f>
        <v>5637597168</v>
      </c>
      <c r="O50" s="48"/>
      <c r="P50" s="118">
        <f>+P53</f>
        <v>1000</v>
      </c>
      <c r="Q50" s="131">
        <f>SUM(Q51:Q53)</f>
        <v>0</v>
      </c>
      <c r="R50" s="117">
        <f>+R54</f>
        <v>2839590000</v>
      </c>
      <c r="S50" s="117">
        <f>+S54</f>
        <v>1850333333</v>
      </c>
      <c r="T50" s="48"/>
      <c r="U50" s="118">
        <f>+U53</f>
        <v>100</v>
      </c>
      <c r="V50" s="131">
        <f>SUM(V51:V53)</f>
        <v>0</v>
      </c>
      <c r="W50" s="117">
        <f>SUM(W51:W53)</f>
        <v>658025000</v>
      </c>
      <c r="X50" s="117">
        <f>SUM(X51:X53)</f>
        <v>0</v>
      </c>
      <c r="Y50" s="48"/>
      <c r="Z50" s="125">
        <f>+Z53</f>
        <v>2000</v>
      </c>
      <c r="AA50" s="123">
        <f>+AA53</f>
        <v>117</v>
      </c>
      <c r="AB50" s="128">
        <f>SUM(AB51:AB53)</f>
        <v>9639623814</v>
      </c>
      <c r="AC50" s="128">
        <f>SUM(AC51:AC53)</f>
        <v>7923930501</v>
      </c>
      <c r="AD50" s="19"/>
    </row>
    <row r="51" spans="1:30" ht="45" customHeight="1" x14ac:dyDescent="0.25">
      <c r="A51" s="176"/>
      <c r="B51" s="181"/>
      <c r="C51" s="20" t="s">
        <v>57</v>
      </c>
      <c r="D51" s="20" t="s">
        <v>58</v>
      </c>
      <c r="F51" s="82">
        <v>0</v>
      </c>
      <c r="G51" s="82">
        <v>0</v>
      </c>
      <c r="H51" s="62">
        <v>0</v>
      </c>
      <c r="I51" s="63">
        <v>0</v>
      </c>
      <c r="K51" s="83">
        <v>1</v>
      </c>
      <c r="L51" s="25">
        <v>1</v>
      </c>
      <c r="M51" s="28">
        <v>115439833</v>
      </c>
      <c r="N51" s="84">
        <v>115439833</v>
      </c>
      <c r="O51" s="48"/>
      <c r="P51" s="82">
        <v>0</v>
      </c>
      <c r="Q51" s="85"/>
      <c r="R51" s="62"/>
      <c r="S51" s="63"/>
      <c r="T51" s="48"/>
      <c r="U51" s="82">
        <v>0</v>
      </c>
      <c r="V51" s="85"/>
      <c r="W51" s="62">
        <v>0</v>
      </c>
      <c r="X51" s="63"/>
      <c r="Y51" s="48"/>
      <c r="Z51" s="27">
        <f t="shared" ref="Z51:AC52" si="3">+F51+K51+P51+U51</f>
        <v>1</v>
      </c>
      <c r="AA51" s="27">
        <f t="shared" si="3"/>
        <v>1</v>
      </c>
      <c r="AB51" s="28">
        <f t="shared" si="3"/>
        <v>115439833</v>
      </c>
      <c r="AC51" s="28">
        <f t="shared" si="3"/>
        <v>115439833</v>
      </c>
      <c r="AD51" s="4"/>
    </row>
    <row r="52" spans="1:30" ht="45" customHeight="1" x14ac:dyDescent="0.25">
      <c r="A52" s="176"/>
      <c r="B52" s="181"/>
      <c r="C52" s="20" t="s">
        <v>96</v>
      </c>
      <c r="D52" s="20" t="s">
        <v>58</v>
      </c>
      <c r="F52" s="82">
        <v>0</v>
      </c>
      <c r="G52" s="82">
        <v>0</v>
      </c>
      <c r="H52" s="62">
        <v>0</v>
      </c>
      <c r="I52" s="63">
        <v>0</v>
      </c>
      <c r="K52" s="83">
        <v>1</v>
      </c>
      <c r="L52" s="25">
        <v>1</v>
      </c>
      <c r="M52" s="28">
        <v>544378634</v>
      </c>
      <c r="N52" s="84">
        <v>527690000</v>
      </c>
      <c r="O52" s="48"/>
      <c r="P52" s="82">
        <v>0</v>
      </c>
      <c r="Q52" s="85"/>
      <c r="R52" s="62">
        <v>285000000</v>
      </c>
      <c r="S52" s="63">
        <v>144000000</v>
      </c>
      <c r="T52" s="48"/>
      <c r="U52" s="82">
        <v>0</v>
      </c>
      <c r="V52" s="85"/>
      <c r="W52" s="62">
        <v>592222900</v>
      </c>
      <c r="X52" s="63"/>
      <c r="Y52" s="48"/>
      <c r="Z52" s="27">
        <f t="shared" si="3"/>
        <v>1</v>
      </c>
      <c r="AA52" s="27">
        <f t="shared" si="3"/>
        <v>1</v>
      </c>
      <c r="AB52" s="28">
        <f t="shared" si="3"/>
        <v>1421601534</v>
      </c>
      <c r="AC52" s="28">
        <f t="shared" si="3"/>
        <v>671690000</v>
      </c>
      <c r="AD52" s="4"/>
    </row>
    <row r="53" spans="1:30" ht="66" customHeight="1" x14ac:dyDescent="0.25">
      <c r="A53" s="176"/>
      <c r="B53" s="181"/>
      <c r="C53" s="20" t="s">
        <v>60</v>
      </c>
      <c r="D53" s="20" t="s">
        <v>58</v>
      </c>
      <c r="F53" s="21">
        <v>100</v>
      </c>
      <c r="G53" s="82">
        <v>44</v>
      </c>
      <c r="H53" s="76">
        <v>437093814</v>
      </c>
      <c r="I53" s="86">
        <f>436000000</f>
        <v>436000000</v>
      </c>
      <c r="K53" s="24">
        <v>856</v>
      </c>
      <c r="L53" s="25">
        <f>20+53</f>
        <v>73</v>
      </c>
      <c r="M53" s="28">
        <v>5045096533</v>
      </c>
      <c r="N53" s="84">
        <v>4994467335</v>
      </c>
      <c r="O53" s="48"/>
      <c r="P53" s="51">
        <v>1000</v>
      </c>
      <c r="Q53" s="51"/>
      <c r="R53" s="55">
        <v>2554590000</v>
      </c>
      <c r="S53" s="63">
        <v>1706333333</v>
      </c>
      <c r="T53" s="48"/>
      <c r="U53" s="51">
        <v>100</v>
      </c>
      <c r="V53" s="51"/>
      <c r="W53" s="55">
        <v>65802100</v>
      </c>
      <c r="X53" s="55"/>
      <c r="Y53" s="48"/>
      <c r="Z53" s="53">
        <f>+(F53+K53+P53+U53)-56</f>
        <v>2000</v>
      </c>
      <c r="AA53" s="53">
        <f>+G53+L53+Q53+V53</f>
        <v>117</v>
      </c>
      <c r="AB53" s="28">
        <f>+H53+M53+R53+W53</f>
        <v>8102582447</v>
      </c>
      <c r="AC53" s="28">
        <f>+I53+N53+S53+X53</f>
        <v>7136800668</v>
      </c>
      <c r="AD53" s="4"/>
    </row>
    <row r="54" spans="1:30" s="30" customFormat="1" x14ac:dyDescent="0.25">
      <c r="A54" s="140"/>
      <c r="B54" s="140" t="s">
        <v>24</v>
      </c>
      <c r="C54" s="135"/>
      <c r="D54" s="135"/>
      <c r="E54" s="133"/>
      <c r="F54" s="140"/>
      <c r="G54" s="140"/>
      <c r="H54" s="127">
        <f>+H50</f>
        <v>437093814</v>
      </c>
      <c r="I54" s="127">
        <f>+I50</f>
        <v>436000000</v>
      </c>
      <c r="J54" s="136"/>
      <c r="K54" s="143"/>
      <c r="L54" s="143"/>
      <c r="M54" s="127">
        <f>+M50</f>
        <v>5704915000</v>
      </c>
      <c r="N54" s="127">
        <f>+N50</f>
        <v>5637597168</v>
      </c>
      <c r="O54" s="136"/>
      <c r="P54" s="140"/>
      <c r="Q54" s="140"/>
      <c r="R54" s="127">
        <f>SUM(R52:R53)</f>
        <v>2839590000</v>
      </c>
      <c r="S54" s="145">
        <f>SUM(S52:S53)</f>
        <v>1850333333</v>
      </c>
      <c r="T54" s="136"/>
      <c r="U54" s="140"/>
      <c r="V54" s="140"/>
      <c r="W54" s="145">
        <f>+W50</f>
        <v>658025000</v>
      </c>
      <c r="X54" s="145">
        <f>+X50</f>
        <v>0</v>
      </c>
      <c r="Y54" s="136"/>
      <c r="Z54" s="127"/>
      <c r="AA54" s="127"/>
      <c r="AB54" s="127">
        <f>+AB50</f>
        <v>9639623814</v>
      </c>
      <c r="AC54" s="127">
        <f>+AC50</f>
        <v>7923930501</v>
      </c>
    </row>
    <row r="55" spans="1:30" x14ac:dyDescent="0.25">
      <c r="A55" s="1"/>
      <c r="B55" s="1"/>
      <c r="K55" s="46"/>
      <c r="L55" s="46"/>
      <c r="M55" s="87"/>
      <c r="N55" s="87"/>
      <c r="Z55" s="46"/>
      <c r="AA55" s="46"/>
      <c r="AB55" s="47"/>
      <c r="AC55" s="47"/>
      <c r="AD55" s="30"/>
    </row>
    <row r="56" spans="1:30" s="11" customFormat="1" x14ac:dyDescent="0.25">
      <c r="A56" s="172" t="s">
        <v>3</v>
      </c>
      <c r="B56" s="9" t="s">
        <v>4</v>
      </c>
      <c r="C56" s="10" t="s">
        <v>34</v>
      </c>
      <c r="E56" s="12"/>
      <c r="F56" s="13"/>
      <c r="G56" s="13"/>
      <c r="H56" s="14"/>
      <c r="I56" s="14"/>
      <c r="J56" s="13"/>
      <c r="K56" s="42"/>
      <c r="L56" s="42"/>
      <c r="M56" s="88"/>
      <c r="N56" s="43"/>
      <c r="O56" s="13"/>
      <c r="P56" s="13"/>
      <c r="Q56" s="13"/>
      <c r="R56" s="15"/>
      <c r="S56" s="15"/>
      <c r="T56" s="13"/>
      <c r="U56" s="13"/>
      <c r="V56" s="13"/>
      <c r="W56" s="15"/>
      <c r="X56" s="15"/>
      <c r="Y56" s="13"/>
      <c r="Z56" s="42"/>
      <c r="AA56" s="42"/>
      <c r="AB56" s="43"/>
      <c r="AC56" s="43"/>
      <c r="AD56" s="30"/>
    </row>
    <row r="57" spans="1:30" s="11" customFormat="1" x14ac:dyDescent="0.25">
      <c r="A57" s="172"/>
      <c r="B57" s="9" t="s">
        <v>6</v>
      </c>
      <c r="C57" s="10" t="s">
        <v>53</v>
      </c>
      <c r="E57" s="12"/>
      <c r="F57" s="13"/>
      <c r="G57" s="13"/>
      <c r="H57" s="14"/>
      <c r="I57" s="14"/>
      <c r="J57" s="13"/>
      <c r="K57" s="42"/>
      <c r="L57" s="42"/>
      <c r="M57" s="43"/>
      <c r="N57" s="43"/>
      <c r="O57" s="13"/>
      <c r="P57" s="13"/>
      <c r="Q57" s="13"/>
      <c r="R57" s="15"/>
      <c r="S57" s="15"/>
      <c r="T57" s="13"/>
      <c r="U57" s="13"/>
      <c r="V57" s="13"/>
      <c r="W57" s="15"/>
      <c r="X57" s="15"/>
      <c r="Y57" s="13"/>
      <c r="Z57" s="42"/>
      <c r="AA57" s="42"/>
      <c r="AB57" s="43"/>
      <c r="AC57" s="43"/>
      <c r="AD57" s="4"/>
    </row>
    <row r="58" spans="1:30" ht="3" customHeight="1" x14ac:dyDescent="0.25">
      <c r="A58" s="29"/>
      <c r="B58" s="89"/>
      <c r="C58" s="90"/>
      <c r="K58" s="46"/>
      <c r="L58" s="46"/>
      <c r="M58" s="47"/>
      <c r="N58" s="47"/>
      <c r="Z58" s="46"/>
      <c r="AA58" s="46"/>
      <c r="AB58" s="47"/>
      <c r="AC58" s="47"/>
      <c r="AD58" s="30"/>
    </row>
    <row r="59" spans="1:30" s="4" customFormat="1" x14ac:dyDescent="0.25">
      <c r="A59" s="160" t="s">
        <v>8</v>
      </c>
      <c r="B59" s="160" t="s">
        <v>9</v>
      </c>
      <c r="C59" s="160" t="s">
        <v>10</v>
      </c>
      <c r="D59" s="160" t="s">
        <v>11</v>
      </c>
      <c r="F59" s="167">
        <v>2024</v>
      </c>
      <c r="G59" s="168"/>
      <c r="H59" s="168"/>
      <c r="I59" s="168"/>
      <c r="J59" s="120"/>
      <c r="K59" s="167">
        <v>2025</v>
      </c>
      <c r="L59" s="168"/>
      <c r="M59" s="168"/>
      <c r="N59" s="168"/>
      <c r="O59" s="72"/>
      <c r="P59" s="164">
        <v>2026</v>
      </c>
      <c r="Q59" s="165"/>
      <c r="R59" s="165"/>
      <c r="S59" s="166"/>
      <c r="T59" s="72"/>
      <c r="U59" s="167">
        <v>2027</v>
      </c>
      <c r="V59" s="168"/>
      <c r="W59" s="168"/>
      <c r="X59" s="168"/>
      <c r="Y59" s="72"/>
      <c r="Z59" s="167" t="s">
        <v>12</v>
      </c>
      <c r="AA59" s="168"/>
      <c r="AB59" s="168"/>
      <c r="AC59" s="168"/>
    </row>
    <row r="60" spans="1:30" s="4" customFormat="1" ht="14.45" customHeight="1" x14ac:dyDescent="0.25">
      <c r="A60" s="160"/>
      <c r="B60" s="160"/>
      <c r="C60" s="160"/>
      <c r="D60" s="160"/>
      <c r="F60" s="160" t="s">
        <v>13</v>
      </c>
      <c r="G60" s="160"/>
      <c r="H60" s="159" t="s">
        <v>14</v>
      </c>
      <c r="I60" s="159"/>
      <c r="J60" s="120"/>
      <c r="K60" s="160" t="s">
        <v>13</v>
      </c>
      <c r="L60" s="160"/>
      <c r="M60" s="159" t="s">
        <v>14</v>
      </c>
      <c r="N60" s="159"/>
      <c r="O60" s="72"/>
      <c r="P60" s="169" t="s">
        <v>13</v>
      </c>
      <c r="Q60" s="170"/>
      <c r="R60" s="169" t="s">
        <v>14</v>
      </c>
      <c r="S60" s="170"/>
      <c r="T60" s="72"/>
      <c r="U60" s="160" t="s">
        <v>13</v>
      </c>
      <c r="V60" s="160"/>
      <c r="W60" s="159" t="s">
        <v>14</v>
      </c>
      <c r="X60" s="159"/>
      <c r="Y60" s="72"/>
      <c r="Z60" s="160" t="s">
        <v>13</v>
      </c>
      <c r="AA60" s="160"/>
      <c r="AB60" s="159" t="s">
        <v>14</v>
      </c>
      <c r="AC60" s="159"/>
    </row>
    <row r="61" spans="1:30" s="4" customFormat="1" ht="33" customHeight="1" x14ac:dyDescent="0.25">
      <c r="A61" s="160"/>
      <c r="B61" s="160"/>
      <c r="C61" s="160"/>
      <c r="D61" s="160"/>
      <c r="E61" s="17"/>
      <c r="F61" s="119" t="s">
        <v>15</v>
      </c>
      <c r="G61" s="119" t="s">
        <v>16</v>
      </c>
      <c r="H61" s="124" t="s">
        <v>17</v>
      </c>
      <c r="I61" s="124" t="s">
        <v>18</v>
      </c>
      <c r="J61" s="120"/>
      <c r="K61" s="119" t="s">
        <v>15</v>
      </c>
      <c r="L61" s="119" t="s">
        <v>16</v>
      </c>
      <c r="M61" s="124" t="s">
        <v>17</v>
      </c>
      <c r="N61" s="124" t="s">
        <v>18</v>
      </c>
      <c r="O61" s="72"/>
      <c r="P61" s="129" t="s">
        <v>15</v>
      </c>
      <c r="Q61" s="129" t="s">
        <v>16</v>
      </c>
      <c r="R61" s="129" t="s">
        <v>17</v>
      </c>
      <c r="S61" s="129" t="s">
        <v>18</v>
      </c>
      <c r="T61" s="72"/>
      <c r="U61" s="119" t="s">
        <v>15</v>
      </c>
      <c r="V61" s="119" t="s">
        <v>16</v>
      </c>
      <c r="W61" s="124" t="s">
        <v>17</v>
      </c>
      <c r="X61" s="124" t="s">
        <v>18</v>
      </c>
      <c r="Y61" s="72"/>
      <c r="Z61" s="119" t="s">
        <v>15</v>
      </c>
      <c r="AA61" s="119" t="s">
        <v>16</v>
      </c>
      <c r="AB61" s="124" t="s">
        <v>17</v>
      </c>
      <c r="AC61" s="124" t="s">
        <v>18</v>
      </c>
    </row>
    <row r="62" spans="1:30" ht="60" customHeight="1" x14ac:dyDescent="0.25">
      <c r="A62" s="176">
        <v>8013</v>
      </c>
      <c r="B62" s="178" t="s">
        <v>54</v>
      </c>
      <c r="C62" s="130" t="s">
        <v>61</v>
      </c>
      <c r="D62" s="122" t="s">
        <v>62</v>
      </c>
      <c r="F62" s="118">
        <f>+F63</f>
        <v>1100</v>
      </c>
      <c r="G62" s="132">
        <f>+G63</f>
        <v>1102</v>
      </c>
      <c r="H62" s="117">
        <f>+H63</f>
        <v>33366667</v>
      </c>
      <c r="I62" s="117">
        <f>+I63</f>
        <v>33366667</v>
      </c>
      <c r="K62" s="116">
        <f>+K63</f>
        <v>8800</v>
      </c>
      <c r="L62" s="131">
        <f>+L63</f>
        <v>5150</v>
      </c>
      <c r="M62" s="128">
        <f>+M63</f>
        <v>1439090000</v>
      </c>
      <c r="N62" s="128">
        <f>+N63</f>
        <v>1394136471</v>
      </c>
      <c r="O62" s="48"/>
      <c r="P62" s="118">
        <f>+P63</f>
        <v>11000</v>
      </c>
      <c r="Q62" s="131">
        <f>+Q63</f>
        <v>1910</v>
      </c>
      <c r="R62" s="117">
        <f>+R63</f>
        <v>500000000</v>
      </c>
      <c r="S62" s="117">
        <f>+S63</f>
        <v>93600000</v>
      </c>
      <c r="T62" s="48"/>
      <c r="U62" s="118">
        <f t="shared" ref="U62:AC62" si="4">+U63</f>
        <v>1098</v>
      </c>
      <c r="V62" s="131">
        <f t="shared" si="4"/>
        <v>0</v>
      </c>
      <c r="W62" s="117">
        <f t="shared" si="4"/>
        <v>154773000</v>
      </c>
      <c r="X62" s="117">
        <f t="shared" si="4"/>
        <v>0</v>
      </c>
      <c r="Y62" s="48"/>
      <c r="Z62" s="125">
        <f t="shared" si="4"/>
        <v>22000</v>
      </c>
      <c r="AA62" s="123">
        <f t="shared" si="4"/>
        <v>8162</v>
      </c>
      <c r="AB62" s="128">
        <f t="shared" si="4"/>
        <v>2127229667</v>
      </c>
      <c r="AC62" s="128">
        <f t="shared" si="4"/>
        <v>1521103138</v>
      </c>
      <c r="AD62" s="19"/>
    </row>
    <row r="63" spans="1:30" ht="45" x14ac:dyDescent="0.25">
      <c r="A63" s="177"/>
      <c r="B63" s="179"/>
      <c r="C63" s="20" t="s">
        <v>63</v>
      </c>
      <c r="D63" s="20" t="s">
        <v>64</v>
      </c>
      <c r="F63" s="21">
        <v>1100</v>
      </c>
      <c r="G63" s="21">
        <v>1102</v>
      </c>
      <c r="H63" s="76">
        <v>33366667</v>
      </c>
      <c r="I63" s="76">
        <v>33366667</v>
      </c>
      <c r="K63" s="24">
        <v>8800</v>
      </c>
      <c r="L63" s="25">
        <v>5150</v>
      </c>
      <c r="M63" s="84">
        <v>1439090000</v>
      </c>
      <c r="N63" s="84">
        <v>1394136471</v>
      </c>
      <c r="O63" s="48"/>
      <c r="P63" s="51">
        <v>11000</v>
      </c>
      <c r="Q63" s="51">
        <v>1910</v>
      </c>
      <c r="R63" s="55">
        <v>500000000</v>
      </c>
      <c r="S63" s="55">
        <v>93600000</v>
      </c>
      <c r="T63" s="48"/>
      <c r="U63" s="51">
        <f>+(1100-2)</f>
        <v>1098</v>
      </c>
      <c r="V63" s="51"/>
      <c r="W63" s="55">
        <v>154773000</v>
      </c>
      <c r="X63" s="55"/>
      <c r="Y63" s="48"/>
      <c r="Z63" s="27">
        <f>(+F63+K63+P63+U63)+2</f>
        <v>22000</v>
      </c>
      <c r="AA63" s="27">
        <f>+G63+L63+Q63+V63</f>
        <v>8162</v>
      </c>
      <c r="AB63" s="28">
        <f>+H63+M63+R63+W63</f>
        <v>2127229667</v>
      </c>
      <c r="AC63" s="28">
        <f>+I63+N63+S63+X63</f>
        <v>1521103138</v>
      </c>
      <c r="AD63" s="4"/>
    </row>
    <row r="64" spans="1:30" s="30" customFormat="1" x14ac:dyDescent="0.25">
      <c r="A64" s="140"/>
      <c r="B64" s="140" t="s">
        <v>24</v>
      </c>
      <c r="C64" s="135"/>
      <c r="D64" s="135"/>
      <c r="E64" s="133"/>
      <c r="F64" s="140"/>
      <c r="G64" s="140"/>
      <c r="H64" s="127">
        <f>+H62</f>
        <v>33366667</v>
      </c>
      <c r="I64" s="127">
        <f>+I62</f>
        <v>33366667</v>
      </c>
      <c r="J64" s="136"/>
      <c r="K64" s="143"/>
      <c r="L64" s="143"/>
      <c r="M64" s="127">
        <f>+M62</f>
        <v>1439090000</v>
      </c>
      <c r="N64" s="127">
        <f>+N62</f>
        <v>1394136471</v>
      </c>
      <c r="O64" s="136"/>
      <c r="P64" s="140"/>
      <c r="Q64" s="140"/>
      <c r="R64" s="127">
        <f>SUM(R63)</f>
        <v>500000000</v>
      </c>
      <c r="S64" s="127">
        <f>SUM(S63)</f>
        <v>93600000</v>
      </c>
      <c r="T64" s="136"/>
      <c r="U64" s="140"/>
      <c r="V64" s="140"/>
      <c r="W64" s="145">
        <f>+W62</f>
        <v>154773000</v>
      </c>
      <c r="X64" s="145">
        <f>+X62</f>
        <v>0</v>
      </c>
      <c r="Y64" s="136"/>
      <c r="Z64" s="127"/>
      <c r="AA64" s="127"/>
      <c r="AB64" s="127">
        <f>+AB62</f>
        <v>2127229667</v>
      </c>
      <c r="AC64" s="127">
        <f>+AC62</f>
        <v>1521103138</v>
      </c>
    </row>
    <row r="65" spans="1:30" ht="15.75" customHeight="1" x14ac:dyDescent="0.25">
      <c r="A65" s="29"/>
      <c r="B65" s="89"/>
      <c r="C65" s="90"/>
      <c r="K65" s="46"/>
      <c r="L65" s="46"/>
      <c r="M65" s="91"/>
      <c r="N65" s="91"/>
      <c r="Z65" s="46"/>
      <c r="AA65" s="46"/>
      <c r="AB65" s="47"/>
      <c r="AC65" s="47"/>
      <c r="AD65" s="30"/>
    </row>
    <row r="66" spans="1:30" s="11" customFormat="1" x14ac:dyDescent="0.2">
      <c r="A66" s="172" t="s">
        <v>3</v>
      </c>
      <c r="B66" s="9" t="s">
        <v>4</v>
      </c>
      <c r="C66" s="10" t="s">
        <v>34</v>
      </c>
      <c r="E66" s="92"/>
      <c r="F66" s="13"/>
      <c r="G66" s="13"/>
      <c r="H66" s="14"/>
      <c r="I66" s="14"/>
      <c r="J66" s="13"/>
      <c r="K66" s="42"/>
      <c r="L66" s="42"/>
      <c r="M66" s="88">
        <f>+M64+M54</f>
        <v>7144005000</v>
      </c>
      <c r="N66" s="88">
        <f>+N54+N64</f>
        <v>7031733639</v>
      </c>
      <c r="O66" s="13"/>
      <c r="P66" s="13"/>
      <c r="Q66" s="13"/>
      <c r="R66" s="15"/>
      <c r="S66" s="15"/>
      <c r="T66" s="13"/>
      <c r="U66" s="13"/>
      <c r="V66" s="13"/>
      <c r="W66" s="15"/>
      <c r="X66" s="15"/>
      <c r="Y66" s="13"/>
      <c r="Z66" s="42"/>
      <c r="AA66" s="42"/>
      <c r="AB66" s="43"/>
      <c r="AC66" s="43"/>
      <c r="AD66" s="30"/>
    </row>
    <row r="67" spans="1:30" s="11" customFormat="1" x14ac:dyDescent="0.2">
      <c r="A67" s="172"/>
      <c r="B67" s="9" t="s">
        <v>6</v>
      </c>
      <c r="C67" s="10" t="s">
        <v>53</v>
      </c>
      <c r="E67" s="92"/>
      <c r="F67" s="13"/>
      <c r="G67" s="13"/>
      <c r="H67" s="14"/>
      <c r="I67" s="14"/>
      <c r="J67" s="13"/>
      <c r="K67" s="42"/>
      <c r="L67" s="42"/>
      <c r="M67" s="43"/>
      <c r="N67" s="43"/>
      <c r="O67" s="13"/>
      <c r="P67" s="13"/>
      <c r="Q67" s="13"/>
      <c r="R67" s="15"/>
      <c r="S67" s="15"/>
      <c r="T67" s="13"/>
      <c r="U67" s="13"/>
      <c r="V67" s="13"/>
      <c r="W67" s="15"/>
      <c r="X67" s="15"/>
      <c r="Y67" s="13"/>
      <c r="Z67" s="42"/>
      <c r="AA67" s="42"/>
      <c r="AB67" s="43"/>
      <c r="AC67" s="43"/>
      <c r="AD67" s="30"/>
    </row>
    <row r="68" spans="1:30" ht="2.4500000000000002" customHeight="1" x14ac:dyDescent="0.25">
      <c r="A68" s="93"/>
      <c r="B68" s="94"/>
      <c r="K68" s="46"/>
      <c r="L68" s="46"/>
      <c r="M68" s="47"/>
      <c r="N68" s="47"/>
      <c r="Z68" s="46"/>
      <c r="AA68" s="46"/>
      <c r="AB68" s="47"/>
      <c r="AC68" s="47"/>
      <c r="AD68" s="30"/>
    </row>
    <row r="69" spans="1:30" s="4" customFormat="1" x14ac:dyDescent="0.25">
      <c r="A69" s="160" t="s">
        <v>8</v>
      </c>
      <c r="B69" s="160" t="s">
        <v>9</v>
      </c>
      <c r="C69" s="160" t="s">
        <v>10</v>
      </c>
      <c r="D69" s="160" t="s">
        <v>11</v>
      </c>
      <c r="F69" s="167">
        <v>2024</v>
      </c>
      <c r="G69" s="168"/>
      <c r="H69" s="168"/>
      <c r="I69" s="168"/>
      <c r="J69" s="120"/>
      <c r="K69" s="167">
        <v>2025</v>
      </c>
      <c r="L69" s="168"/>
      <c r="M69" s="168"/>
      <c r="N69" s="168"/>
      <c r="O69" s="72"/>
      <c r="P69" s="164">
        <v>2026</v>
      </c>
      <c r="Q69" s="165"/>
      <c r="R69" s="165"/>
      <c r="S69" s="166"/>
      <c r="T69" s="72"/>
      <c r="U69" s="167">
        <v>2027</v>
      </c>
      <c r="V69" s="168"/>
      <c r="W69" s="168"/>
      <c r="X69" s="168"/>
      <c r="Y69" s="72"/>
      <c r="Z69" s="167" t="s">
        <v>12</v>
      </c>
      <c r="AA69" s="168"/>
      <c r="AB69" s="168"/>
      <c r="AC69" s="168"/>
    </row>
    <row r="70" spans="1:30" s="4" customFormat="1" ht="14.45" customHeight="1" x14ac:dyDescent="0.25">
      <c r="A70" s="160"/>
      <c r="B70" s="160"/>
      <c r="C70" s="160"/>
      <c r="D70" s="160"/>
      <c r="F70" s="160" t="s">
        <v>13</v>
      </c>
      <c r="G70" s="160"/>
      <c r="H70" s="159" t="s">
        <v>14</v>
      </c>
      <c r="I70" s="159"/>
      <c r="J70" s="120"/>
      <c r="K70" s="160" t="s">
        <v>13</v>
      </c>
      <c r="L70" s="160"/>
      <c r="M70" s="159" t="s">
        <v>14</v>
      </c>
      <c r="N70" s="159"/>
      <c r="O70" s="72"/>
      <c r="P70" s="169" t="s">
        <v>13</v>
      </c>
      <c r="Q70" s="170"/>
      <c r="R70" s="169" t="s">
        <v>14</v>
      </c>
      <c r="S70" s="170"/>
      <c r="T70" s="72"/>
      <c r="U70" s="160" t="s">
        <v>13</v>
      </c>
      <c r="V70" s="160"/>
      <c r="W70" s="159" t="s">
        <v>14</v>
      </c>
      <c r="X70" s="159"/>
      <c r="Y70" s="72"/>
      <c r="Z70" s="160" t="s">
        <v>13</v>
      </c>
      <c r="AA70" s="160"/>
      <c r="AB70" s="159" t="s">
        <v>14</v>
      </c>
      <c r="AC70" s="159"/>
    </row>
    <row r="71" spans="1:30" s="4" customFormat="1" ht="33" customHeight="1" x14ac:dyDescent="0.25">
      <c r="A71" s="160"/>
      <c r="B71" s="160"/>
      <c r="C71" s="160"/>
      <c r="D71" s="160"/>
      <c r="E71" s="17"/>
      <c r="F71" s="119" t="s">
        <v>15</v>
      </c>
      <c r="G71" s="119" t="s">
        <v>16</v>
      </c>
      <c r="H71" s="124" t="s">
        <v>17</v>
      </c>
      <c r="I71" s="124" t="s">
        <v>18</v>
      </c>
      <c r="J71" s="120"/>
      <c r="K71" s="119" t="s">
        <v>15</v>
      </c>
      <c r="L71" s="119" t="s">
        <v>16</v>
      </c>
      <c r="M71" s="124" t="s">
        <v>17</v>
      </c>
      <c r="N71" s="124" t="s">
        <v>18</v>
      </c>
      <c r="O71" s="72"/>
      <c r="P71" s="129" t="s">
        <v>15</v>
      </c>
      <c r="Q71" s="129" t="s">
        <v>16</v>
      </c>
      <c r="R71" s="129" t="s">
        <v>17</v>
      </c>
      <c r="S71" s="129" t="s">
        <v>18</v>
      </c>
      <c r="T71" s="72"/>
      <c r="U71" s="119" t="s">
        <v>15</v>
      </c>
      <c r="V71" s="119" t="s">
        <v>16</v>
      </c>
      <c r="W71" s="124" t="s">
        <v>17</v>
      </c>
      <c r="X71" s="124" t="s">
        <v>18</v>
      </c>
      <c r="Y71" s="72"/>
      <c r="Z71" s="119" t="s">
        <v>15</v>
      </c>
      <c r="AA71" s="119" t="s">
        <v>16</v>
      </c>
      <c r="AB71" s="124" t="s">
        <v>17</v>
      </c>
      <c r="AC71" s="124" t="s">
        <v>18</v>
      </c>
    </row>
    <row r="72" spans="1:30" ht="45.75" customHeight="1" x14ac:dyDescent="0.25">
      <c r="A72" s="173">
        <v>8040</v>
      </c>
      <c r="B72" s="171" t="s">
        <v>65</v>
      </c>
      <c r="C72" s="130" t="s">
        <v>66</v>
      </c>
      <c r="D72" s="122" t="s">
        <v>67</v>
      </c>
      <c r="F72" s="118">
        <f>+F73</f>
        <v>0</v>
      </c>
      <c r="G72" s="132">
        <f>+G73</f>
        <v>0</v>
      </c>
      <c r="H72" s="117">
        <f>+H75</f>
        <v>0</v>
      </c>
      <c r="I72" s="117">
        <f>+I75</f>
        <v>0</v>
      </c>
      <c r="K72" s="116">
        <f>+K73</f>
        <v>300</v>
      </c>
      <c r="L72" s="131">
        <f>+L73</f>
        <v>0</v>
      </c>
      <c r="M72" s="128">
        <f>+M73</f>
        <v>2871468097</v>
      </c>
      <c r="N72" s="128">
        <f>+N75</f>
        <v>2857269763</v>
      </c>
      <c r="O72" s="48"/>
      <c r="P72" s="118">
        <f>+P73</f>
        <v>400</v>
      </c>
      <c r="Q72" s="131">
        <f>+Q73</f>
        <v>0</v>
      </c>
      <c r="R72" s="117">
        <f>+R75</f>
        <v>1085436268</v>
      </c>
      <c r="S72" s="117">
        <f>+S75</f>
        <v>682900000</v>
      </c>
      <c r="T72" s="48"/>
      <c r="U72" s="118">
        <f>+U73</f>
        <v>500</v>
      </c>
      <c r="V72" s="131">
        <f>+V73</f>
        <v>0</v>
      </c>
      <c r="W72" s="117">
        <f>+W73</f>
        <v>3999600000</v>
      </c>
      <c r="X72" s="117">
        <f>+X75</f>
        <v>0</v>
      </c>
      <c r="Y72" s="48"/>
      <c r="Z72" s="125">
        <f>+Z73</f>
        <v>1200</v>
      </c>
      <c r="AA72" s="123">
        <f>+AA73</f>
        <v>0</v>
      </c>
      <c r="AB72" s="128">
        <f>+AB73</f>
        <v>7001068097</v>
      </c>
      <c r="AC72" s="128">
        <f>+AC75</f>
        <v>2857269763</v>
      </c>
      <c r="AD72" s="19"/>
    </row>
    <row r="73" spans="1:30" ht="30" x14ac:dyDescent="0.25">
      <c r="A73" s="174"/>
      <c r="B73" s="171"/>
      <c r="C73" s="95" t="s">
        <v>68</v>
      </c>
      <c r="D73" s="20" t="s">
        <v>69</v>
      </c>
      <c r="E73"/>
      <c r="F73" s="21">
        <v>0</v>
      </c>
      <c r="G73" s="21">
        <v>0</v>
      </c>
      <c r="H73" s="23">
        <v>0</v>
      </c>
      <c r="I73" s="23">
        <v>0</v>
      </c>
      <c r="K73" s="24">
        <v>300</v>
      </c>
      <c r="L73" s="25">
        <v>0</v>
      </c>
      <c r="M73" s="84">
        <v>2871468097</v>
      </c>
      <c r="N73" s="96">
        <v>2857269763</v>
      </c>
      <c r="O73" s="48"/>
      <c r="P73" s="51">
        <v>400</v>
      </c>
      <c r="Q73" s="51"/>
      <c r="R73" s="52">
        <v>130000000</v>
      </c>
      <c r="S73" s="52">
        <v>0</v>
      </c>
      <c r="T73" s="48"/>
      <c r="U73" s="51">
        <v>500</v>
      </c>
      <c r="V73" s="51"/>
      <c r="W73" s="52">
        <v>3999600000</v>
      </c>
      <c r="X73" s="52"/>
      <c r="Y73" s="48"/>
      <c r="Z73" s="27">
        <f>+F73+K73+P73+U73</f>
        <v>1200</v>
      </c>
      <c r="AA73" s="27">
        <f>+G73+L73+Q73+V73</f>
        <v>0</v>
      </c>
      <c r="AB73" s="28">
        <f>+H73+M73+R73+W73</f>
        <v>7001068097</v>
      </c>
      <c r="AC73" s="28">
        <f>+I73+N73+S73+X73</f>
        <v>2857269763</v>
      </c>
      <c r="AD73" s="4"/>
    </row>
    <row r="74" spans="1:30" s="1" customFormat="1" ht="59.25" customHeight="1" x14ac:dyDescent="0.25">
      <c r="A74" s="175"/>
      <c r="B74" s="21"/>
      <c r="C74" s="146" t="s">
        <v>91</v>
      </c>
      <c r="D74" s="20" t="s">
        <v>71</v>
      </c>
      <c r="E74" s="54">
        <v>0</v>
      </c>
      <c r="F74" s="21"/>
      <c r="G74" s="21"/>
      <c r="H74" s="23"/>
      <c r="I74" s="23"/>
      <c r="K74" s="24"/>
      <c r="L74" s="24"/>
      <c r="M74" s="26"/>
      <c r="N74" s="99"/>
      <c r="P74" s="21">
        <v>100</v>
      </c>
      <c r="Q74" s="100"/>
      <c r="R74" s="148">
        <v>955436268</v>
      </c>
      <c r="S74" s="147">
        <v>682900000</v>
      </c>
      <c r="U74" s="21">
        <v>1</v>
      </c>
      <c r="V74" s="100"/>
      <c r="W74" s="101">
        <v>3999600000</v>
      </c>
      <c r="X74" s="101"/>
      <c r="Z74" s="24">
        <v>1</v>
      </c>
      <c r="AA74" s="102"/>
      <c r="AB74" s="99"/>
      <c r="AC74" s="99"/>
      <c r="AD74" s="72"/>
    </row>
    <row r="75" spans="1:30" s="30" customFormat="1" x14ac:dyDescent="0.25">
      <c r="A75" s="140"/>
      <c r="B75" s="140" t="s">
        <v>24</v>
      </c>
      <c r="C75" s="135"/>
      <c r="D75" s="135"/>
      <c r="E75" s="133"/>
      <c r="F75" s="140"/>
      <c r="G75" s="140"/>
      <c r="H75" s="127">
        <f>SUM(H73:H74)</f>
        <v>0</v>
      </c>
      <c r="I75" s="127">
        <f>SUM(I73:I74)</f>
        <v>0</v>
      </c>
      <c r="J75" s="136"/>
      <c r="K75" s="143"/>
      <c r="L75" s="143"/>
      <c r="M75" s="127">
        <f>+M72</f>
        <v>2871468097</v>
      </c>
      <c r="N75" s="127">
        <f>SUM(N73:N74)</f>
        <v>2857269763</v>
      </c>
      <c r="O75" s="136"/>
      <c r="P75" s="140"/>
      <c r="Q75" s="140"/>
      <c r="R75" s="127">
        <f>SUM(R73:R74)</f>
        <v>1085436268</v>
      </c>
      <c r="S75" s="127">
        <f>SUM(S73:S74)</f>
        <v>682900000</v>
      </c>
      <c r="T75" s="136"/>
      <c r="U75" s="140"/>
      <c r="V75" s="140"/>
      <c r="W75" s="145">
        <f>+W72</f>
        <v>3999600000</v>
      </c>
      <c r="X75" s="145">
        <f>SUM(X73:X74)</f>
        <v>0</v>
      </c>
      <c r="Y75" s="136"/>
      <c r="Z75" s="127"/>
      <c r="AA75" s="127"/>
      <c r="AB75" s="127">
        <f>+AB72</f>
        <v>7001068097</v>
      </c>
      <c r="AC75" s="127">
        <f>SUM(AC73:AC74)</f>
        <v>2857269763</v>
      </c>
    </row>
    <row r="76" spans="1:30" s="30" customFormat="1" x14ac:dyDescent="0.25">
      <c r="A76" s="29"/>
      <c r="B76" s="29"/>
      <c r="E76" s="17"/>
      <c r="F76" s="29"/>
      <c r="G76" s="29"/>
      <c r="H76" s="31"/>
      <c r="I76" s="56"/>
      <c r="J76" s="29"/>
      <c r="K76" s="33"/>
      <c r="L76" s="33"/>
      <c r="M76" s="34"/>
      <c r="N76" s="57"/>
      <c r="O76" s="29"/>
      <c r="P76" s="29"/>
      <c r="Q76" s="29"/>
      <c r="R76" s="31"/>
      <c r="S76" s="56"/>
      <c r="T76" s="29"/>
      <c r="U76" s="29"/>
      <c r="V76" s="29"/>
      <c r="W76" s="31"/>
      <c r="X76" s="56"/>
      <c r="Y76" s="29"/>
      <c r="Z76" s="33"/>
      <c r="AA76" s="33"/>
      <c r="AB76" s="34"/>
      <c r="AC76" s="57"/>
    </row>
    <row r="77" spans="1:30" s="11" customFormat="1" x14ac:dyDescent="0.2">
      <c r="A77" s="172" t="s">
        <v>3</v>
      </c>
      <c r="B77" s="9" t="s">
        <v>4</v>
      </c>
      <c r="C77" s="10" t="s">
        <v>34</v>
      </c>
      <c r="E77" s="92"/>
      <c r="F77" s="13"/>
      <c r="G77" s="13"/>
      <c r="H77" s="14"/>
      <c r="I77" s="14"/>
      <c r="J77" s="13"/>
      <c r="K77" s="42"/>
      <c r="L77" s="42"/>
      <c r="M77" s="43"/>
      <c r="N77" s="43"/>
      <c r="O77" s="13"/>
      <c r="P77" s="13"/>
      <c r="Q77" s="13"/>
      <c r="R77" s="15"/>
      <c r="S77" s="15"/>
      <c r="T77" s="13"/>
      <c r="U77" s="13"/>
      <c r="V77" s="13"/>
      <c r="W77" s="15"/>
      <c r="X77" s="15"/>
      <c r="Y77" s="13"/>
      <c r="Z77" s="42"/>
      <c r="AA77" s="42"/>
      <c r="AB77" s="43"/>
      <c r="AC77" s="43"/>
      <c r="AD77" s="30"/>
    </row>
    <row r="78" spans="1:30" s="11" customFormat="1" x14ac:dyDescent="0.2">
      <c r="A78" s="172"/>
      <c r="B78" s="9" t="s">
        <v>6</v>
      </c>
      <c r="C78" s="10" t="s">
        <v>53</v>
      </c>
      <c r="E78" s="92"/>
      <c r="F78" s="13"/>
      <c r="G78" s="13"/>
      <c r="H78" s="14"/>
      <c r="I78" s="14"/>
      <c r="J78" s="13"/>
      <c r="K78" s="42"/>
      <c r="L78" s="42"/>
      <c r="M78" s="43"/>
      <c r="N78" s="43"/>
      <c r="O78" s="13"/>
      <c r="P78" s="13"/>
      <c r="Q78" s="13"/>
      <c r="R78" s="15"/>
      <c r="S78" s="15"/>
      <c r="T78" s="13"/>
      <c r="U78" s="13"/>
      <c r="V78" s="13"/>
      <c r="W78" s="15"/>
      <c r="X78" s="15"/>
      <c r="Y78" s="13"/>
      <c r="Z78" s="42"/>
      <c r="AA78" s="42"/>
      <c r="AB78" s="43"/>
      <c r="AC78" s="43"/>
      <c r="AD78" s="30"/>
    </row>
    <row r="79" spans="1:30" ht="4.1500000000000004" customHeight="1" x14ac:dyDescent="0.25">
      <c r="A79" s="93"/>
      <c r="B79" s="94"/>
      <c r="C79" s="103"/>
      <c r="E79"/>
      <c r="K79" s="46"/>
      <c r="L79" s="46"/>
      <c r="M79" s="47"/>
      <c r="N79" s="47"/>
      <c r="Z79" s="46"/>
      <c r="AA79" s="46"/>
      <c r="AB79" s="47"/>
      <c r="AC79" s="47"/>
      <c r="AD79" s="30"/>
    </row>
    <row r="80" spans="1:30" s="4" customFormat="1" x14ac:dyDescent="0.25">
      <c r="A80" s="160" t="s">
        <v>8</v>
      </c>
      <c r="B80" s="160" t="s">
        <v>9</v>
      </c>
      <c r="C80" s="160" t="s">
        <v>10</v>
      </c>
      <c r="D80" s="160" t="s">
        <v>11</v>
      </c>
      <c r="F80" s="167">
        <v>2024</v>
      </c>
      <c r="G80" s="168"/>
      <c r="H80" s="168"/>
      <c r="I80" s="168"/>
      <c r="J80" s="120"/>
      <c r="K80" s="167">
        <v>2025</v>
      </c>
      <c r="L80" s="168"/>
      <c r="M80" s="168"/>
      <c r="N80" s="168"/>
      <c r="O80" s="72"/>
      <c r="P80" s="164">
        <v>2026</v>
      </c>
      <c r="Q80" s="165"/>
      <c r="R80" s="165"/>
      <c r="S80" s="166"/>
      <c r="T80" s="72"/>
      <c r="U80" s="167">
        <v>2027</v>
      </c>
      <c r="V80" s="168"/>
      <c r="W80" s="168"/>
      <c r="X80" s="168"/>
      <c r="Y80" s="72"/>
      <c r="Z80" s="167" t="s">
        <v>12</v>
      </c>
      <c r="AA80" s="168"/>
      <c r="AB80" s="168"/>
      <c r="AC80" s="168"/>
    </row>
    <row r="81" spans="1:30" s="4" customFormat="1" ht="14.45" customHeight="1" x14ac:dyDescent="0.25">
      <c r="A81" s="160"/>
      <c r="B81" s="160"/>
      <c r="C81" s="160"/>
      <c r="D81" s="160"/>
      <c r="F81" s="160" t="s">
        <v>13</v>
      </c>
      <c r="G81" s="160"/>
      <c r="H81" s="159" t="s">
        <v>14</v>
      </c>
      <c r="I81" s="159"/>
      <c r="J81" s="120"/>
      <c r="K81" s="160" t="s">
        <v>13</v>
      </c>
      <c r="L81" s="160"/>
      <c r="M81" s="159" t="s">
        <v>14</v>
      </c>
      <c r="N81" s="159"/>
      <c r="O81" s="72"/>
      <c r="P81" s="169" t="s">
        <v>13</v>
      </c>
      <c r="Q81" s="170"/>
      <c r="R81" s="169" t="s">
        <v>14</v>
      </c>
      <c r="S81" s="170"/>
      <c r="T81" s="72"/>
      <c r="U81" s="160" t="s">
        <v>13</v>
      </c>
      <c r="V81" s="160"/>
      <c r="W81" s="159" t="s">
        <v>14</v>
      </c>
      <c r="X81" s="159"/>
      <c r="Y81" s="72"/>
      <c r="Z81" s="160" t="s">
        <v>13</v>
      </c>
      <c r="AA81" s="160"/>
      <c r="AB81" s="159" t="s">
        <v>14</v>
      </c>
      <c r="AC81" s="159"/>
    </row>
    <row r="82" spans="1:30" s="4" customFormat="1" ht="33" customHeight="1" x14ac:dyDescent="0.25">
      <c r="A82" s="160"/>
      <c r="B82" s="160"/>
      <c r="C82" s="160"/>
      <c r="D82" s="160"/>
      <c r="E82" s="17"/>
      <c r="F82" s="119" t="s">
        <v>15</v>
      </c>
      <c r="G82" s="119" t="s">
        <v>16</v>
      </c>
      <c r="H82" s="124" t="s">
        <v>17</v>
      </c>
      <c r="I82" s="124" t="s">
        <v>18</v>
      </c>
      <c r="J82" s="120"/>
      <c r="K82" s="119" t="s">
        <v>15</v>
      </c>
      <c r="L82" s="119" t="s">
        <v>16</v>
      </c>
      <c r="M82" s="124" t="s">
        <v>17</v>
      </c>
      <c r="N82" s="124" t="s">
        <v>18</v>
      </c>
      <c r="O82" s="72"/>
      <c r="P82" s="129" t="s">
        <v>15</v>
      </c>
      <c r="Q82" s="129" t="s">
        <v>16</v>
      </c>
      <c r="R82" s="129" t="s">
        <v>17</v>
      </c>
      <c r="S82" s="129" t="s">
        <v>18</v>
      </c>
      <c r="T82" s="72"/>
      <c r="U82" s="119" t="s">
        <v>15</v>
      </c>
      <c r="V82" s="119" t="s">
        <v>16</v>
      </c>
      <c r="W82" s="124" t="s">
        <v>17</v>
      </c>
      <c r="X82" s="124" t="s">
        <v>18</v>
      </c>
      <c r="Y82" s="72"/>
      <c r="Z82" s="119" t="s">
        <v>15</v>
      </c>
      <c r="AA82" s="119" t="s">
        <v>16</v>
      </c>
      <c r="AB82" s="124" t="s">
        <v>17</v>
      </c>
      <c r="AC82" s="124" t="s">
        <v>18</v>
      </c>
    </row>
    <row r="83" spans="1:30" ht="45" x14ac:dyDescent="0.25">
      <c r="A83" s="161">
        <v>8040</v>
      </c>
      <c r="B83" s="171" t="s">
        <v>65</v>
      </c>
      <c r="C83" s="130" t="s">
        <v>72</v>
      </c>
      <c r="D83" s="122" t="s">
        <v>73</v>
      </c>
      <c r="F83" s="118">
        <f>+F84</f>
        <v>300</v>
      </c>
      <c r="G83" s="132">
        <f>+G84</f>
        <v>330</v>
      </c>
      <c r="H83" s="117">
        <f>+H84+H85</f>
        <v>4272836387</v>
      </c>
      <c r="I83" s="117">
        <f>+I87</f>
        <v>4213552408</v>
      </c>
      <c r="K83" s="116">
        <f>+K84</f>
        <v>800</v>
      </c>
      <c r="L83" s="131">
        <f>+L84</f>
        <v>621</v>
      </c>
      <c r="M83" s="128">
        <f>+M84+M85</f>
        <v>11199865903</v>
      </c>
      <c r="N83" s="128">
        <f>+N87</f>
        <v>11138014293</v>
      </c>
      <c r="O83" s="48"/>
      <c r="P83" s="118">
        <f>+P84</f>
        <v>1025</v>
      </c>
      <c r="Q83" s="131">
        <f>+Q84</f>
        <v>20</v>
      </c>
      <c r="R83" s="117">
        <f>+R87</f>
        <v>14160260732</v>
      </c>
      <c r="S83" s="117">
        <f>+S87</f>
        <v>4962568413</v>
      </c>
      <c r="T83" s="48"/>
      <c r="U83" s="118">
        <f>+U84</f>
        <v>1174</v>
      </c>
      <c r="V83" s="131">
        <f>+V84</f>
        <v>0</v>
      </c>
      <c r="W83" s="117">
        <f>+W84+W85</f>
        <v>7815023000</v>
      </c>
      <c r="X83" s="117">
        <f>+X87</f>
        <v>0</v>
      </c>
      <c r="Y83" s="48"/>
      <c r="Z83" s="125">
        <f>+Z84</f>
        <v>3150</v>
      </c>
      <c r="AA83" s="123">
        <f>+AA84</f>
        <v>971</v>
      </c>
      <c r="AB83" s="128">
        <f>+AB84+AB85</f>
        <v>37447986022</v>
      </c>
      <c r="AC83" s="128">
        <f>+AC87</f>
        <v>20314135114</v>
      </c>
      <c r="AD83" s="19"/>
    </row>
    <row r="84" spans="1:30" ht="45" x14ac:dyDescent="0.25">
      <c r="A84" s="161"/>
      <c r="B84" s="171"/>
      <c r="C84" s="95" t="s">
        <v>74</v>
      </c>
      <c r="D84" s="141" t="s">
        <v>75</v>
      </c>
      <c r="E84"/>
      <c r="F84" s="21">
        <v>300</v>
      </c>
      <c r="G84" s="21">
        <v>330</v>
      </c>
      <c r="H84" s="23">
        <v>4025772387</v>
      </c>
      <c r="I84" s="23">
        <v>3967492408</v>
      </c>
      <c r="K84" s="24">
        <v>800</v>
      </c>
      <c r="L84" s="25">
        <f>586+35</f>
        <v>621</v>
      </c>
      <c r="M84" s="84">
        <v>10925602570</v>
      </c>
      <c r="N84" s="84">
        <v>10863750960</v>
      </c>
      <c r="O84" s="48"/>
      <c r="P84" s="51">
        <v>1025</v>
      </c>
      <c r="Q84" s="51">
        <v>20</v>
      </c>
      <c r="R84" s="52">
        <v>14160260732</v>
      </c>
      <c r="S84" s="55">
        <v>4962568413</v>
      </c>
      <c r="T84" s="48"/>
      <c r="U84" s="21">
        <v>1174</v>
      </c>
      <c r="V84" s="51"/>
      <c r="W84" s="52">
        <v>7512692120</v>
      </c>
      <c r="X84" s="52"/>
      <c r="Y84" s="48"/>
      <c r="Z84" s="27">
        <f>+(F84+K84+P84+U84)-149</f>
        <v>3150</v>
      </c>
      <c r="AA84" s="27">
        <f t="shared" ref="Z84:AC85" si="5">+G84+L84+Q84+V84</f>
        <v>971</v>
      </c>
      <c r="AB84" s="28">
        <f t="shared" si="5"/>
        <v>36624327809</v>
      </c>
      <c r="AC84" s="28">
        <f t="shared" si="5"/>
        <v>19793811781</v>
      </c>
      <c r="AD84" s="158">
        <f>+Z84-3150</f>
        <v>0</v>
      </c>
    </row>
    <row r="85" spans="1:30" ht="30" x14ac:dyDescent="0.25">
      <c r="A85" s="161"/>
      <c r="B85" s="171"/>
      <c r="C85" s="95" t="s">
        <v>76</v>
      </c>
      <c r="D85" s="141" t="s">
        <v>75</v>
      </c>
      <c r="E85"/>
      <c r="F85" s="21">
        <v>1</v>
      </c>
      <c r="G85" s="21">
        <v>1</v>
      </c>
      <c r="H85" s="23">
        <v>247064000</v>
      </c>
      <c r="I85" s="23">
        <v>246060000</v>
      </c>
      <c r="K85" s="24">
        <v>1</v>
      </c>
      <c r="L85" s="25">
        <f>6+5</f>
        <v>11</v>
      </c>
      <c r="M85" s="84">
        <v>274263333</v>
      </c>
      <c r="N85" s="26">
        <v>274263333</v>
      </c>
      <c r="O85" s="48"/>
      <c r="P85" s="51">
        <v>0</v>
      </c>
      <c r="Q85" s="51"/>
      <c r="R85" s="52"/>
      <c r="S85" s="52"/>
      <c r="T85" s="48"/>
      <c r="U85" s="51">
        <v>0</v>
      </c>
      <c r="V85" s="51"/>
      <c r="W85" s="52">
        <v>302330880</v>
      </c>
      <c r="X85" s="52"/>
      <c r="Y85" s="48"/>
      <c r="Z85" s="27">
        <f t="shared" si="5"/>
        <v>2</v>
      </c>
      <c r="AA85" s="27">
        <f t="shared" si="5"/>
        <v>12</v>
      </c>
      <c r="AB85" s="28">
        <f t="shared" si="5"/>
        <v>823658213</v>
      </c>
      <c r="AC85" s="28">
        <f t="shared" si="5"/>
        <v>520323333</v>
      </c>
      <c r="AD85" s="4"/>
    </row>
    <row r="86" spans="1:30" s="1" customFormat="1" hidden="1" x14ac:dyDescent="0.25">
      <c r="A86" s="97"/>
      <c r="B86" s="21"/>
      <c r="C86" s="98" t="s">
        <v>70</v>
      </c>
      <c r="D86" s="20"/>
      <c r="E86" s="54">
        <v>0</v>
      </c>
      <c r="F86" s="21">
        <v>0</v>
      </c>
      <c r="G86" s="21">
        <v>0</v>
      </c>
      <c r="H86" s="23">
        <v>0</v>
      </c>
      <c r="I86" s="23">
        <v>0</v>
      </c>
      <c r="K86" s="24">
        <v>1</v>
      </c>
      <c r="L86" s="24"/>
      <c r="M86" s="26">
        <v>5750400000</v>
      </c>
      <c r="N86" s="99"/>
      <c r="P86" s="21">
        <v>0</v>
      </c>
      <c r="Q86" s="100"/>
      <c r="R86" s="101">
        <v>5250000000</v>
      </c>
      <c r="S86" s="101"/>
      <c r="U86" s="21">
        <v>1</v>
      </c>
      <c r="V86" s="100"/>
      <c r="W86" s="101">
        <v>3999600000</v>
      </c>
      <c r="X86" s="101"/>
      <c r="Z86" s="24">
        <v>1</v>
      </c>
      <c r="AA86" s="102"/>
      <c r="AB86" s="99">
        <v>3999600000</v>
      </c>
      <c r="AC86" s="99"/>
      <c r="AD86" s="104"/>
    </row>
    <row r="87" spans="1:30" s="30" customFormat="1" x14ac:dyDescent="0.25">
      <c r="A87" s="140"/>
      <c r="B87" s="140" t="s">
        <v>24</v>
      </c>
      <c r="C87" s="135"/>
      <c r="D87" s="135"/>
      <c r="E87" s="133"/>
      <c r="F87" s="140"/>
      <c r="G87" s="140"/>
      <c r="H87" s="127">
        <f>+H83</f>
        <v>4272836387</v>
      </c>
      <c r="I87" s="127">
        <f>SUM(I84:I86)</f>
        <v>4213552408</v>
      </c>
      <c r="J87" s="136"/>
      <c r="K87" s="143"/>
      <c r="L87" s="143"/>
      <c r="M87" s="127">
        <f>+M83</f>
        <v>11199865903</v>
      </c>
      <c r="N87" s="127">
        <f>SUM(N84:N86)</f>
        <v>11138014293</v>
      </c>
      <c r="O87" s="136"/>
      <c r="P87" s="140"/>
      <c r="Q87" s="140"/>
      <c r="R87" s="127">
        <f>SUM(R84:R85)</f>
        <v>14160260732</v>
      </c>
      <c r="S87" s="127">
        <f>SUM(S84:S85)</f>
        <v>4962568413</v>
      </c>
      <c r="T87" s="136"/>
      <c r="U87" s="140"/>
      <c r="V87" s="140"/>
      <c r="W87" s="145">
        <f>+W83</f>
        <v>7815023000</v>
      </c>
      <c r="X87" s="145">
        <f>SUM(X84:X86)</f>
        <v>0</v>
      </c>
      <c r="Y87" s="136"/>
      <c r="Z87" s="127"/>
      <c r="AA87" s="127"/>
      <c r="AB87" s="127">
        <f>+AB83</f>
        <v>37447986022</v>
      </c>
      <c r="AC87" s="127">
        <f>SUM(AC84:AC86)</f>
        <v>20314135114</v>
      </c>
    </row>
    <row r="88" spans="1:30" s="30" customFormat="1" ht="15" customHeight="1" x14ac:dyDescent="0.25">
      <c r="A88" s="29"/>
      <c r="B88" s="29"/>
      <c r="E88" s="17"/>
      <c r="F88" s="29"/>
      <c r="G88" s="29"/>
      <c r="H88" s="31"/>
      <c r="I88" s="56"/>
      <c r="J88" s="29"/>
      <c r="K88" s="33"/>
      <c r="L88" s="33"/>
      <c r="M88" s="34"/>
      <c r="N88" s="34"/>
      <c r="O88" s="29"/>
      <c r="P88" s="29"/>
      <c r="Q88" s="29"/>
      <c r="R88" s="56"/>
      <c r="S88" s="56"/>
      <c r="T88" s="29"/>
      <c r="U88" s="29"/>
      <c r="V88" s="29"/>
      <c r="W88" s="31"/>
      <c r="X88" s="56"/>
      <c r="Y88" s="29"/>
      <c r="Z88" s="33"/>
      <c r="AA88" s="33"/>
      <c r="AB88" s="34"/>
      <c r="AC88" s="57"/>
    </row>
    <row r="89" spans="1:30" s="11" customFormat="1" x14ac:dyDescent="0.25">
      <c r="A89" s="172" t="s">
        <v>3</v>
      </c>
      <c r="B89" s="9" t="s">
        <v>4</v>
      </c>
      <c r="C89" s="10" t="s">
        <v>77</v>
      </c>
      <c r="E89" s="12"/>
      <c r="F89" s="13"/>
      <c r="G89" s="13"/>
      <c r="H89" s="14"/>
      <c r="I89" s="14"/>
      <c r="J89" s="13"/>
      <c r="K89" s="42"/>
      <c r="L89" s="42"/>
      <c r="M89" s="88">
        <f>+M75+M87</f>
        <v>14071334000</v>
      </c>
      <c r="N89" s="88">
        <f>+N75+N87</f>
        <v>13995284056</v>
      </c>
      <c r="O89" s="13"/>
      <c r="P89" s="13"/>
      <c r="Q89" s="13"/>
      <c r="R89" s="88">
        <f>+R75+R87</f>
        <v>15245697000</v>
      </c>
      <c r="S89" s="88">
        <f>+S75+S87</f>
        <v>5645468413</v>
      </c>
      <c r="T89" s="13"/>
      <c r="U89" s="13"/>
      <c r="V89" s="13"/>
      <c r="W89" s="15"/>
      <c r="X89" s="15"/>
      <c r="Y89" s="13"/>
      <c r="Z89" s="42"/>
      <c r="AA89" s="42"/>
      <c r="AB89" s="43"/>
      <c r="AC89" s="43"/>
      <c r="AD89" s="30"/>
    </row>
    <row r="90" spans="1:30" s="11" customFormat="1" x14ac:dyDescent="0.25">
      <c r="A90" s="172"/>
      <c r="B90" s="9" t="s">
        <v>6</v>
      </c>
      <c r="C90" s="10" t="s">
        <v>78</v>
      </c>
      <c r="E90" s="12"/>
      <c r="F90" s="13"/>
      <c r="G90" s="13"/>
      <c r="H90" s="14"/>
      <c r="I90" s="14"/>
      <c r="J90" s="13"/>
      <c r="K90" s="42"/>
      <c r="L90" s="42"/>
      <c r="M90" s="43"/>
      <c r="N90" s="43"/>
      <c r="O90" s="13"/>
      <c r="P90" s="13"/>
      <c r="Q90" s="13"/>
      <c r="R90" s="15"/>
      <c r="S90" s="15"/>
      <c r="T90" s="13"/>
      <c r="U90" s="13"/>
      <c r="V90" s="13"/>
      <c r="W90" s="15"/>
      <c r="X90" s="15"/>
      <c r="Y90" s="13"/>
      <c r="Z90" s="42"/>
      <c r="AA90" s="42"/>
      <c r="AB90" s="43"/>
      <c r="AC90" s="43"/>
      <c r="AD90" s="30"/>
    </row>
    <row r="91" spans="1:30" ht="3" customHeight="1" x14ac:dyDescent="0.25">
      <c r="A91" s="93"/>
      <c r="B91" s="94"/>
      <c r="C91" s="103"/>
      <c r="E91"/>
      <c r="K91" s="44"/>
      <c r="L91" s="44"/>
      <c r="M91" s="45"/>
      <c r="N91" s="45"/>
      <c r="Z91" s="46"/>
      <c r="AA91" s="46"/>
      <c r="AB91" s="47"/>
      <c r="AC91" s="47"/>
      <c r="AD91" s="30"/>
    </row>
    <row r="92" spans="1:30" s="4" customFormat="1" x14ac:dyDescent="0.25">
      <c r="A92" s="160" t="s">
        <v>8</v>
      </c>
      <c r="B92" s="160" t="s">
        <v>9</v>
      </c>
      <c r="C92" s="160" t="s">
        <v>10</v>
      </c>
      <c r="D92" s="160" t="s">
        <v>11</v>
      </c>
      <c r="F92" s="167">
        <v>2024</v>
      </c>
      <c r="G92" s="168"/>
      <c r="H92" s="168"/>
      <c r="I92" s="168"/>
      <c r="J92" s="120"/>
      <c r="K92" s="167">
        <v>2025</v>
      </c>
      <c r="L92" s="168"/>
      <c r="M92" s="168"/>
      <c r="N92" s="168"/>
      <c r="O92" s="72"/>
      <c r="P92" s="164">
        <v>2026</v>
      </c>
      <c r="Q92" s="165"/>
      <c r="R92" s="165"/>
      <c r="S92" s="166"/>
      <c r="T92" s="72"/>
      <c r="U92" s="167">
        <v>2027</v>
      </c>
      <c r="V92" s="168"/>
      <c r="W92" s="168"/>
      <c r="X92" s="168"/>
      <c r="Y92" s="72"/>
      <c r="Z92" s="167" t="s">
        <v>12</v>
      </c>
      <c r="AA92" s="168"/>
      <c r="AB92" s="168"/>
      <c r="AC92" s="168"/>
    </row>
    <row r="93" spans="1:30" s="4" customFormat="1" ht="14.45" customHeight="1" x14ac:dyDescent="0.25">
      <c r="A93" s="160"/>
      <c r="B93" s="160"/>
      <c r="C93" s="160"/>
      <c r="D93" s="160"/>
      <c r="F93" s="160" t="s">
        <v>13</v>
      </c>
      <c r="G93" s="160"/>
      <c r="H93" s="159" t="s">
        <v>14</v>
      </c>
      <c r="I93" s="159"/>
      <c r="J93" s="120"/>
      <c r="K93" s="160" t="s">
        <v>13</v>
      </c>
      <c r="L93" s="160"/>
      <c r="M93" s="159" t="s">
        <v>14</v>
      </c>
      <c r="N93" s="159"/>
      <c r="O93" s="72"/>
      <c r="P93" s="169" t="s">
        <v>13</v>
      </c>
      <c r="Q93" s="170"/>
      <c r="R93" s="169" t="s">
        <v>14</v>
      </c>
      <c r="S93" s="170"/>
      <c r="T93" s="72"/>
      <c r="U93" s="160" t="s">
        <v>13</v>
      </c>
      <c r="V93" s="160"/>
      <c r="W93" s="159" t="s">
        <v>14</v>
      </c>
      <c r="X93" s="159"/>
      <c r="Y93" s="72"/>
      <c r="Z93" s="160" t="s">
        <v>13</v>
      </c>
      <c r="AA93" s="160"/>
      <c r="AB93" s="159" t="s">
        <v>14</v>
      </c>
      <c r="AC93" s="159"/>
    </row>
    <row r="94" spans="1:30" s="4" customFormat="1" ht="33" customHeight="1" x14ac:dyDescent="0.25">
      <c r="A94" s="160"/>
      <c r="B94" s="160"/>
      <c r="C94" s="160"/>
      <c r="D94" s="160"/>
      <c r="E94" s="17"/>
      <c r="F94" s="119" t="s">
        <v>15</v>
      </c>
      <c r="G94" s="119" t="s">
        <v>16</v>
      </c>
      <c r="H94" s="124" t="s">
        <v>17</v>
      </c>
      <c r="I94" s="124" t="s">
        <v>18</v>
      </c>
      <c r="J94" s="120"/>
      <c r="K94" s="119" t="s">
        <v>15</v>
      </c>
      <c r="L94" s="119" t="s">
        <v>16</v>
      </c>
      <c r="M94" s="124" t="s">
        <v>17</v>
      </c>
      <c r="N94" s="124" t="s">
        <v>18</v>
      </c>
      <c r="O94" s="72"/>
      <c r="P94" s="129" t="s">
        <v>15</v>
      </c>
      <c r="Q94" s="129" t="s">
        <v>16</v>
      </c>
      <c r="R94" s="129" t="s">
        <v>17</v>
      </c>
      <c r="S94" s="129" t="s">
        <v>18</v>
      </c>
      <c r="T94" s="72"/>
      <c r="U94" s="119" t="s">
        <v>15</v>
      </c>
      <c r="V94" s="119" t="s">
        <v>16</v>
      </c>
      <c r="W94" s="124" t="s">
        <v>17</v>
      </c>
      <c r="X94" s="124" t="s">
        <v>18</v>
      </c>
      <c r="Y94" s="72"/>
      <c r="Z94" s="119" t="s">
        <v>15</v>
      </c>
      <c r="AA94" s="119" t="s">
        <v>16</v>
      </c>
      <c r="AB94" s="124" t="s">
        <v>17</v>
      </c>
      <c r="AC94" s="124" t="s">
        <v>18</v>
      </c>
    </row>
    <row r="95" spans="1:30" ht="75" x14ac:dyDescent="0.25">
      <c r="A95" s="161">
        <v>8039</v>
      </c>
      <c r="B95" s="162" t="s">
        <v>79</v>
      </c>
      <c r="C95" s="130" t="s">
        <v>80</v>
      </c>
      <c r="D95" s="122" t="s">
        <v>81</v>
      </c>
      <c r="E95" s="105"/>
      <c r="F95" s="142">
        <v>1</v>
      </c>
      <c r="G95" s="142">
        <v>0.99719999999999998</v>
      </c>
      <c r="H95" s="137">
        <f>+H99</f>
        <v>7101798646</v>
      </c>
      <c r="I95" s="137">
        <f>+I99</f>
        <v>6891125550</v>
      </c>
      <c r="J95" s="106">
        <f>SUM(J96:J98)</f>
        <v>0</v>
      </c>
      <c r="K95" s="139">
        <v>1</v>
      </c>
      <c r="L95" s="139">
        <f>+((L96/K96)+(L97/K97)+(L98/K98))/3</f>
        <v>1</v>
      </c>
      <c r="M95" s="134">
        <f>+M99</f>
        <v>16427420900</v>
      </c>
      <c r="N95" s="134">
        <f>+N99</f>
        <v>16376100608</v>
      </c>
      <c r="O95" s="48"/>
      <c r="P95" s="126">
        <v>1</v>
      </c>
      <c r="Q95" s="126">
        <f>SUM(Q96:Q98)</f>
        <v>0</v>
      </c>
      <c r="R95" s="138">
        <f>+R99</f>
        <v>15123181000</v>
      </c>
      <c r="S95" s="138">
        <f>+S99</f>
        <v>6567770284</v>
      </c>
      <c r="T95" s="48"/>
      <c r="U95" s="126">
        <v>1</v>
      </c>
      <c r="V95" s="126">
        <f>SUM(V96:V98)</f>
        <v>0</v>
      </c>
      <c r="W95" s="138">
        <f>+W96+W97+W98</f>
        <v>22057547268</v>
      </c>
      <c r="X95" s="138">
        <f>+X99</f>
        <v>0</v>
      </c>
      <c r="Y95" s="48"/>
      <c r="Z95" s="139">
        <v>1</v>
      </c>
      <c r="AA95" s="139">
        <f>+L95</f>
        <v>1</v>
      </c>
      <c r="AB95" s="134">
        <f>+AB96+AB97+AB98</f>
        <v>60709947814</v>
      </c>
      <c r="AC95" s="134">
        <f>+AC99</f>
        <v>29834996442</v>
      </c>
      <c r="AD95" s="19"/>
    </row>
    <row r="96" spans="1:30" ht="60" x14ac:dyDescent="0.25">
      <c r="A96" s="161"/>
      <c r="B96" s="162"/>
      <c r="C96" s="95" t="s">
        <v>82</v>
      </c>
      <c r="D96" s="20" t="s">
        <v>83</v>
      </c>
      <c r="F96" s="107">
        <v>0.5</v>
      </c>
      <c r="G96" s="108">
        <v>0.5</v>
      </c>
      <c r="H96" s="23">
        <v>4131031977</v>
      </c>
      <c r="I96" s="23">
        <v>4060810965</v>
      </c>
      <c r="K96" s="109">
        <v>0.5</v>
      </c>
      <c r="L96" s="109">
        <f>+ROUNDUP((49.3/100),0)/2</f>
        <v>0.5</v>
      </c>
      <c r="M96" s="84">
        <v>9328489510</v>
      </c>
      <c r="N96" s="26">
        <v>9304575240</v>
      </c>
      <c r="O96" s="48"/>
      <c r="P96" s="108">
        <v>0.25</v>
      </c>
      <c r="Q96" s="51"/>
      <c r="R96" s="52">
        <v>9960035000</v>
      </c>
      <c r="S96" s="52">
        <v>5985212000</v>
      </c>
      <c r="T96" s="48"/>
      <c r="U96" s="108">
        <v>0.25</v>
      </c>
      <c r="V96" s="51"/>
      <c r="W96" s="52">
        <v>11028773634</v>
      </c>
      <c r="X96" s="52"/>
      <c r="Y96" s="48"/>
      <c r="Z96" s="110">
        <v>1</v>
      </c>
      <c r="AA96" s="110">
        <f>+L96*2</f>
        <v>1</v>
      </c>
      <c r="AB96" s="28">
        <f t="shared" ref="AB96:AC98" si="6">+H96+M96+R96+W96</f>
        <v>34448330121</v>
      </c>
      <c r="AC96" s="28">
        <f t="shared" si="6"/>
        <v>19350598205</v>
      </c>
      <c r="AD96" s="4"/>
    </row>
    <row r="97" spans="1:30" ht="60" x14ac:dyDescent="0.25">
      <c r="A97" s="161"/>
      <c r="B97" s="162"/>
      <c r="C97" s="95" t="s">
        <v>84</v>
      </c>
      <c r="D97" s="20" t="s">
        <v>85</v>
      </c>
      <c r="F97" s="107">
        <v>0.25</v>
      </c>
      <c r="G97" s="108">
        <v>0.25</v>
      </c>
      <c r="H97" s="23">
        <v>823286042</v>
      </c>
      <c r="I97" s="23">
        <v>770964836</v>
      </c>
      <c r="K97" s="110">
        <v>0.25</v>
      </c>
      <c r="L97" s="109">
        <f>+ROUNDUP((24.3/100),0)/4</f>
        <v>0.25</v>
      </c>
      <c r="M97" s="84">
        <v>4050169383</v>
      </c>
      <c r="N97" s="26">
        <v>4045049413</v>
      </c>
      <c r="O97" s="48"/>
      <c r="P97" s="108">
        <v>0.25</v>
      </c>
      <c r="Q97" s="51"/>
      <c r="R97" s="52">
        <v>3163146000</v>
      </c>
      <c r="S97" s="52">
        <v>467012234</v>
      </c>
      <c r="T97" s="48"/>
      <c r="U97" s="108">
        <v>0.25</v>
      </c>
      <c r="V97" s="51"/>
      <c r="W97" s="52">
        <v>5514386817</v>
      </c>
      <c r="X97" s="52"/>
      <c r="Y97" s="48"/>
      <c r="Z97" s="109">
        <v>1</v>
      </c>
      <c r="AA97" s="110">
        <f>+L97*4</f>
        <v>1</v>
      </c>
      <c r="AB97" s="28">
        <f t="shared" si="6"/>
        <v>13550988242</v>
      </c>
      <c r="AC97" s="28">
        <f t="shared" si="6"/>
        <v>5283026483</v>
      </c>
      <c r="AD97" s="4"/>
    </row>
    <row r="98" spans="1:30" ht="45" x14ac:dyDescent="0.25">
      <c r="A98" s="161"/>
      <c r="B98" s="162"/>
      <c r="C98" s="95" t="s">
        <v>86</v>
      </c>
      <c r="D98" s="20" t="s">
        <v>87</v>
      </c>
      <c r="F98" s="107">
        <v>0.25</v>
      </c>
      <c r="G98" s="108">
        <v>0.25</v>
      </c>
      <c r="H98" s="23">
        <v>2147480627</v>
      </c>
      <c r="I98" s="23">
        <v>2059349749</v>
      </c>
      <c r="K98" s="110">
        <v>0.25</v>
      </c>
      <c r="L98" s="109">
        <f>+ROUNDUP((25/100),0)/4</f>
        <v>0.25</v>
      </c>
      <c r="M98" s="84">
        <v>3048762007</v>
      </c>
      <c r="N98" s="26">
        <v>3026475955</v>
      </c>
      <c r="O98" s="48"/>
      <c r="P98" s="108">
        <v>0.25</v>
      </c>
      <c r="Q98" s="51"/>
      <c r="R98" s="52">
        <v>2000000000</v>
      </c>
      <c r="S98" s="52">
        <v>115546050</v>
      </c>
      <c r="T98" s="48"/>
      <c r="U98" s="108">
        <v>0.25</v>
      </c>
      <c r="V98" s="51"/>
      <c r="W98" s="52">
        <v>5514386817</v>
      </c>
      <c r="X98" s="52"/>
      <c r="Y98" s="48"/>
      <c r="Z98" s="109">
        <v>1</v>
      </c>
      <c r="AA98" s="110">
        <f>+L98*4</f>
        <v>1</v>
      </c>
      <c r="AB98" s="28">
        <f t="shared" si="6"/>
        <v>12710629451</v>
      </c>
      <c r="AC98" s="28">
        <f t="shared" si="6"/>
        <v>5201371754</v>
      </c>
      <c r="AD98" s="4"/>
    </row>
    <row r="99" spans="1:30" s="30" customFormat="1" x14ac:dyDescent="0.25">
      <c r="A99" s="140"/>
      <c r="B99" s="140" t="s">
        <v>24</v>
      </c>
      <c r="C99" s="135"/>
      <c r="D99" s="135"/>
      <c r="E99" s="133"/>
      <c r="F99" s="140"/>
      <c r="G99" s="140"/>
      <c r="H99" s="127">
        <f>SUM(H96:H98)</f>
        <v>7101798646</v>
      </c>
      <c r="I99" s="127">
        <f>SUM(I96:I98)</f>
        <v>6891125550</v>
      </c>
      <c r="J99" s="136"/>
      <c r="K99" s="143"/>
      <c r="L99" s="143"/>
      <c r="M99" s="127">
        <f>SUM(M96:M98)</f>
        <v>16427420900</v>
      </c>
      <c r="N99" s="127">
        <f>SUM(N96:N98)</f>
        <v>16376100608</v>
      </c>
      <c r="O99" s="136"/>
      <c r="P99" s="140"/>
      <c r="Q99" s="140"/>
      <c r="R99" s="127">
        <f>SUM(R96:R98)</f>
        <v>15123181000</v>
      </c>
      <c r="S99" s="127">
        <f>SUM(S96:S98)</f>
        <v>6567770284</v>
      </c>
      <c r="T99" s="136"/>
      <c r="U99" s="140"/>
      <c r="V99" s="140"/>
      <c r="W99" s="145">
        <f>SUM(W96:W98)</f>
        <v>22057547268</v>
      </c>
      <c r="X99" s="145">
        <f>SUM(X96:X98)</f>
        <v>0</v>
      </c>
      <c r="Y99" s="136"/>
      <c r="Z99" s="127"/>
      <c r="AA99" s="127"/>
      <c r="AB99" s="127">
        <f>SUM(AB96:AB98)</f>
        <v>60709947814</v>
      </c>
      <c r="AC99" s="127">
        <f>SUM(AC96:AC98)</f>
        <v>29834996442</v>
      </c>
    </row>
    <row r="100" spans="1:30" hidden="1" x14ac:dyDescent="0.25">
      <c r="H100" s="111">
        <f>+H99+H87+H75+H64+H54+H42+H26+H15</f>
        <v>36415742428</v>
      </c>
      <c r="I100" s="111">
        <f>+I99+I87+I75+I64+I54+I42+I26+I15</f>
        <v>30962709361</v>
      </c>
      <c r="K100" s="46"/>
      <c r="L100" s="46"/>
      <c r="M100" s="47"/>
      <c r="N100" s="47"/>
    </row>
    <row r="101" spans="1:30" ht="43.15" hidden="1" customHeight="1" x14ac:dyDescent="0.25">
      <c r="H101" s="163" t="s">
        <v>88</v>
      </c>
      <c r="I101" s="163"/>
      <c r="K101" s="46"/>
      <c r="L101" s="46"/>
      <c r="M101" s="91"/>
      <c r="N101" s="47"/>
    </row>
    <row r="102" spans="1:30" x14ac:dyDescent="0.25">
      <c r="H102" s="112">
        <f>+H99+H87+H75+H64+H54+H42+H26+H15</f>
        <v>36415742428</v>
      </c>
      <c r="I102" s="112">
        <f>+I99+I87+I75+I64+I54+I42+I26+I15</f>
        <v>30962709361</v>
      </c>
      <c r="J102" s="113">
        <f>+J99+J87+J75+J64+J54+J42+J26+J15</f>
        <v>0</v>
      </c>
      <c r="K102" s="46"/>
      <c r="L102" s="46"/>
      <c r="M102" s="112">
        <f>+M99+M87+M75+M64+M54+M42+M26+M15</f>
        <v>95770216895</v>
      </c>
      <c r="N102" s="112">
        <f>+N99+N87+N75+N64+N54+N42+N26+N15</f>
        <v>94503216932</v>
      </c>
      <c r="P102" s="1" t="s">
        <v>89</v>
      </c>
      <c r="R102" s="112">
        <f>+R99+R87+R75+R64+R54+R42+R26+R15</f>
        <v>87618159000</v>
      </c>
      <c r="S102" s="112">
        <f>(S99+S87+S75+S64+S54+S42+S26+S15)</f>
        <v>27610289728</v>
      </c>
    </row>
    <row r="104" spans="1:30" x14ac:dyDescent="0.25">
      <c r="R104" s="155" t="s">
        <v>97</v>
      </c>
    </row>
  </sheetData>
  <mergeCells count="182">
    <mergeCell ref="W93:X93"/>
    <mergeCell ref="Z93:AA93"/>
    <mergeCell ref="AB93:AC93"/>
    <mergeCell ref="A95:A98"/>
    <mergeCell ref="B95:B98"/>
    <mergeCell ref="H101:I101"/>
    <mergeCell ref="P92:S92"/>
    <mergeCell ref="U92:X92"/>
    <mergeCell ref="Z92:AC92"/>
    <mergeCell ref="F93:G93"/>
    <mergeCell ref="H93:I93"/>
    <mergeCell ref="K93:L93"/>
    <mergeCell ref="M93:N93"/>
    <mergeCell ref="P93:Q93"/>
    <mergeCell ref="R93:S93"/>
    <mergeCell ref="U93:V93"/>
    <mergeCell ref="A92:A94"/>
    <mergeCell ref="B92:B94"/>
    <mergeCell ref="C92:C94"/>
    <mergeCell ref="D92:D94"/>
    <mergeCell ref="F92:I92"/>
    <mergeCell ref="K92:N92"/>
    <mergeCell ref="W81:X81"/>
    <mergeCell ref="Z81:AA81"/>
    <mergeCell ref="AB81:AC81"/>
    <mergeCell ref="A83:A85"/>
    <mergeCell ref="B83:B85"/>
    <mergeCell ref="A89:A90"/>
    <mergeCell ref="P80:S80"/>
    <mergeCell ref="U80:X80"/>
    <mergeCell ref="Z80:AC80"/>
    <mergeCell ref="F81:G81"/>
    <mergeCell ref="H81:I81"/>
    <mergeCell ref="K81:L81"/>
    <mergeCell ref="M81:N81"/>
    <mergeCell ref="P81:Q81"/>
    <mergeCell ref="R81:S81"/>
    <mergeCell ref="U81:V81"/>
    <mergeCell ref="A80:A82"/>
    <mergeCell ref="B80:B82"/>
    <mergeCell ref="C80:C82"/>
    <mergeCell ref="D80:D82"/>
    <mergeCell ref="F80:I80"/>
    <mergeCell ref="K80:N80"/>
    <mergeCell ref="W70:X70"/>
    <mergeCell ref="Z70:AA70"/>
    <mergeCell ref="AB70:AC70"/>
    <mergeCell ref="A72:A74"/>
    <mergeCell ref="B72:B73"/>
    <mergeCell ref="A77:A78"/>
    <mergeCell ref="P69:S69"/>
    <mergeCell ref="U69:X69"/>
    <mergeCell ref="Z69:AC69"/>
    <mergeCell ref="F70:G70"/>
    <mergeCell ref="H70:I70"/>
    <mergeCell ref="K70:L70"/>
    <mergeCell ref="M70:N70"/>
    <mergeCell ref="P70:Q70"/>
    <mergeCell ref="R70:S70"/>
    <mergeCell ref="U70:V70"/>
    <mergeCell ref="A69:A71"/>
    <mergeCell ref="B69:B71"/>
    <mergeCell ref="C69:C71"/>
    <mergeCell ref="D69:D71"/>
    <mergeCell ref="F69:I69"/>
    <mergeCell ref="K69:N69"/>
    <mergeCell ref="W60:X60"/>
    <mergeCell ref="Z60:AA60"/>
    <mergeCell ref="AB60:AC60"/>
    <mergeCell ref="A62:A63"/>
    <mergeCell ref="B62:B63"/>
    <mergeCell ref="A66:A67"/>
    <mergeCell ref="P59:S59"/>
    <mergeCell ref="U59:X59"/>
    <mergeCell ref="Z59:AC59"/>
    <mergeCell ref="F60:G60"/>
    <mergeCell ref="H60:I60"/>
    <mergeCell ref="K60:L60"/>
    <mergeCell ref="M60:N60"/>
    <mergeCell ref="P60:Q60"/>
    <mergeCell ref="R60:S60"/>
    <mergeCell ref="U60:V60"/>
    <mergeCell ref="A59:A61"/>
    <mergeCell ref="B59:B61"/>
    <mergeCell ref="C59:C61"/>
    <mergeCell ref="D59:D61"/>
    <mergeCell ref="F59:I59"/>
    <mergeCell ref="K59:N59"/>
    <mergeCell ref="W48:X48"/>
    <mergeCell ref="Z48:AA48"/>
    <mergeCell ref="AB48:AC48"/>
    <mergeCell ref="A50:A53"/>
    <mergeCell ref="B50:B53"/>
    <mergeCell ref="A56:A57"/>
    <mergeCell ref="P47:S47"/>
    <mergeCell ref="U47:X47"/>
    <mergeCell ref="Z47:AC47"/>
    <mergeCell ref="F48:G48"/>
    <mergeCell ref="H48:I48"/>
    <mergeCell ref="K48:L48"/>
    <mergeCell ref="M48:N48"/>
    <mergeCell ref="P48:Q48"/>
    <mergeCell ref="R48:S48"/>
    <mergeCell ref="U48:V48"/>
    <mergeCell ref="A47:A49"/>
    <mergeCell ref="B47:B49"/>
    <mergeCell ref="C47:C49"/>
    <mergeCell ref="D47:D49"/>
    <mergeCell ref="F47:I47"/>
    <mergeCell ref="K47:N47"/>
    <mergeCell ref="W32:X32"/>
    <mergeCell ref="Z32:AA32"/>
    <mergeCell ref="AB32:AC32"/>
    <mergeCell ref="A34:A41"/>
    <mergeCell ref="B34:B41"/>
    <mergeCell ref="A44:A45"/>
    <mergeCell ref="P31:S31"/>
    <mergeCell ref="U31:X31"/>
    <mergeCell ref="Z31:AC31"/>
    <mergeCell ref="F32:G32"/>
    <mergeCell ref="H32:I32"/>
    <mergeCell ref="K32:L32"/>
    <mergeCell ref="M32:N32"/>
    <mergeCell ref="P32:Q32"/>
    <mergeCell ref="R32:S32"/>
    <mergeCell ref="U32:V32"/>
    <mergeCell ref="A31:A33"/>
    <mergeCell ref="B31:B33"/>
    <mergeCell ref="C31:C33"/>
    <mergeCell ref="D31:D33"/>
    <mergeCell ref="F31:I31"/>
    <mergeCell ref="K31:N31"/>
    <mergeCell ref="W21:X21"/>
    <mergeCell ref="Z21:AA21"/>
    <mergeCell ref="AB21:AC21"/>
    <mergeCell ref="A23:A25"/>
    <mergeCell ref="B23:B25"/>
    <mergeCell ref="A28:A29"/>
    <mergeCell ref="P20:S20"/>
    <mergeCell ref="U20:X20"/>
    <mergeCell ref="Z20:AC20"/>
    <mergeCell ref="F21:G21"/>
    <mergeCell ref="H21:I21"/>
    <mergeCell ref="K21:L21"/>
    <mergeCell ref="M21:N21"/>
    <mergeCell ref="P21:Q21"/>
    <mergeCell ref="R21:S21"/>
    <mergeCell ref="U21:V21"/>
    <mergeCell ref="A20:A22"/>
    <mergeCell ref="B20:B22"/>
    <mergeCell ref="C20:C22"/>
    <mergeCell ref="D20:D22"/>
    <mergeCell ref="F20:I20"/>
    <mergeCell ref="K20:N20"/>
    <mergeCell ref="A13:A14"/>
    <mergeCell ref="B13:B14"/>
    <mergeCell ref="A17:A18"/>
    <mergeCell ref="P10:S10"/>
    <mergeCell ref="U10:X10"/>
    <mergeCell ref="Z10:AC10"/>
    <mergeCell ref="F11:G11"/>
    <mergeCell ref="H11:I11"/>
    <mergeCell ref="K11:L11"/>
    <mergeCell ref="M11:N11"/>
    <mergeCell ref="P11:Q11"/>
    <mergeCell ref="R11:S11"/>
    <mergeCell ref="U11:V11"/>
    <mergeCell ref="A10:A12"/>
    <mergeCell ref="B10:B12"/>
    <mergeCell ref="C10:C12"/>
    <mergeCell ref="D10:D12"/>
    <mergeCell ref="F10:I10"/>
    <mergeCell ref="K10:N10"/>
    <mergeCell ref="A1:I1"/>
    <mergeCell ref="A2:I2"/>
    <mergeCell ref="A3:I3"/>
    <mergeCell ref="A4:I4"/>
    <mergeCell ref="A5:I5"/>
    <mergeCell ref="A7:A8"/>
    <mergeCell ref="W11:X11"/>
    <mergeCell ref="Z11:AA11"/>
    <mergeCell ref="AB11:AC11"/>
  </mergeCells>
  <pageMargins left="0.7" right="0.7" top="0.75" bottom="0.75" header="0.3" footer="0.3"/>
  <pageSetup orientation="portrait" r:id="rId1"/>
  <customProperties>
    <customPr name="_pios_id" r:id="rId2"/>
  </customProperties>
  <ignoredErrors>
    <ignoredError sqref="R87" formulaRange="1"/>
    <ignoredError sqref="AA38" formula="1"/>
  </ignoredErrors>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G105"/>
  <sheetViews>
    <sheetView tabSelected="1" zoomScale="85" zoomScaleNormal="85" workbookViewId="0">
      <pane xSplit="3" ySplit="12" topLeftCell="U13" activePane="bottomRight" state="frozen"/>
      <selection pane="topRight" activeCell="D1" sqref="D1"/>
      <selection pane="bottomLeft" activeCell="A13" sqref="A13"/>
      <selection pane="bottomRight" activeCell="W76" sqref="W76"/>
    </sheetView>
  </sheetViews>
  <sheetFormatPr baseColWidth="10" defaultColWidth="11.5703125" defaultRowHeight="15" x14ac:dyDescent="0.25"/>
  <cols>
    <col min="1" max="1" width="9.140625" style="3" customWidth="1"/>
    <col min="2" max="2" width="43.28515625" style="3" customWidth="1"/>
    <col min="3" max="3" width="60" style="3" customWidth="1"/>
    <col min="4" max="4" width="42.28515625" style="3" customWidth="1"/>
    <col min="5" max="5" width="1.140625" style="4" customWidth="1"/>
    <col min="6" max="6" width="15.42578125" style="1" customWidth="1"/>
    <col min="7" max="7" width="12.85546875" style="1" customWidth="1"/>
    <col min="8" max="8" width="20.28515625" style="16" customWidth="1"/>
    <col min="9" max="9" width="22.28515625" style="16" customWidth="1"/>
    <col min="10" max="10" width="0.7109375" style="1" customWidth="1"/>
    <col min="11" max="11" width="15.7109375" style="1" customWidth="1"/>
    <col min="12" max="12" width="13.28515625" style="1" customWidth="1"/>
    <col min="13" max="13" width="19.42578125" style="2" customWidth="1"/>
    <col min="14" max="14" width="20.5703125" style="2" customWidth="1"/>
    <col min="15" max="15" width="1.7109375" style="1" customWidth="1"/>
    <col min="16" max="16" width="18" style="1" customWidth="1"/>
    <col min="17" max="17" width="15.7109375" style="1" customWidth="1"/>
    <col min="18" max="18" width="23.5703125" style="2" customWidth="1"/>
    <col min="19" max="19" width="19.28515625" style="2" customWidth="1"/>
    <col min="20" max="20" width="1.7109375" style="1" customWidth="1"/>
    <col min="21" max="21" width="17.42578125" style="1" customWidth="1"/>
    <col min="22" max="22" width="15.42578125" style="1" customWidth="1"/>
    <col min="23" max="23" width="20.85546875" style="2" customWidth="1"/>
    <col min="24" max="24" width="19.140625" style="2" customWidth="1"/>
    <col min="25" max="25" width="1.7109375" style="1" customWidth="1"/>
    <col min="26" max="26" width="17.42578125" style="1" customWidth="1"/>
    <col min="27" max="27" width="15.42578125" style="1" customWidth="1"/>
    <col min="28" max="28" width="20.85546875" style="2" customWidth="1"/>
    <col min="29" max="29" width="19.140625" style="2" customWidth="1"/>
    <col min="30" max="30" width="11.5703125" style="3" customWidth="1"/>
    <col min="31" max="16384" width="11.5703125" style="3"/>
  </cols>
  <sheetData>
    <row r="1" spans="1:33" x14ac:dyDescent="0.25">
      <c r="A1" s="182" t="s">
        <v>0</v>
      </c>
      <c r="B1" s="183"/>
      <c r="C1" s="183"/>
      <c r="D1" s="183"/>
      <c r="E1" s="183"/>
      <c r="F1" s="183"/>
      <c r="G1" s="183"/>
      <c r="H1" s="183"/>
      <c r="I1" s="184"/>
    </row>
    <row r="2" spans="1:33" x14ac:dyDescent="0.25">
      <c r="A2" s="182" t="s">
        <v>1</v>
      </c>
      <c r="B2" s="183"/>
      <c r="C2" s="183"/>
      <c r="D2" s="183"/>
      <c r="E2" s="183"/>
      <c r="F2" s="183"/>
      <c r="G2" s="183"/>
      <c r="H2" s="183"/>
      <c r="I2" s="184"/>
    </row>
    <row r="3" spans="1:33" x14ac:dyDescent="0.25">
      <c r="A3" s="182" t="s">
        <v>0</v>
      </c>
      <c r="B3" s="183"/>
      <c r="C3" s="183"/>
      <c r="D3" s="183"/>
      <c r="E3" s="183"/>
      <c r="F3" s="183"/>
      <c r="G3" s="183"/>
      <c r="H3" s="183"/>
      <c r="I3" s="184"/>
    </row>
    <row r="4" spans="1:33" x14ac:dyDescent="0.25">
      <c r="A4" s="182" t="s">
        <v>2</v>
      </c>
      <c r="B4" s="183"/>
      <c r="C4" s="183"/>
      <c r="D4" s="183"/>
      <c r="E4" s="183"/>
      <c r="F4" s="183"/>
      <c r="G4" s="183"/>
      <c r="H4" s="183"/>
      <c r="I4" s="184"/>
    </row>
    <row r="5" spans="1:33" s="4" customFormat="1" x14ac:dyDescent="0.25">
      <c r="A5" s="185" t="s">
        <v>93</v>
      </c>
      <c r="B5" s="186"/>
      <c r="C5" s="186"/>
      <c r="D5" s="186"/>
      <c r="E5" s="186"/>
      <c r="F5" s="186"/>
      <c r="G5" s="186"/>
      <c r="H5" s="186"/>
      <c r="I5" s="187"/>
      <c r="J5" s="72"/>
      <c r="K5" s="72"/>
      <c r="L5" s="72"/>
      <c r="M5" s="114"/>
      <c r="N5" s="114"/>
      <c r="O5" s="72"/>
      <c r="P5" s="72"/>
      <c r="Q5" s="72"/>
      <c r="R5" s="114"/>
      <c r="S5" s="114"/>
      <c r="T5" s="72"/>
      <c r="U5" s="72"/>
      <c r="V5" s="72"/>
      <c r="W5" s="114"/>
      <c r="X5" s="114"/>
      <c r="Y5" s="72"/>
      <c r="Z5" s="72"/>
      <c r="AA5" s="72"/>
      <c r="AB5" s="114"/>
      <c r="AC5" s="114"/>
    </row>
    <row r="6" spans="1:33" x14ac:dyDescent="0.25">
      <c r="A6" s="5"/>
      <c r="B6" s="5"/>
      <c r="C6" s="5"/>
      <c r="D6" s="5"/>
      <c r="E6" s="6"/>
      <c r="F6" s="7"/>
      <c r="G6" s="7"/>
      <c r="H6" s="8"/>
      <c r="I6" s="8"/>
    </row>
    <row r="7" spans="1:33" s="11" customFormat="1" ht="12.75" x14ac:dyDescent="0.25">
      <c r="A7" s="172" t="s">
        <v>3</v>
      </c>
      <c r="B7" s="115" t="s">
        <v>4</v>
      </c>
      <c r="C7" s="10" t="s">
        <v>5</v>
      </c>
      <c r="E7" s="12"/>
      <c r="F7" s="13"/>
      <c r="G7" s="13"/>
      <c r="H7" s="14"/>
      <c r="I7" s="14"/>
      <c r="J7" s="13"/>
      <c r="K7" s="13"/>
      <c r="L7" s="13"/>
      <c r="M7" s="15"/>
      <c r="N7" s="15"/>
      <c r="O7" s="13"/>
      <c r="P7" s="13"/>
      <c r="Q7" s="13"/>
      <c r="R7" s="15"/>
      <c r="S7" s="15"/>
      <c r="T7" s="13"/>
      <c r="U7" s="13"/>
      <c r="V7" s="13"/>
      <c r="W7" s="15"/>
      <c r="X7" s="15"/>
      <c r="Y7" s="13"/>
      <c r="Z7" s="13"/>
      <c r="AA7" s="13"/>
      <c r="AB7" s="15"/>
      <c r="AC7" s="15"/>
    </row>
    <row r="8" spans="1:33" s="11" customFormat="1" ht="12.75" x14ac:dyDescent="0.25">
      <c r="A8" s="172"/>
      <c r="B8" s="115" t="s">
        <v>6</v>
      </c>
      <c r="C8" s="10" t="s">
        <v>7</v>
      </c>
      <c r="E8" s="12"/>
      <c r="F8" s="13"/>
      <c r="G8" s="13"/>
      <c r="H8" s="14"/>
      <c r="I8" s="14"/>
      <c r="J8" s="13"/>
      <c r="K8" s="13"/>
      <c r="L8" s="13"/>
      <c r="M8" s="15"/>
      <c r="N8" s="15"/>
      <c r="O8" s="13"/>
      <c r="P8" s="13"/>
      <c r="Q8" s="13"/>
      <c r="R8" s="15"/>
      <c r="S8" s="15"/>
      <c r="T8" s="13"/>
      <c r="U8" s="13"/>
      <c r="V8" s="13"/>
      <c r="W8" s="15"/>
      <c r="X8" s="15"/>
      <c r="Y8" s="13"/>
      <c r="Z8" s="13"/>
      <c r="AA8" s="13"/>
      <c r="AB8" s="15"/>
      <c r="AC8" s="15"/>
    </row>
    <row r="9" spans="1:33" ht="3" customHeight="1" x14ac:dyDescent="0.25"/>
    <row r="10" spans="1:33" s="4" customFormat="1" x14ac:dyDescent="0.25">
      <c r="A10" s="160" t="s">
        <v>8</v>
      </c>
      <c r="B10" s="160" t="s">
        <v>9</v>
      </c>
      <c r="C10" s="160" t="s">
        <v>10</v>
      </c>
      <c r="D10" s="160" t="s">
        <v>11</v>
      </c>
      <c r="F10" s="167">
        <v>2024</v>
      </c>
      <c r="G10" s="168"/>
      <c r="H10" s="168"/>
      <c r="I10" s="168"/>
      <c r="J10" s="120"/>
      <c r="K10" s="167">
        <v>2025</v>
      </c>
      <c r="L10" s="168"/>
      <c r="M10" s="168"/>
      <c r="N10" s="168"/>
      <c r="O10" s="72"/>
      <c r="P10" s="164">
        <v>2026</v>
      </c>
      <c r="Q10" s="165"/>
      <c r="R10" s="165"/>
      <c r="S10" s="166"/>
      <c r="T10" s="72"/>
      <c r="U10" s="167">
        <v>2027</v>
      </c>
      <c r="V10" s="168"/>
      <c r="W10" s="168"/>
      <c r="X10" s="168"/>
      <c r="Y10" s="72"/>
      <c r="Z10" s="167" t="s">
        <v>12</v>
      </c>
      <c r="AA10" s="168"/>
      <c r="AB10" s="168"/>
      <c r="AC10" s="168"/>
    </row>
    <row r="11" spans="1:33" s="4" customFormat="1" ht="14.45" customHeight="1" x14ac:dyDescent="0.25">
      <c r="A11" s="160"/>
      <c r="B11" s="160"/>
      <c r="C11" s="160"/>
      <c r="D11" s="160"/>
      <c r="F11" s="160" t="s">
        <v>13</v>
      </c>
      <c r="G11" s="160"/>
      <c r="H11" s="159" t="s">
        <v>14</v>
      </c>
      <c r="I11" s="159"/>
      <c r="J11" s="120"/>
      <c r="K11" s="160" t="s">
        <v>13</v>
      </c>
      <c r="L11" s="160"/>
      <c r="M11" s="159" t="s">
        <v>14</v>
      </c>
      <c r="N11" s="159"/>
      <c r="O11" s="72"/>
      <c r="P11" s="169" t="s">
        <v>13</v>
      </c>
      <c r="Q11" s="170"/>
      <c r="R11" s="169" t="s">
        <v>14</v>
      </c>
      <c r="S11" s="170"/>
      <c r="T11" s="72"/>
      <c r="U11" s="160" t="s">
        <v>13</v>
      </c>
      <c r="V11" s="160"/>
      <c r="W11" s="159" t="s">
        <v>14</v>
      </c>
      <c r="X11" s="159"/>
      <c r="Y11" s="72"/>
      <c r="Z11" s="160" t="s">
        <v>13</v>
      </c>
      <c r="AA11" s="160"/>
      <c r="AB11" s="159" t="s">
        <v>14</v>
      </c>
      <c r="AC11" s="159"/>
    </row>
    <row r="12" spans="1:33" s="4" customFormat="1" ht="33" customHeight="1" x14ac:dyDescent="0.25">
      <c r="A12" s="160"/>
      <c r="B12" s="160"/>
      <c r="C12" s="160"/>
      <c r="D12" s="160"/>
      <c r="E12" s="17"/>
      <c r="F12" s="119" t="s">
        <v>15</v>
      </c>
      <c r="G12" s="119" t="s">
        <v>16</v>
      </c>
      <c r="H12" s="124" t="s">
        <v>17</v>
      </c>
      <c r="I12" s="124" t="s">
        <v>18</v>
      </c>
      <c r="J12" s="120"/>
      <c r="K12" s="119" t="s">
        <v>15</v>
      </c>
      <c r="L12" s="119" t="s">
        <v>16</v>
      </c>
      <c r="M12" s="124" t="s">
        <v>17</v>
      </c>
      <c r="N12" s="124" t="s">
        <v>18</v>
      </c>
      <c r="O12" s="72"/>
      <c r="P12" s="129" t="s">
        <v>15</v>
      </c>
      <c r="Q12" s="129" t="s">
        <v>16</v>
      </c>
      <c r="R12" s="129" t="s">
        <v>17</v>
      </c>
      <c r="S12" s="129" t="s">
        <v>18</v>
      </c>
      <c r="T12" s="72"/>
      <c r="U12" s="119" t="s">
        <v>15</v>
      </c>
      <c r="V12" s="119" t="s">
        <v>16</v>
      </c>
      <c r="W12" s="124" t="s">
        <v>17</v>
      </c>
      <c r="X12" s="124" t="s">
        <v>18</v>
      </c>
      <c r="Y12" s="72"/>
      <c r="Z12" s="119" t="s">
        <v>15</v>
      </c>
      <c r="AA12" s="119" t="s">
        <v>16</v>
      </c>
      <c r="AB12" s="124" t="s">
        <v>17</v>
      </c>
      <c r="AC12" s="124" t="s">
        <v>18</v>
      </c>
    </row>
    <row r="13" spans="1:33" ht="50.25" customHeight="1" x14ac:dyDescent="0.25">
      <c r="A13" s="161">
        <v>7984</v>
      </c>
      <c r="B13" s="171" t="s">
        <v>19</v>
      </c>
      <c r="C13" s="130" t="s">
        <v>20</v>
      </c>
      <c r="D13" s="122" t="s">
        <v>21</v>
      </c>
      <c r="F13" s="118">
        <f>+F14</f>
        <v>880</v>
      </c>
      <c r="G13" s="132">
        <f>+G14</f>
        <v>919.64</v>
      </c>
      <c r="H13" s="117">
        <f>+H14</f>
        <v>11696165536</v>
      </c>
      <c r="I13" s="117">
        <f>+I14</f>
        <v>6902279243</v>
      </c>
      <c r="J13" s="18"/>
      <c r="K13" s="116">
        <f>+K14</f>
        <v>8613</v>
      </c>
      <c r="L13" s="131">
        <f>+L14</f>
        <v>1396</v>
      </c>
      <c r="M13" s="128">
        <f>+M14</f>
        <v>21984814246</v>
      </c>
      <c r="N13" s="128">
        <f>+N14</f>
        <v>21419409164</v>
      </c>
      <c r="O13" s="121"/>
      <c r="P13" s="118">
        <f>+P14</f>
        <v>7440</v>
      </c>
      <c r="Q13" s="131">
        <f>+Q14</f>
        <v>0</v>
      </c>
      <c r="R13" s="117">
        <f>+R14</f>
        <v>25438936000</v>
      </c>
      <c r="S13" s="117">
        <f>+S14</f>
        <v>4801834820</v>
      </c>
      <c r="T13" s="121"/>
      <c r="U13" s="118">
        <f t="shared" ref="U13:AC13" si="0">+U14</f>
        <v>20245</v>
      </c>
      <c r="V13" s="131">
        <f t="shared" si="0"/>
        <v>0</v>
      </c>
      <c r="W13" s="117">
        <f t="shared" si="0"/>
        <v>30297498950</v>
      </c>
      <c r="X13" s="117">
        <f t="shared" si="0"/>
        <v>0</v>
      </c>
      <c r="Y13" s="121"/>
      <c r="Z13" s="125">
        <f>+Z14</f>
        <v>30000</v>
      </c>
      <c r="AA13" s="123">
        <f t="shared" si="0"/>
        <v>2315.64</v>
      </c>
      <c r="AB13" s="128">
        <f t="shared" si="0"/>
        <v>89417414732</v>
      </c>
      <c r="AC13" s="128">
        <f t="shared" si="0"/>
        <v>33123523227</v>
      </c>
      <c r="AD13" s="19"/>
      <c r="AE13" s="144"/>
      <c r="AF13" s="144"/>
    </row>
    <row r="14" spans="1:33" ht="45" x14ac:dyDescent="0.25">
      <c r="A14" s="161"/>
      <c r="B14" s="171"/>
      <c r="C14" s="20" t="s">
        <v>22</v>
      </c>
      <c r="D14" s="20" t="s">
        <v>23</v>
      </c>
      <c r="F14" s="21">
        <v>880</v>
      </c>
      <c r="G14" s="22">
        <v>919.64</v>
      </c>
      <c r="H14" s="23">
        <v>11696165536</v>
      </c>
      <c r="I14" s="23">
        <v>6902279243</v>
      </c>
      <c r="K14" s="24">
        <v>8613</v>
      </c>
      <c r="L14" s="25">
        <v>1396</v>
      </c>
      <c r="M14" s="26">
        <v>21984814246</v>
      </c>
      <c r="N14" s="26">
        <v>21419409164</v>
      </c>
      <c r="O14" s="72"/>
      <c r="P14" s="21">
        <v>7440</v>
      </c>
      <c r="Q14" s="21">
        <v>0</v>
      </c>
      <c r="R14" s="23">
        <v>25438936000</v>
      </c>
      <c r="S14" s="52">
        <v>4801834820</v>
      </c>
      <c r="T14" s="72"/>
      <c r="U14" s="21">
        <v>20245</v>
      </c>
      <c r="V14" s="21"/>
      <c r="W14" s="23">
        <v>30297498950</v>
      </c>
      <c r="X14" s="23"/>
      <c r="Y14" s="72"/>
      <c r="Z14" s="27">
        <f>+F14+K14+P14+U14-7178</f>
        <v>30000</v>
      </c>
      <c r="AA14" s="27">
        <f>+G14+L14+Q14+V14</f>
        <v>2315.64</v>
      </c>
      <c r="AB14" s="28">
        <f>+H14+M14+R14+W14</f>
        <v>89417414732</v>
      </c>
      <c r="AC14" s="28">
        <f>+I14+N14+S14+X14</f>
        <v>33123523227</v>
      </c>
      <c r="AD14" s="4"/>
      <c r="AF14" s="144"/>
    </row>
    <row r="15" spans="1:33" s="30" customFormat="1" x14ac:dyDescent="0.25">
      <c r="A15" s="140"/>
      <c r="B15" s="140" t="s">
        <v>24</v>
      </c>
      <c r="C15" s="135"/>
      <c r="D15" s="135"/>
      <c r="E15" s="133"/>
      <c r="F15" s="140"/>
      <c r="G15" s="140"/>
      <c r="H15" s="127">
        <f>SUM(H14)</f>
        <v>11696165536</v>
      </c>
      <c r="I15" s="127">
        <f>SUM(I14)</f>
        <v>6902279243</v>
      </c>
      <c r="J15" s="136"/>
      <c r="K15" s="143"/>
      <c r="L15" s="143"/>
      <c r="M15" s="127">
        <f>SUM(M14)</f>
        <v>21984814246</v>
      </c>
      <c r="N15" s="127">
        <f>SUM(N14)</f>
        <v>21419409164</v>
      </c>
      <c r="O15" s="136"/>
      <c r="P15" s="140"/>
      <c r="Q15" s="140"/>
      <c r="R15" s="127">
        <f>SUM(R14)</f>
        <v>25438936000</v>
      </c>
      <c r="S15" s="145">
        <f>SUM(S14)</f>
        <v>4801834820</v>
      </c>
      <c r="T15" s="136"/>
      <c r="U15" s="140"/>
      <c r="V15" s="140"/>
      <c r="W15" s="145">
        <f>SUM(W14)</f>
        <v>30297498950</v>
      </c>
      <c r="X15" s="145">
        <f>SUM(X14)</f>
        <v>0</v>
      </c>
      <c r="Y15" s="136"/>
      <c r="Z15" s="127"/>
      <c r="AA15" s="127"/>
      <c r="AB15" s="127">
        <f>SUM(AB14)</f>
        <v>89417414732</v>
      </c>
      <c r="AC15" s="127">
        <f>SUM(AC14)</f>
        <v>33123523227</v>
      </c>
      <c r="AD15" s="30" t="s">
        <v>95</v>
      </c>
      <c r="AF15" s="156">
        <f>+(H15+M15+R15+W15)-AB15</f>
        <v>0</v>
      </c>
      <c r="AG15" s="156">
        <f>+(I15+N15+S15+X15)-AC15</f>
        <v>0</v>
      </c>
    </row>
    <row r="16" spans="1:33" s="30" customFormat="1" x14ac:dyDescent="0.25">
      <c r="A16" s="29"/>
      <c r="B16" s="29"/>
      <c r="E16" s="17"/>
      <c r="F16" s="29"/>
      <c r="G16" s="29"/>
      <c r="H16" s="31"/>
      <c r="I16" s="32"/>
      <c r="J16" s="29"/>
      <c r="K16" s="33"/>
      <c r="L16" s="33"/>
      <c r="M16" s="34"/>
      <c r="N16" s="34"/>
      <c r="O16" s="29"/>
      <c r="P16" s="29"/>
      <c r="Q16" s="29"/>
      <c r="R16" s="31"/>
      <c r="S16" s="31"/>
      <c r="T16" s="29"/>
      <c r="U16" s="29"/>
      <c r="V16" s="29"/>
      <c r="W16" s="31"/>
      <c r="X16" s="31"/>
      <c r="Y16" s="29"/>
      <c r="Z16" s="33"/>
      <c r="AA16" s="33"/>
      <c r="AB16" s="34"/>
      <c r="AC16" s="34"/>
    </row>
    <row r="17" spans="1:33" s="35" customFormat="1" ht="12.75" x14ac:dyDescent="0.25">
      <c r="A17" s="172" t="s">
        <v>3</v>
      </c>
      <c r="B17" s="115" t="s">
        <v>4</v>
      </c>
      <c r="C17" s="10" t="s">
        <v>25</v>
      </c>
      <c r="E17" s="36"/>
      <c r="F17" s="37"/>
      <c r="G17" s="37"/>
      <c r="H17" s="38"/>
      <c r="I17" s="38"/>
      <c r="J17" s="37"/>
      <c r="K17" s="39"/>
      <c r="L17" s="39"/>
      <c r="M17" s="40"/>
      <c r="N17" s="40"/>
      <c r="O17" s="37"/>
      <c r="P17" s="37"/>
      <c r="Q17" s="37"/>
      <c r="R17" s="38"/>
      <c r="S17" s="38"/>
      <c r="T17" s="37"/>
      <c r="U17" s="37"/>
      <c r="V17" s="37"/>
      <c r="W17" s="38"/>
      <c r="X17" s="38"/>
      <c r="Y17" s="37"/>
      <c r="Z17" s="39"/>
      <c r="AA17" s="39"/>
      <c r="AB17" s="40"/>
      <c r="AC17" s="40"/>
    </row>
    <row r="18" spans="1:33" s="11" customFormat="1" ht="12.75" x14ac:dyDescent="0.25">
      <c r="A18" s="172"/>
      <c r="B18" s="115" t="s">
        <v>6</v>
      </c>
      <c r="C18" s="10" t="s">
        <v>26</v>
      </c>
      <c r="E18" s="12"/>
      <c r="F18" s="41"/>
      <c r="G18" s="13"/>
      <c r="H18" s="14"/>
      <c r="I18" s="14"/>
      <c r="J18" s="13"/>
      <c r="K18" s="42"/>
      <c r="L18" s="42"/>
      <c r="M18" s="43"/>
      <c r="N18" s="43"/>
      <c r="O18" s="13"/>
      <c r="P18" s="13"/>
      <c r="Q18" s="13"/>
      <c r="R18" s="15"/>
      <c r="S18" s="15"/>
      <c r="T18" s="13"/>
      <c r="U18" s="13"/>
      <c r="V18" s="13"/>
      <c r="W18" s="15"/>
      <c r="X18" s="15"/>
      <c r="Y18" s="13"/>
      <c r="Z18" s="42"/>
      <c r="AA18" s="42"/>
      <c r="AB18" s="43"/>
      <c r="AC18" s="43"/>
    </row>
    <row r="19" spans="1:33" ht="3" customHeight="1" x14ac:dyDescent="0.25">
      <c r="A19" s="1"/>
      <c r="B19" s="1"/>
      <c r="K19" s="44"/>
      <c r="L19" s="44"/>
      <c r="M19" s="45"/>
      <c r="N19" s="45"/>
      <c r="Z19" s="46"/>
      <c r="AA19" s="46"/>
      <c r="AB19" s="47"/>
      <c r="AC19" s="47"/>
    </row>
    <row r="20" spans="1:33" s="4" customFormat="1" x14ac:dyDescent="0.25">
      <c r="A20" s="160" t="s">
        <v>8</v>
      </c>
      <c r="B20" s="160" t="s">
        <v>9</v>
      </c>
      <c r="C20" s="160" t="s">
        <v>10</v>
      </c>
      <c r="D20" s="160" t="s">
        <v>11</v>
      </c>
      <c r="F20" s="167">
        <v>2024</v>
      </c>
      <c r="G20" s="168"/>
      <c r="H20" s="168"/>
      <c r="I20" s="168"/>
      <c r="J20" s="120"/>
      <c r="K20" s="167">
        <v>2025</v>
      </c>
      <c r="L20" s="168"/>
      <c r="M20" s="168"/>
      <c r="N20" s="168"/>
      <c r="O20" s="72"/>
      <c r="P20" s="164">
        <v>2026</v>
      </c>
      <c r="Q20" s="165"/>
      <c r="R20" s="165"/>
      <c r="S20" s="166"/>
      <c r="T20" s="72"/>
      <c r="U20" s="167">
        <v>2027</v>
      </c>
      <c r="V20" s="168"/>
      <c r="W20" s="168"/>
      <c r="X20" s="168"/>
      <c r="Y20" s="72"/>
      <c r="Z20" s="167" t="s">
        <v>12</v>
      </c>
      <c r="AA20" s="168"/>
      <c r="AB20" s="168"/>
      <c r="AC20" s="168"/>
    </row>
    <row r="21" spans="1:33" s="4" customFormat="1" ht="14.45" customHeight="1" x14ac:dyDescent="0.25">
      <c r="A21" s="160"/>
      <c r="B21" s="160"/>
      <c r="C21" s="160"/>
      <c r="D21" s="160"/>
      <c r="F21" s="160" t="s">
        <v>13</v>
      </c>
      <c r="G21" s="160"/>
      <c r="H21" s="159" t="s">
        <v>14</v>
      </c>
      <c r="I21" s="159"/>
      <c r="J21" s="120"/>
      <c r="K21" s="160" t="s">
        <v>13</v>
      </c>
      <c r="L21" s="160"/>
      <c r="M21" s="159" t="s">
        <v>14</v>
      </c>
      <c r="N21" s="159"/>
      <c r="O21" s="72"/>
      <c r="P21" s="169" t="s">
        <v>13</v>
      </c>
      <c r="Q21" s="170"/>
      <c r="R21" s="169" t="s">
        <v>14</v>
      </c>
      <c r="S21" s="170"/>
      <c r="T21" s="72"/>
      <c r="U21" s="160" t="s">
        <v>13</v>
      </c>
      <c r="V21" s="160"/>
      <c r="W21" s="159" t="s">
        <v>14</v>
      </c>
      <c r="X21" s="159"/>
      <c r="Y21" s="72"/>
      <c r="Z21" s="160" t="s">
        <v>13</v>
      </c>
      <c r="AA21" s="160"/>
      <c r="AB21" s="159" t="s">
        <v>14</v>
      </c>
      <c r="AC21" s="159"/>
    </row>
    <row r="22" spans="1:33" s="4" customFormat="1" ht="33" customHeight="1" x14ac:dyDescent="0.25">
      <c r="A22" s="160"/>
      <c r="B22" s="160"/>
      <c r="C22" s="160"/>
      <c r="D22" s="160"/>
      <c r="E22" s="17"/>
      <c r="F22" s="119" t="s">
        <v>15</v>
      </c>
      <c r="G22" s="119" t="s">
        <v>16</v>
      </c>
      <c r="H22" s="124" t="s">
        <v>17</v>
      </c>
      <c r="I22" s="124" t="s">
        <v>18</v>
      </c>
      <c r="J22" s="120"/>
      <c r="K22" s="119" t="s">
        <v>15</v>
      </c>
      <c r="L22" s="119" t="s">
        <v>16</v>
      </c>
      <c r="M22" s="124" t="s">
        <v>17</v>
      </c>
      <c r="N22" s="124" t="s">
        <v>18</v>
      </c>
      <c r="O22" s="72"/>
      <c r="P22" s="129" t="s">
        <v>15</v>
      </c>
      <c r="Q22" s="129" t="s">
        <v>16</v>
      </c>
      <c r="R22" s="129" t="s">
        <v>17</v>
      </c>
      <c r="S22" s="129" t="s">
        <v>18</v>
      </c>
      <c r="T22" s="72"/>
      <c r="U22" s="119" t="s">
        <v>15</v>
      </c>
      <c r="V22" s="119" t="s">
        <v>16</v>
      </c>
      <c r="W22" s="124" t="s">
        <v>17</v>
      </c>
      <c r="X22" s="124" t="s">
        <v>18</v>
      </c>
      <c r="Y22" s="72"/>
      <c r="Z22" s="119" t="s">
        <v>15</v>
      </c>
      <c r="AA22" s="119" t="s">
        <v>16</v>
      </c>
      <c r="AB22" s="124" t="s">
        <v>17</v>
      </c>
      <c r="AC22" s="124" t="s">
        <v>18</v>
      </c>
    </row>
    <row r="23" spans="1:33" ht="30" customHeight="1" x14ac:dyDescent="0.25">
      <c r="A23" s="161">
        <v>8005</v>
      </c>
      <c r="B23" s="171" t="s">
        <v>27</v>
      </c>
      <c r="C23" s="130" t="s">
        <v>28</v>
      </c>
      <c r="D23" s="122" t="s">
        <v>29</v>
      </c>
      <c r="F23" s="118">
        <f>+F25</f>
        <v>110</v>
      </c>
      <c r="G23" s="132">
        <f>+G25</f>
        <v>110</v>
      </c>
      <c r="H23" s="117">
        <f>+H24+H25</f>
        <v>6861270930</v>
      </c>
      <c r="I23" s="117">
        <f>+I24+I25</f>
        <v>6551031445</v>
      </c>
      <c r="K23" s="116">
        <f>+K25</f>
        <v>880</v>
      </c>
      <c r="L23" s="131">
        <f>+L25</f>
        <v>200</v>
      </c>
      <c r="M23" s="128">
        <f>+M24+M25</f>
        <v>12495603000</v>
      </c>
      <c r="N23" s="128">
        <f>+N24+N25</f>
        <v>12342563326</v>
      </c>
      <c r="O23" s="74"/>
      <c r="P23" s="118">
        <f>+P25</f>
        <v>1412</v>
      </c>
      <c r="Q23" s="131">
        <f>+Q25</f>
        <v>0</v>
      </c>
      <c r="R23" s="117">
        <f>+R24+R25</f>
        <v>10154459000</v>
      </c>
      <c r="S23" s="117">
        <f>+S24+S25</f>
        <v>4757851784</v>
      </c>
      <c r="T23" s="74"/>
      <c r="U23" s="118">
        <f>+U25</f>
        <v>2278</v>
      </c>
      <c r="V23" s="131">
        <f>+V25</f>
        <v>0</v>
      </c>
      <c r="W23" s="117">
        <f>+W24+W25</f>
        <v>6632237000</v>
      </c>
      <c r="X23" s="117">
        <f>+X24+X25</f>
        <v>0</v>
      </c>
      <c r="Y23" s="74"/>
      <c r="Z23" s="125">
        <f>+Z25</f>
        <v>4000</v>
      </c>
      <c r="AA23" s="123">
        <f>+AA25</f>
        <v>310</v>
      </c>
      <c r="AB23" s="128">
        <f>+AB24+AB25</f>
        <v>36143569930</v>
      </c>
      <c r="AC23" s="128">
        <f>+AC24+AC25</f>
        <v>23651446555</v>
      </c>
      <c r="AD23" s="19"/>
    </row>
    <row r="24" spans="1:33" ht="74.45" customHeight="1" x14ac:dyDescent="0.25">
      <c r="A24" s="161"/>
      <c r="B24" s="171"/>
      <c r="C24" s="20" t="s">
        <v>30</v>
      </c>
      <c r="D24" s="20" t="s">
        <v>31</v>
      </c>
      <c r="F24" s="49">
        <v>110</v>
      </c>
      <c r="G24" s="21">
        <v>0</v>
      </c>
      <c r="H24" s="50">
        <v>6417795422</v>
      </c>
      <c r="I24" s="50">
        <v>6118574808</v>
      </c>
      <c r="K24" s="24">
        <v>990</v>
      </c>
      <c r="L24" s="25">
        <v>0</v>
      </c>
      <c r="M24" s="26">
        <v>8111758439</v>
      </c>
      <c r="N24" s="26">
        <v>8082537865</v>
      </c>
      <c r="O24" s="48"/>
      <c r="P24" s="51">
        <v>1412</v>
      </c>
      <c r="Q24" s="51">
        <v>0</v>
      </c>
      <c r="R24" s="52">
        <v>8482229500</v>
      </c>
      <c r="S24" s="55">
        <v>4757851784</v>
      </c>
      <c r="T24" s="48"/>
      <c r="U24" s="51">
        <v>2588</v>
      </c>
      <c r="V24" s="51"/>
      <c r="W24" s="52">
        <v>5703723820</v>
      </c>
      <c r="X24" s="52"/>
      <c r="Y24" s="48"/>
      <c r="Z24" s="53">
        <f>+F24+K24+P24+U24-110-990</f>
        <v>4000</v>
      </c>
      <c r="AA24" s="27">
        <f t="shared" ref="AA24:AC25" si="1">+G24+L24+Q24+V24</f>
        <v>0</v>
      </c>
      <c r="AB24" s="28">
        <f t="shared" si="1"/>
        <v>28715507181</v>
      </c>
      <c r="AC24" s="28">
        <f t="shared" si="1"/>
        <v>18958964457</v>
      </c>
      <c r="AD24" s="4"/>
    </row>
    <row r="25" spans="1:33" ht="30" x14ac:dyDescent="0.25">
      <c r="A25" s="161"/>
      <c r="B25" s="171"/>
      <c r="C25" s="20" t="s">
        <v>32</v>
      </c>
      <c r="D25" s="20" t="s">
        <v>33</v>
      </c>
      <c r="F25" s="49">
        <v>110</v>
      </c>
      <c r="G25" s="54">
        <v>110</v>
      </c>
      <c r="H25" s="50">
        <v>443475508</v>
      </c>
      <c r="I25" s="50">
        <v>432456637</v>
      </c>
      <c r="K25" s="24">
        <v>880</v>
      </c>
      <c r="L25" s="25">
        <v>200</v>
      </c>
      <c r="M25" s="26">
        <v>4383844561</v>
      </c>
      <c r="N25" s="26">
        <v>4260025461</v>
      </c>
      <c r="O25" s="48"/>
      <c r="P25" s="51">
        <v>1412</v>
      </c>
      <c r="Q25" s="51">
        <v>0</v>
      </c>
      <c r="R25" s="55">
        <v>1672229500</v>
      </c>
      <c r="S25" s="55">
        <v>0</v>
      </c>
      <c r="T25" s="48"/>
      <c r="U25" s="51">
        <v>2278</v>
      </c>
      <c r="V25" s="51"/>
      <c r="W25" s="55">
        <v>928513180</v>
      </c>
      <c r="X25" s="55"/>
      <c r="Y25" s="48"/>
      <c r="Z25" s="27">
        <f>+F25+K25+P25+U25-680</f>
        <v>4000</v>
      </c>
      <c r="AA25" s="27">
        <f t="shared" si="1"/>
        <v>310</v>
      </c>
      <c r="AB25" s="28">
        <f t="shared" si="1"/>
        <v>7428062749</v>
      </c>
      <c r="AC25" s="28">
        <f t="shared" si="1"/>
        <v>4692482098</v>
      </c>
      <c r="AD25" s="4"/>
    </row>
    <row r="26" spans="1:33" s="30" customFormat="1" x14ac:dyDescent="0.25">
      <c r="A26" s="140"/>
      <c r="B26" s="140" t="s">
        <v>24</v>
      </c>
      <c r="C26" s="135"/>
      <c r="D26" s="135"/>
      <c r="E26" s="133"/>
      <c r="F26" s="140"/>
      <c r="G26" s="140"/>
      <c r="H26" s="127">
        <f>SUM(H24:H25)</f>
        <v>6861270930</v>
      </c>
      <c r="I26" s="127">
        <f>SUM(I24:I25)</f>
        <v>6551031445</v>
      </c>
      <c r="J26" s="136"/>
      <c r="K26" s="143"/>
      <c r="L26" s="143"/>
      <c r="M26" s="127">
        <f>SUM(M24:M25)</f>
        <v>12495603000</v>
      </c>
      <c r="N26" s="127">
        <f>SUM(N24:N25)</f>
        <v>12342563326</v>
      </c>
      <c r="O26" s="136"/>
      <c r="P26" s="140"/>
      <c r="Q26" s="140"/>
      <c r="R26" s="127">
        <f>SUM(R24:R25)</f>
        <v>10154459000</v>
      </c>
      <c r="S26" s="145">
        <f>SUM(S24:S25)</f>
        <v>4757851784</v>
      </c>
      <c r="T26" s="136"/>
      <c r="U26" s="140"/>
      <c r="V26" s="140"/>
      <c r="W26" s="145">
        <f>SUM(W24:W25)</f>
        <v>6632237000</v>
      </c>
      <c r="X26" s="145">
        <f>SUM(X24:X25)</f>
        <v>0</v>
      </c>
      <c r="Y26" s="136"/>
      <c r="Z26" s="127"/>
      <c r="AA26" s="127"/>
      <c r="AB26" s="127">
        <f>SUM(AB24:AB25)</f>
        <v>36143569930</v>
      </c>
      <c r="AC26" s="127">
        <f>SUM(AC24:AC25)</f>
        <v>23651446555</v>
      </c>
      <c r="AD26" s="30" t="s">
        <v>95</v>
      </c>
      <c r="AF26" s="156">
        <f>+(H26+M26+R26+W26)-AB26</f>
        <v>0</v>
      </c>
      <c r="AG26" s="156">
        <f>+(I26+N26+S26+X26)-AC26</f>
        <v>0</v>
      </c>
    </row>
    <row r="27" spans="1:33" s="30" customFormat="1" ht="13.5" customHeight="1" x14ac:dyDescent="0.25">
      <c r="A27" s="29"/>
      <c r="B27" s="29"/>
      <c r="E27" s="17"/>
      <c r="F27" s="29"/>
      <c r="G27" s="29"/>
      <c r="H27" s="31"/>
      <c r="I27" s="56"/>
      <c r="J27" s="29"/>
      <c r="K27" s="33"/>
      <c r="L27" s="33"/>
      <c r="M27" s="57"/>
      <c r="N27" s="57"/>
      <c r="O27" s="29"/>
      <c r="P27" s="29"/>
      <c r="Q27" s="29"/>
      <c r="R27" s="31"/>
      <c r="S27" s="56"/>
      <c r="T27" s="29"/>
      <c r="U27" s="29"/>
      <c r="V27" s="29"/>
      <c r="W27" s="31"/>
      <c r="X27" s="56"/>
      <c r="Y27" s="29"/>
      <c r="Z27" s="33"/>
      <c r="AA27" s="33"/>
      <c r="AB27" s="34"/>
      <c r="AC27" s="57"/>
    </row>
    <row r="28" spans="1:33" s="11" customFormat="1" ht="12.75" x14ac:dyDescent="0.25">
      <c r="A28" s="172" t="s">
        <v>3</v>
      </c>
      <c r="B28" s="115" t="s">
        <v>4</v>
      </c>
      <c r="C28" s="10" t="s">
        <v>34</v>
      </c>
      <c r="E28" s="12"/>
      <c r="F28" s="13"/>
      <c r="G28" s="13"/>
      <c r="H28" s="14"/>
      <c r="I28" s="14"/>
      <c r="J28" s="13"/>
      <c r="K28" s="42"/>
      <c r="L28" s="42"/>
      <c r="M28" s="43"/>
      <c r="N28" s="43"/>
      <c r="O28" s="13"/>
      <c r="P28" s="13"/>
      <c r="Q28" s="13"/>
      <c r="R28" s="15"/>
      <c r="S28" s="15"/>
      <c r="T28" s="13"/>
      <c r="U28" s="13"/>
      <c r="V28" s="13"/>
      <c r="W28" s="15"/>
      <c r="X28" s="15"/>
      <c r="Y28" s="13"/>
      <c r="Z28" s="42"/>
      <c r="AA28" s="42"/>
      <c r="AB28" s="43"/>
      <c r="AC28" s="43"/>
    </row>
    <row r="29" spans="1:33" s="11" customFormat="1" ht="12.75" x14ac:dyDescent="0.25">
      <c r="A29" s="172"/>
      <c r="B29" s="115" t="s">
        <v>6</v>
      </c>
      <c r="C29" s="10" t="s">
        <v>35</v>
      </c>
      <c r="E29" s="12"/>
      <c r="F29" s="13"/>
      <c r="G29" s="13"/>
      <c r="H29" s="14"/>
      <c r="I29" s="14"/>
      <c r="J29" s="13"/>
      <c r="K29" s="42"/>
      <c r="L29" s="42"/>
      <c r="M29" s="43"/>
      <c r="N29" s="43"/>
      <c r="O29" s="13"/>
      <c r="P29" s="13"/>
      <c r="Q29" s="13"/>
      <c r="R29" s="15"/>
      <c r="S29" s="15"/>
      <c r="T29" s="13"/>
      <c r="U29" s="13"/>
      <c r="V29" s="13"/>
      <c r="W29" s="15"/>
      <c r="X29" s="15"/>
      <c r="Y29" s="13"/>
      <c r="Z29" s="42"/>
      <c r="AA29" s="42"/>
      <c r="AB29" s="43"/>
      <c r="AC29" s="43"/>
    </row>
    <row r="30" spans="1:33" ht="3" customHeight="1" x14ac:dyDescent="0.25">
      <c r="A30" s="29"/>
      <c r="B30" s="58"/>
      <c r="F30" s="59"/>
      <c r="K30" s="46"/>
      <c r="L30" s="46"/>
      <c r="M30" s="47"/>
      <c r="N30" s="47"/>
      <c r="Z30" s="46"/>
      <c r="AA30" s="46"/>
      <c r="AB30" s="47"/>
      <c r="AC30" s="47"/>
    </row>
    <row r="31" spans="1:33" s="4" customFormat="1" x14ac:dyDescent="0.25">
      <c r="A31" s="160" t="s">
        <v>8</v>
      </c>
      <c r="B31" s="160" t="s">
        <v>9</v>
      </c>
      <c r="C31" s="160" t="s">
        <v>10</v>
      </c>
      <c r="D31" s="160" t="s">
        <v>11</v>
      </c>
      <c r="F31" s="167">
        <v>2024</v>
      </c>
      <c r="G31" s="168"/>
      <c r="H31" s="168"/>
      <c r="I31" s="168"/>
      <c r="J31" s="120"/>
      <c r="K31" s="167">
        <v>2025</v>
      </c>
      <c r="L31" s="168"/>
      <c r="M31" s="168"/>
      <c r="N31" s="168"/>
      <c r="O31" s="72"/>
      <c r="P31" s="164">
        <v>2026</v>
      </c>
      <c r="Q31" s="165"/>
      <c r="R31" s="165"/>
      <c r="S31" s="166"/>
      <c r="T31" s="72"/>
      <c r="U31" s="167">
        <v>2027</v>
      </c>
      <c r="V31" s="168"/>
      <c r="W31" s="168"/>
      <c r="X31" s="168"/>
      <c r="Y31" s="72"/>
      <c r="Z31" s="167" t="s">
        <v>12</v>
      </c>
      <c r="AA31" s="168"/>
      <c r="AB31" s="168"/>
      <c r="AC31" s="168"/>
    </row>
    <row r="32" spans="1:33" s="4" customFormat="1" ht="14.45" customHeight="1" x14ac:dyDescent="0.25">
      <c r="A32" s="160"/>
      <c r="B32" s="160"/>
      <c r="C32" s="160"/>
      <c r="D32" s="160"/>
      <c r="F32" s="160" t="s">
        <v>13</v>
      </c>
      <c r="G32" s="160"/>
      <c r="H32" s="159" t="s">
        <v>14</v>
      </c>
      <c r="I32" s="159"/>
      <c r="J32" s="120"/>
      <c r="K32" s="160" t="s">
        <v>13</v>
      </c>
      <c r="L32" s="160"/>
      <c r="M32" s="159" t="s">
        <v>14</v>
      </c>
      <c r="N32" s="159"/>
      <c r="O32" s="72"/>
      <c r="P32" s="169" t="s">
        <v>13</v>
      </c>
      <c r="Q32" s="170"/>
      <c r="R32" s="169" t="s">
        <v>14</v>
      </c>
      <c r="S32" s="170"/>
      <c r="T32" s="72"/>
      <c r="U32" s="160" t="s">
        <v>13</v>
      </c>
      <c r="V32" s="160"/>
      <c r="W32" s="159" t="s">
        <v>14</v>
      </c>
      <c r="X32" s="159"/>
      <c r="Y32" s="72"/>
      <c r="Z32" s="160" t="s">
        <v>13</v>
      </c>
      <c r="AA32" s="160"/>
      <c r="AB32" s="159" t="s">
        <v>14</v>
      </c>
      <c r="AC32" s="159"/>
    </row>
    <row r="33" spans="1:33" s="4" customFormat="1" ht="33" customHeight="1" x14ac:dyDescent="0.25">
      <c r="A33" s="160"/>
      <c r="B33" s="160"/>
      <c r="C33" s="160"/>
      <c r="D33" s="160"/>
      <c r="E33" s="17"/>
      <c r="F33" s="119" t="s">
        <v>15</v>
      </c>
      <c r="G33" s="119" t="s">
        <v>16</v>
      </c>
      <c r="H33" s="124" t="s">
        <v>17</v>
      </c>
      <c r="I33" s="124" t="s">
        <v>18</v>
      </c>
      <c r="J33" s="120"/>
      <c r="K33" s="119" t="s">
        <v>15</v>
      </c>
      <c r="L33" s="119" t="s">
        <v>16</v>
      </c>
      <c r="M33" s="124" t="s">
        <v>17</v>
      </c>
      <c r="N33" s="124" t="s">
        <v>18</v>
      </c>
      <c r="O33" s="72"/>
      <c r="P33" s="129" t="s">
        <v>15</v>
      </c>
      <c r="Q33" s="129" t="s">
        <v>16</v>
      </c>
      <c r="R33" s="129" t="s">
        <v>17</v>
      </c>
      <c r="S33" s="129" t="s">
        <v>18</v>
      </c>
      <c r="T33" s="72"/>
      <c r="U33" s="119" t="s">
        <v>15</v>
      </c>
      <c r="V33" s="119" t="s">
        <v>16</v>
      </c>
      <c r="W33" s="124" t="s">
        <v>17</v>
      </c>
      <c r="X33" s="124" t="s">
        <v>18</v>
      </c>
      <c r="Y33" s="72"/>
      <c r="Z33" s="119" t="s">
        <v>15</v>
      </c>
      <c r="AA33" s="119" t="s">
        <v>16</v>
      </c>
      <c r="AB33" s="124" t="s">
        <v>17</v>
      </c>
      <c r="AC33" s="124" t="s">
        <v>18</v>
      </c>
    </row>
    <row r="34" spans="1:33" ht="45" x14ac:dyDescent="0.25">
      <c r="A34" s="161">
        <v>8071</v>
      </c>
      <c r="B34" s="171" t="s">
        <v>36</v>
      </c>
      <c r="C34" s="130" t="s">
        <v>37</v>
      </c>
      <c r="D34" s="122" t="s">
        <v>38</v>
      </c>
      <c r="F34" s="118">
        <f>+F35+F39</f>
        <v>130</v>
      </c>
      <c r="G34" s="132">
        <f>+G35+G39</f>
        <v>132</v>
      </c>
      <c r="H34" s="117">
        <f>+H42</f>
        <v>6013210448</v>
      </c>
      <c r="I34" s="117">
        <f>+I42</f>
        <v>5935354048</v>
      </c>
      <c r="K34" s="116">
        <f>+K35+K39</f>
        <v>645</v>
      </c>
      <c r="L34" s="131">
        <f>+L35+L39</f>
        <v>113</v>
      </c>
      <c r="M34" s="128">
        <f>+M42</f>
        <v>23647039749</v>
      </c>
      <c r="N34" s="128">
        <f>+N42</f>
        <v>23338126139</v>
      </c>
      <c r="O34" s="48"/>
      <c r="P34" s="118">
        <f>+P35+P39</f>
        <v>779</v>
      </c>
      <c r="Q34" s="131">
        <f>+Q35+Q39</f>
        <v>2</v>
      </c>
      <c r="R34" s="117">
        <f>+R42</f>
        <v>18316296000</v>
      </c>
      <c r="S34" s="117">
        <f>+S42</f>
        <v>5757433311</v>
      </c>
      <c r="T34" s="48"/>
      <c r="U34" s="118">
        <f>+U35+U39</f>
        <v>976</v>
      </c>
      <c r="V34" s="131">
        <f>+V35+V39</f>
        <v>0</v>
      </c>
      <c r="W34" s="117">
        <f>+W42</f>
        <v>34657895136</v>
      </c>
      <c r="X34" s="117">
        <f>+X42</f>
        <v>0</v>
      </c>
      <c r="Y34" s="48"/>
      <c r="Z34" s="125">
        <f>+(Z35+Z39)</f>
        <v>2000</v>
      </c>
      <c r="AA34" s="123">
        <f>+AA35+AA39</f>
        <v>247</v>
      </c>
      <c r="AB34" s="128">
        <f>SUM(AB35:AB41)</f>
        <v>82634441333</v>
      </c>
      <c r="AC34" s="128">
        <f>SUM(AC35:AC41)</f>
        <v>35030913498</v>
      </c>
      <c r="AD34" s="19"/>
    </row>
    <row r="35" spans="1:33" ht="45" x14ac:dyDescent="0.25">
      <c r="A35" s="161"/>
      <c r="B35" s="171"/>
      <c r="C35" s="20" t="s">
        <v>39</v>
      </c>
      <c r="D35" s="20" t="s">
        <v>40</v>
      </c>
      <c r="F35" s="21">
        <v>66</v>
      </c>
      <c r="G35" s="21">
        <v>66</v>
      </c>
      <c r="H35" s="50">
        <v>305408333</v>
      </c>
      <c r="I35" s="50">
        <v>305408333</v>
      </c>
      <c r="K35" s="24">
        <v>495</v>
      </c>
      <c r="L35" s="25">
        <f>38+27</f>
        <v>65</v>
      </c>
      <c r="M35" s="60">
        <v>292103333</v>
      </c>
      <c r="N35" s="28">
        <v>292103333</v>
      </c>
      <c r="O35" s="48"/>
      <c r="P35" s="51">
        <v>629</v>
      </c>
      <c r="Q35" s="61"/>
      <c r="R35" s="62">
        <v>285300000</v>
      </c>
      <c r="S35" s="63">
        <v>170580000</v>
      </c>
      <c r="T35" s="48"/>
      <c r="U35" s="64">
        <v>690</v>
      </c>
      <c r="V35" s="51"/>
      <c r="W35" s="62">
        <v>566091471</v>
      </c>
      <c r="X35" s="52"/>
      <c r="Y35" s="48"/>
      <c r="Z35" s="27">
        <f>+F35+K35+P35+U35-430</f>
        <v>1450</v>
      </c>
      <c r="AA35" s="27">
        <f t="shared" ref="Z35:AC41" si="2">+G35+L35+Q35+V35</f>
        <v>131</v>
      </c>
      <c r="AB35" s="28">
        <f t="shared" si="2"/>
        <v>1448903137</v>
      </c>
      <c r="AC35" s="28">
        <f t="shared" si="2"/>
        <v>768091666</v>
      </c>
      <c r="AD35" s="4" t="s">
        <v>95</v>
      </c>
    </row>
    <row r="36" spans="1:33" ht="60" x14ac:dyDescent="0.25">
      <c r="A36" s="161"/>
      <c r="B36" s="171"/>
      <c r="C36" s="20" t="s">
        <v>41</v>
      </c>
      <c r="D36" s="20" t="s">
        <v>42</v>
      </c>
      <c r="F36" s="21">
        <v>10</v>
      </c>
      <c r="G36" s="21">
        <v>10</v>
      </c>
      <c r="H36" s="50">
        <v>641883970</v>
      </c>
      <c r="I36" s="50">
        <v>641883970</v>
      </c>
      <c r="K36" s="24">
        <v>221</v>
      </c>
      <c r="L36" s="25">
        <f>216+5</f>
        <v>221</v>
      </c>
      <c r="M36" s="60">
        <v>8455640236</v>
      </c>
      <c r="N36" s="28">
        <v>8455640236</v>
      </c>
      <c r="O36" s="48"/>
      <c r="P36" s="51">
        <v>247</v>
      </c>
      <c r="Q36" s="61"/>
      <c r="R36" s="62">
        <v>6324907928</v>
      </c>
      <c r="S36" s="149">
        <v>151290704</v>
      </c>
      <c r="T36" s="48"/>
      <c r="U36" s="51">
        <v>306</v>
      </c>
      <c r="V36" s="51"/>
      <c r="W36" s="62">
        <v>12523617348</v>
      </c>
      <c r="X36" s="52"/>
      <c r="Y36" s="48"/>
      <c r="Z36" s="27">
        <f t="shared" si="2"/>
        <v>784</v>
      </c>
      <c r="AA36" s="27">
        <f t="shared" si="2"/>
        <v>231</v>
      </c>
      <c r="AB36" s="28">
        <f t="shared" si="2"/>
        <v>27946049482</v>
      </c>
      <c r="AC36" s="28">
        <f t="shared" si="2"/>
        <v>9248814910</v>
      </c>
      <c r="AD36" s="4" t="s">
        <v>95</v>
      </c>
    </row>
    <row r="37" spans="1:33" ht="75" x14ac:dyDescent="0.25">
      <c r="A37" s="161"/>
      <c r="B37" s="171"/>
      <c r="C37" s="20" t="s">
        <v>43</v>
      </c>
      <c r="D37" s="20" t="s">
        <v>44</v>
      </c>
      <c r="F37" s="65">
        <v>5000</v>
      </c>
      <c r="G37" s="66">
        <v>6567.59</v>
      </c>
      <c r="H37" s="50">
        <v>352590917</v>
      </c>
      <c r="I37" s="50">
        <v>352590917</v>
      </c>
      <c r="K37" s="67">
        <v>6000</v>
      </c>
      <c r="L37" s="25">
        <f>9935-4013+1188+559</f>
        <v>7669</v>
      </c>
      <c r="M37" s="60">
        <v>1546429946</v>
      </c>
      <c r="N37" s="28">
        <v>1546429946</v>
      </c>
      <c r="O37" s="48"/>
      <c r="P37" s="68">
        <v>2000</v>
      </c>
      <c r="Q37" s="51"/>
      <c r="R37" s="62">
        <v>792557118</v>
      </c>
      <c r="S37" s="63">
        <v>641369653</v>
      </c>
      <c r="T37" s="48"/>
      <c r="U37" s="68">
        <v>3762</v>
      </c>
      <c r="V37" s="51"/>
      <c r="W37" s="62">
        <v>3019154512</v>
      </c>
      <c r="X37" s="52"/>
      <c r="Y37" s="48"/>
      <c r="Z37" s="27">
        <f>+F37+K37+P37+U37+4000-762</f>
        <v>20000</v>
      </c>
      <c r="AA37" s="27">
        <f t="shared" si="2"/>
        <v>14236.59</v>
      </c>
      <c r="AB37" s="28">
        <f t="shared" si="2"/>
        <v>5710732493</v>
      </c>
      <c r="AC37" s="28">
        <f t="shared" si="2"/>
        <v>2540390516</v>
      </c>
      <c r="AD37" s="4" t="s">
        <v>95</v>
      </c>
    </row>
    <row r="38" spans="1:33" s="4" customFormat="1" ht="63" customHeight="1" x14ac:dyDescent="0.25">
      <c r="A38" s="161"/>
      <c r="B38" s="171"/>
      <c r="C38" s="69" t="s">
        <v>45</v>
      </c>
      <c r="D38" s="20" t="s">
        <v>46</v>
      </c>
      <c r="F38" s="70">
        <v>1</v>
      </c>
      <c r="G38" s="70">
        <v>1</v>
      </c>
      <c r="H38" s="71">
        <v>2902405775</v>
      </c>
      <c r="I38" s="71">
        <v>2869100000</v>
      </c>
      <c r="J38" s="72"/>
      <c r="K38" s="73">
        <v>1</v>
      </c>
      <c r="L38" s="73">
        <v>1</v>
      </c>
      <c r="M38" s="60">
        <v>7695662597</v>
      </c>
      <c r="N38" s="28">
        <v>7387081035</v>
      </c>
      <c r="O38" s="74"/>
      <c r="P38" s="75">
        <v>1</v>
      </c>
      <c r="Q38" s="75">
        <v>1</v>
      </c>
      <c r="R38" s="62">
        <v>6898530954</v>
      </c>
      <c r="S38" s="77">
        <v>4179240954</v>
      </c>
      <c r="T38" s="74"/>
      <c r="U38" s="75">
        <v>1</v>
      </c>
      <c r="V38" s="64"/>
      <c r="W38" s="76">
        <v>5094823239</v>
      </c>
      <c r="X38" s="77"/>
      <c r="Y38" s="74"/>
      <c r="Z38" s="73">
        <f>+(F38+K38+P38+U38)/4</f>
        <v>1</v>
      </c>
      <c r="AA38" s="73">
        <f>+(G38+L38+Q38+V38)/3</f>
        <v>1</v>
      </c>
      <c r="AB38" s="28">
        <f t="shared" si="2"/>
        <v>22591422565</v>
      </c>
      <c r="AC38" s="28">
        <f t="shared" si="2"/>
        <v>14435421989</v>
      </c>
      <c r="AD38" s="4" t="s">
        <v>95</v>
      </c>
    </row>
    <row r="39" spans="1:33" ht="60" x14ac:dyDescent="0.25">
      <c r="A39" s="161"/>
      <c r="B39" s="171"/>
      <c r="C39" s="20" t="s">
        <v>47</v>
      </c>
      <c r="D39" s="20" t="s">
        <v>48</v>
      </c>
      <c r="F39" s="21">
        <v>64</v>
      </c>
      <c r="G39" s="21">
        <v>66</v>
      </c>
      <c r="H39" s="50">
        <v>110000000</v>
      </c>
      <c r="I39" s="50">
        <v>103860000</v>
      </c>
      <c r="K39" s="24">
        <v>150</v>
      </c>
      <c r="L39" s="25">
        <v>48</v>
      </c>
      <c r="M39" s="60">
        <v>48925500</v>
      </c>
      <c r="N39" s="28">
        <v>48925500</v>
      </c>
      <c r="O39" s="48"/>
      <c r="P39" s="51">
        <v>150</v>
      </c>
      <c r="Q39" s="51">
        <v>2</v>
      </c>
      <c r="R39" s="62">
        <v>1000000000</v>
      </c>
      <c r="S39" s="55">
        <v>2135250</v>
      </c>
      <c r="T39" s="48"/>
      <c r="U39" s="64">
        <v>286</v>
      </c>
      <c r="V39" s="51"/>
      <c r="W39" s="62">
        <v>1557000000</v>
      </c>
      <c r="X39" s="55"/>
      <c r="Y39" s="48"/>
      <c r="Z39" s="27">
        <f>(F39+K39+P39+U39)-100</f>
        <v>550</v>
      </c>
      <c r="AA39" s="27">
        <f>+G39+L39+Q39+V39</f>
        <v>116</v>
      </c>
      <c r="AB39" s="28">
        <f t="shared" si="2"/>
        <v>2715925500</v>
      </c>
      <c r="AC39" s="28">
        <f t="shared" si="2"/>
        <v>154920750</v>
      </c>
      <c r="AD39" s="4" t="s">
        <v>95</v>
      </c>
    </row>
    <row r="40" spans="1:33" s="4" customFormat="1" ht="75" x14ac:dyDescent="0.25">
      <c r="A40" s="161"/>
      <c r="B40" s="171"/>
      <c r="C40" s="69" t="s">
        <v>49</v>
      </c>
      <c r="D40" s="20" t="s">
        <v>50</v>
      </c>
      <c r="F40" s="70">
        <v>1</v>
      </c>
      <c r="G40" s="70">
        <v>1</v>
      </c>
      <c r="H40" s="71">
        <v>1607432976</v>
      </c>
      <c r="I40" s="71">
        <v>1569022351</v>
      </c>
      <c r="J40" s="72"/>
      <c r="K40" s="73">
        <v>1</v>
      </c>
      <c r="L40" s="73">
        <v>1</v>
      </c>
      <c r="M40" s="60">
        <v>5210901409</v>
      </c>
      <c r="N40" s="28">
        <v>5210569361</v>
      </c>
      <c r="O40" s="74"/>
      <c r="P40" s="75">
        <v>1</v>
      </c>
      <c r="Q40" s="75">
        <v>1</v>
      </c>
      <c r="R40" s="76">
        <v>3000000000</v>
      </c>
      <c r="S40" s="55">
        <v>612816750</v>
      </c>
      <c r="T40" s="74"/>
      <c r="U40" s="75">
        <v>1</v>
      </c>
      <c r="V40" s="64"/>
      <c r="W40" s="76">
        <v>10387631310</v>
      </c>
      <c r="X40" s="78"/>
      <c r="Y40" s="74"/>
      <c r="Z40" s="73">
        <f>(+F40+K40+P40+U40)/4</f>
        <v>1</v>
      </c>
      <c r="AA40" s="73">
        <f>+(G40+L40+Q40+V40)/3</f>
        <v>1</v>
      </c>
      <c r="AB40" s="28">
        <f t="shared" si="2"/>
        <v>20205965695</v>
      </c>
      <c r="AC40" s="28">
        <f t="shared" si="2"/>
        <v>7392408462</v>
      </c>
      <c r="AD40" s="4" t="s">
        <v>95</v>
      </c>
    </row>
    <row r="41" spans="1:33" ht="45" x14ac:dyDescent="0.25">
      <c r="A41" s="161"/>
      <c r="B41" s="171"/>
      <c r="C41" s="20" t="s">
        <v>51</v>
      </c>
      <c r="D41" s="20" t="s">
        <v>52</v>
      </c>
      <c r="F41" s="22">
        <v>4</v>
      </c>
      <c r="G41" s="22">
        <v>4</v>
      </c>
      <c r="H41" s="50">
        <v>93488477</v>
      </c>
      <c r="I41" s="50">
        <v>93488477</v>
      </c>
      <c r="K41" s="79">
        <v>20</v>
      </c>
      <c r="L41" s="25">
        <v>14</v>
      </c>
      <c r="M41" s="28">
        <v>397376728</v>
      </c>
      <c r="N41" s="28">
        <v>397376728</v>
      </c>
      <c r="O41" s="48"/>
      <c r="P41" s="80">
        <v>9</v>
      </c>
      <c r="Q41" s="51"/>
      <c r="R41" s="62">
        <v>15000000</v>
      </c>
      <c r="S41" s="55">
        <v>0</v>
      </c>
      <c r="T41" s="48"/>
      <c r="U41" s="80">
        <v>33</v>
      </c>
      <c r="V41" s="51"/>
      <c r="W41" s="62">
        <v>1509577256</v>
      </c>
      <c r="X41" s="55"/>
      <c r="Y41" s="48"/>
      <c r="Z41" s="27">
        <f>+F41+K41+P41+U41-6</f>
        <v>60</v>
      </c>
      <c r="AA41" s="27">
        <f>+G41+L41+Q41+V41</f>
        <v>18</v>
      </c>
      <c r="AB41" s="28">
        <f t="shared" si="2"/>
        <v>2015442461</v>
      </c>
      <c r="AC41" s="28">
        <f t="shared" si="2"/>
        <v>490865205</v>
      </c>
      <c r="AD41" s="4" t="s">
        <v>95</v>
      </c>
    </row>
    <row r="42" spans="1:33" s="30" customFormat="1" x14ac:dyDescent="0.25">
      <c r="A42" s="140"/>
      <c r="B42" s="140" t="s">
        <v>24</v>
      </c>
      <c r="C42" s="135"/>
      <c r="D42" s="135"/>
      <c r="E42" s="133"/>
      <c r="F42" s="140"/>
      <c r="G42" s="140"/>
      <c r="H42" s="127">
        <f>SUM(H35:H41)</f>
        <v>6013210448</v>
      </c>
      <c r="I42" s="127">
        <f>SUM(I35:I41)</f>
        <v>5935354048</v>
      </c>
      <c r="J42" s="136"/>
      <c r="K42" s="143"/>
      <c r="L42" s="143"/>
      <c r="M42" s="127">
        <f>SUM(M35:M41)</f>
        <v>23647039749</v>
      </c>
      <c r="N42" s="127">
        <f>SUM(N35:N41)</f>
        <v>23338126139</v>
      </c>
      <c r="O42" s="136"/>
      <c r="P42" s="140"/>
      <c r="Q42" s="140"/>
      <c r="R42" s="127">
        <f>SUM(R35:R41)</f>
        <v>18316296000</v>
      </c>
      <c r="S42" s="145">
        <f>SUM(S35:S41)</f>
        <v>5757433311</v>
      </c>
      <c r="T42" s="136"/>
      <c r="U42" s="140"/>
      <c r="V42" s="140"/>
      <c r="W42" s="145">
        <f>SUM(W35:W41)</f>
        <v>34657895136</v>
      </c>
      <c r="X42" s="145"/>
      <c r="Y42" s="136"/>
      <c r="Z42" s="127"/>
      <c r="AA42" s="127"/>
      <c r="AB42" s="127">
        <f>SUM(AB35:AB41)</f>
        <v>82634441333</v>
      </c>
      <c r="AC42" s="127">
        <f>SUM(AC35:AC41)</f>
        <v>35030913498</v>
      </c>
      <c r="AF42" s="156">
        <f>+(H42+M42+R42+W42)-AB42</f>
        <v>0</v>
      </c>
      <c r="AG42" s="156">
        <f>+(I42+N42+S42+X42)-AC42</f>
        <v>0</v>
      </c>
    </row>
    <row r="43" spans="1:33" s="29" customFormat="1" ht="14.45" customHeight="1" x14ac:dyDescent="0.25">
      <c r="E43" s="81"/>
      <c r="H43" s="31"/>
      <c r="I43" s="56"/>
      <c r="K43" s="33"/>
      <c r="L43" s="33"/>
      <c r="M43" s="34"/>
      <c r="N43" s="57"/>
      <c r="R43" s="31"/>
      <c r="S43" s="56"/>
      <c r="W43" s="31"/>
      <c r="X43" s="56"/>
      <c r="Z43" s="33"/>
      <c r="AA43" s="33"/>
      <c r="AB43" s="34"/>
      <c r="AC43" s="57"/>
    </row>
    <row r="44" spans="1:33" s="11" customFormat="1" ht="12.75" x14ac:dyDescent="0.25">
      <c r="A44" s="172" t="s">
        <v>3</v>
      </c>
      <c r="B44" s="9" t="s">
        <v>4</v>
      </c>
      <c r="C44" s="10" t="s">
        <v>34</v>
      </c>
      <c r="E44" s="12"/>
      <c r="F44" s="13"/>
      <c r="G44" s="13"/>
      <c r="H44" s="14"/>
      <c r="I44" s="14"/>
      <c r="J44" s="13"/>
      <c r="K44" s="42"/>
      <c r="L44" s="42"/>
      <c r="M44" s="43"/>
      <c r="N44" s="43"/>
      <c r="O44" s="13"/>
      <c r="P44" s="13"/>
      <c r="Q44" s="13"/>
      <c r="R44" s="15"/>
      <c r="S44" s="15"/>
      <c r="T44" s="13"/>
      <c r="U44" s="13"/>
      <c r="V44" s="13"/>
      <c r="W44" s="15"/>
      <c r="X44" s="15"/>
      <c r="Y44" s="13"/>
      <c r="Z44" s="42"/>
      <c r="AA44" s="42"/>
      <c r="AB44" s="43"/>
      <c r="AC44" s="43"/>
    </row>
    <row r="45" spans="1:33" s="11" customFormat="1" ht="12.75" x14ac:dyDescent="0.25">
      <c r="A45" s="172"/>
      <c r="B45" s="9" t="s">
        <v>6</v>
      </c>
      <c r="C45" s="10" t="s">
        <v>53</v>
      </c>
      <c r="E45" s="12"/>
      <c r="F45" s="13"/>
      <c r="G45" s="13"/>
      <c r="H45" s="14"/>
      <c r="I45" s="14"/>
      <c r="J45" s="13"/>
      <c r="K45" s="42"/>
      <c r="L45" s="42"/>
      <c r="M45" s="43"/>
      <c r="N45" s="43"/>
      <c r="O45" s="13"/>
      <c r="P45" s="13"/>
      <c r="Q45" s="13"/>
      <c r="R45" s="15"/>
      <c r="S45" s="15"/>
      <c r="T45" s="13"/>
      <c r="U45" s="13"/>
      <c r="V45" s="13"/>
      <c r="W45" s="15"/>
      <c r="X45" s="15"/>
      <c r="Y45" s="13"/>
      <c r="Z45" s="42"/>
      <c r="AA45" s="42"/>
      <c r="AB45" s="43"/>
      <c r="AC45" s="43"/>
    </row>
    <row r="46" spans="1:33" ht="3" customHeight="1" x14ac:dyDescent="0.25">
      <c r="A46" s="1"/>
      <c r="B46" s="1"/>
      <c r="K46" s="46"/>
      <c r="L46" s="46"/>
      <c r="M46" s="47"/>
      <c r="N46" s="47"/>
      <c r="Z46" s="46"/>
      <c r="AA46" s="46"/>
      <c r="AB46" s="47"/>
      <c r="AC46" s="47"/>
    </row>
    <row r="47" spans="1:33" s="4" customFormat="1" x14ac:dyDescent="0.25">
      <c r="A47" s="160" t="s">
        <v>8</v>
      </c>
      <c r="B47" s="160" t="s">
        <v>9</v>
      </c>
      <c r="C47" s="160" t="s">
        <v>10</v>
      </c>
      <c r="D47" s="160" t="s">
        <v>11</v>
      </c>
      <c r="F47" s="167">
        <v>2024</v>
      </c>
      <c r="G47" s="168"/>
      <c r="H47" s="168"/>
      <c r="I47" s="168"/>
      <c r="J47" s="120"/>
      <c r="K47" s="167">
        <v>2025</v>
      </c>
      <c r="L47" s="168"/>
      <c r="M47" s="168"/>
      <c r="N47" s="168"/>
      <c r="O47" s="72"/>
      <c r="P47" s="164">
        <v>2026</v>
      </c>
      <c r="Q47" s="165"/>
      <c r="R47" s="165"/>
      <c r="S47" s="166"/>
      <c r="T47" s="72"/>
      <c r="U47" s="167">
        <v>2027</v>
      </c>
      <c r="V47" s="168"/>
      <c r="W47" s="168"/>
      <c r="X47" s="168"/>
      <c r="Y47" s="72"/>
      <c r="Z47" s="167" t="s">
        <v>12</v>
      </c>
      <c r="AA47" s="168"/>
      <c r="AB47" s="168"/>
      <c r="AC47" s="168"/>
    </row>
    <row r="48" spans="1:33" s="4" customFormat="1" ht="14.45" customHeight="1" x14ac:dyDescent="0.25">
      <c r="A48" s="160"/>
      <c r="B48" s="160"/>
      <c r="C48" s="160"/>
      <c r="D48" s="160"/>
      <c r="F48" s="160" t="s">
        <v>13</v>
      </c>
      <c r="G48" s="160"/>
      <c r="H48" s="159" t="s">
        <v>14</v>
      </c>
      <c r="I48" s="159"/>
      <c r="J48" s="120"/>
      <c r="K48" s="160" t="s">
        <v>13</v>
      </c>
      <c r="L48" s="160"/>
      <c r="M48" s="159" t="s">
        <v>14</v>
      </c>
      <c r="N48" s="159"/>
      <c r="O48" s="72"/>
      <c r="P48" s="169" t="s">
        <v>13</v>
      </c>
      <c r="Q48" s="170"/>
      <c r="R48" s="169" t="s">
        <v>14</v>
      </c>
      <c r="S48" s="170"/>
      <c r="T48" s="72"/>
      <c r="U48" s="160" t="s">
        <v>13</v>
      </c>
      <c r="V48" s="160"/>
      <c r="W48" s="159" t="s">
        <v>14</v>
      </c>
      <c r="X48" s="159"/>
      <c r="Y48" s="72"/>
      <c r="Z48" s="160" t="s">
        <v>13</v>
      </c>
      <c r="AA48" s="160"/>
      <c r="AB48" s="159" t="s">
        <v>14</v>
      </c>
      <c r="AC48" s="159"/>
    </row>
    <row r="49" spans="1:33" s="4" customFormat="1" ht="33" customHeight="1" x14ac:dyDescent="0.25">
      <c r="A49" s="160"/>
      <c r="B49" s="160"/>
      <c r="C49" s="160"/>
      <c r="D49" s="160"/>
      <c r="E49" s="17"/>
      <c r="F49" s="119" t="s">
        <v>15</v>
      </c>
      <c r="G49" s="119" t="s">
        <v>16</v>
      </c>
      <c r="H49" s="124" t="s">
        <v>17</v>
      </c>
      <c r="I49" s="124" t="s">
        <v>18</v>
      </c>
      <c r="J49" s="120"/>
      <c r="K49" s="119" t="s">
        <v>15</v>
      </c>
      <c r="L49" s="119" t="s">
        <v>16</v>
      </c>
      <c r="M49" s="124" t="s">
        <v>17</v>
      </c>
      <c r="N49" s="124" t="s">
        <v>18</v>
      </c>
      <c r="O49" s="72"/>
      <c r="P49" s="129" t="s">
        <v>15</v>
      </c>
      <c r="Q49" s="129" t="s">
        <v>16</v>
      </c>
      <c r="R49" s="129" t="s">
        <v>17</v>
      </c>
      <c r="S49" s="129" t="s">
        <v>18</v>
      </c>
      <c r="T49" s="72"/>
      <c r="U49" s="119" t="s">
        <v>15</v>
      </c>
      <c r="V49" s="119" t="s">
        <v>16</v>
      </c>
      <c r="W49" s="124" t="s">
        <v>17</v>
      </c>
      <c r="X49" s="124" t="s">
        <v>18</v>
      </c>
      <c r="Y49" s="72"/>
      <c r="Z49" s="119" t="s">
        <v>15</v>
      </c>
      <c r="AA49" s="119" t="s">
        <v>16</v>
      </c>
      <c r="AB49" s="124" t="s">
        <v>17</v>
      </c>
      <c r="AC49" s="124" t="s">
        <v>18</v>
      </c>
    </row>
    <row r="50" spans="1:33" ht="45" customHeight="1" x14ac:dyDescent="0.25">
      <c r="A50" s="180">
        <v>8013</v>
      </c>
      <c r="B50" s="178" t="s">
        <v>54</v>
      </c>
      <c r="C50" s="130" t="s">
        <v>55</v>
      </c>
      <c r="D50" s="122" t="s">
        <v>56</v>
      </c>
      <c r="F50" s="118">
        <v>100</v>
      </c>
      <c r="G50" s="132">
        <f>SUM(G51:G54)</f>
        <v>44</v>
      </c>
      <c r="H50" s="117">
        <f>SUM(H51:H54)</f>
        <v>437093814</v>
      </c>
      <c r="I50" s="117">
        <f>SUM(I51:I54)</f>
        <v>436000000</v>
      </c>
      <c r="K50" s="116">
        <f>+K54</f>
        <v>800</v>
      </c>
      <c r="L50" s="131">
        <v>73</v>
      </c>
      <c r="M50" s="128">
        <f>SUM(M51:M54)</f>
        <v>5704915000</v>
      </c>
      <c r="N50" s="128">
        <f>SUM(N51:N54)</f>
        <v>5637597168</v>
      </c>
      <c r="O50" s="48"/>
      <c r="P50" s="118">
        <f>+P54</f>
        <v>300</v>
      </c>
      <c r="Q50" s="131">
        <f>SUM(Q51:Q54)</f>
        <v>0</v>
      </c>
      <c r="R50" s="117">
        <f>+R55</f>
        <v>2839590000</v>
      </c>
      <c r="S50" s="117">
        <f>+S55</f>
        <v>2033678330</v>
      </c>
      <c r="T50" s="48"/>
      <c r="U50" s="118">
        <f>+U54</f>
        <v>1583</v>
      </c>
      <c r="V50" s="131">
        <f>SUM(V51:V54)</f>
        <v>0</v>
      </c>
      <c r="W50" s="117">
        <f>SUM(W51:W54)</f>
        <v>658025000</v>
      </c>
      <c r="X50" s="117">
        <f>SUM(X51:X54)</f>
        <v>0</v>
      </c>
      <c r="Y50" s="48"/>
      <c r="Z50" s="125">
        <f>+Z54</f>
        <v>2000</v>
      </c>
      <c r="AA50" s="123">
        <f>+AA54</f>
        <v>117</v>
      </c>
      <c r="AB50" s="128">
        <f>SUM(AB51:AB54)</f>
        <v>9639623814</v>
      </c>
      <c r="AC50" s="128">
        <f>SUM(AC51:AC54)</f>
        <v>8107275498</v>
      </c>
      <c r="AD50" s="19"/>
    </row>
    <row r="51" spans="1:33" ht="45" customHeight="1" x14ac:dyDescent="0.25">
      <c r="A51" s="176"/>
      <c r="B51" s="181"/>
      <c r="C51" s="20" t="s">
        <v>57</v>
      </c>
      <c r="D51" s="20" t="s">
        <v>58</v>
      </c>
      <c r="F51" s="82">
        <v>0</v>
      </c>
      <c r="G51" s="82">
        <v>0</v>
      </c>
      <c r="H51" s="62">
        <v>0</v>
      </c>
      <c r="I51" s="63">
        <v>0</v>
      </c>
      <c r="K51" s="83">
        <v>1</v>
      </c>
      <c r="L51" s="25">
        <v>1</v>
      </c>
      <c r="M51" s="28">
        <v>115439833</v>
      </c>
      <c r="N51" s="84">
        <v>115439833</v>
      </c>
      <c r="O51" s="48"/>
      <c r="P51" s="82">
        <v>0</v>
      </c>
      <c r="Q51" s="85"/>
      <c r="R51" s="62"/>
      <c r="S51" s="63"/>
      <c r="T51" s="48"/>
      <c r="U51" s="82">
        <v>0</v>
      </c>
      <c r="V51" s="85"/>
      <c r="W51" s="62"/>
      <c r="X51" s="63"/>
      <c r="Y51" s="48"/>
      <c r="Z51" s="27">
        <f t="shared" ref="Z51:AC52" si="3">+F51+K51+P51+U51</f>
        <v>1</v>
      </c>
      <c r="AA51" s="27">
        <f t="shared" si="3"/>
        <v>1</v>
      </c>
      <c r="AB51" s="28">
        <f t="shared" si="3"/>
        <v>115439833</v>
      </c>
      <c r="AC51" s="28">
        <f t="shared" si="3"/>
        <v>115439833</v>
      </c>
      <c r="AD51" s="4"/>
    </row>
    <row r="52" spans="1:33" ht="45" customHeight="1" x14ac:dyDescent="0.25">
      <c r="A52" s="176"/>
      <c r="B52" s="181"/>
      <c r="C52" s="20" t="s">
        <v>59</v>
      </c>
      <c r="D52" s="20" t="s">
        <v>58</v>
      </c>
      <c r="F52" s="82">
        <v>0</v>
      </c>
      <c r="G52" s="82">
        <v>0</v>
      </c>
      <c r="H52" s="62">
        <v>0</v>
      </c>
      <c r="I52" s="63">
        <v>0</v>
      </c>
      <c r="K52" s="83">
        <v>1</v>
      </c>
      <c r="L52" s="25">
        <v>1</v>
      </c>
      <c r="M52" s="28">
        <v>544378634</v>
      </c>
      <c r="N52" s="84">
        <v>527690000</v>
      </c>
      <c r="O52" s="48"/>
      <c r="P52" s="82">
        <v>0</v>
      </c>
      <c r="Q52" s="85"/>
      <c r="R52" s="62"/>
      <c r="S52" s="63"/>
      <c r="T52" s="48"/>
      <c r="U52" s="82">
        <v>0</v>
      </c>
      <c r="V52" s="85"/>
      <c r="W52" s="62"/>
      <c r="X52" s="63"/>
      <c r="Y52" s="48"/>
      <c r="Z52" s="27">
        <f t="shared" si="3"/>
        <v>1</v>
      </c>
      <c r="AA52" s="27">
        <f t="shared" si="3"/>
        <v>1</v>
      </c>
      <c r="AB52" s="28">
        <f t="shared" si="3"/>
        <v>544378634</v>
      </c>
      <c r="AC52" s="28">
        <f t="shared" si="3"/>
        <v>527690000</v>
      </c>
      <c r="AD52" s="4"/>
    </row>
    <row r="53" spans="1:33" ht="45" customHeight="1" x14ac:dyDescent="0.25">
      <c r="A53" s="176"/>
      <c r="B53" s="181"/>
      <c r="C53" s="20" t="s">
        <v>94</v>
      </c>
      <c r="D53" s="20" t="s">
        <v>58</v>
      </c>
      <c r="F53" s="82"/>
      <c r="G53" s="82"/>
      <c r="H53" s="62"/>
      <c r="I53" s="63"/>
      <c r="K53" s="82"/>
      <c r="L53" s="82"/>
      <c r="M53" s="62"/>
      <c r="N53" s="63"/>
      <c r="O53" s="48"/>
      <c r="P53" s="82">
        <v>1</v>
      </c>
      <c r="Q53" s="85"/>
      <c r="R53" s="62">
        <v>274800000</v>
      </c>
      <c r="S53" s="63">
        <v>144000000</v>
      </c>
      <c r="T53" s="48"/>
      <c r="U53" s="82">
        <v>0</v>
      </c>
      <c r="V53" s="85"/>
      <c r="W53" s="62">
        <v>592222900</v>
      </c>
      <c r="X53" s="63"/>
      <c r="Y53" s="48"/>
      <c r="Z53" s="27">
        <f t="shared" ref="Z53" si="4">+F53+K53+P53+U53</f>
        <v>1</v>
      </c>
      <c r="AA53" s="27">
        <f t="shared" ref="AA53" si="5">+G53+L53+Q53+V53</f>
        <v>0</v>
      </c>
      <c r="AB53" s="28">
        <f t="shared" ref="AB53" si="6">+H53+M53+R53+W53</f>
        <v>867022900</v>
      </c>
      <c r="AC53" s="28">
        <f t="shared" ref="AC53" si="7">+I53+N53+S53+X53</f>
        <v>144000000</v>
      </c>
      <c r="AD53" s="4"/>
    </row>
    <row r="54" spans="1:33" ht="45" customHeight="1" x14ac:dyDescent="0.25">
      <c r="A54" s="176"/>
      <c r="B54" s="181"/>
      <c r="C54" s="20" t="s">
        <v>60</v>
      </c>
      <c r="D54" s="20" t="s">
        <v>58</v>
      </c>
      <c r="F54" s="21">
        <v>100</v>
      </c>
      <c r="G54" s="82">
        <v>44</v>
      </c>
      <c r="H54" s="76">
        <v>437093814</v>
      </c>
      <c r="I54" s="86">
        <f>436000000</f>
        <v>436000000</v>
      </c>
      <c r="K54" s="24">
        <f>856-56</f>
        <v>800</v>
      </c>
      <c r="L54" s="25">
        <f>20+53</f>
        <v>73</v>
      </c>
      <c r="M54" s="28">
        <v>5045096533</v>
      </c>
      <c r="N54" s="84">
        <v>4994467335</v>
      </c>
      <c r="O54" s="48"/>
      <c r="P54" s="51">
        <v>300</v>
      </c>
      <c r="Q54" s="51"/>
      <c r="R54" s="55">
        <v>2564790000</v>
      </c>
      <c r="S54" s="63">
        <v>1889678330</v>
      </c>
      <c r="T54" s="48"/>
      <c r="U54" s="51">
        <v>1583</v>
      </c>
      <c r="V54" s="51"/>
      <c r="W54" s="55">
        <v>65802100</v>
      </c>
      <c r="X54" s="55"/>
      <c r="Y54" s="48"/>
      <c r="Z54" s="53">
        <f>+(F54+K54+P54+U54)-783</f>
        <v>2000</v>
      </c>
      <c r="AA54" s="53">
        <f>+G54+L54+Q54+V54</f>
        <v>117</v>
      </c>
      <c r="AB54" s="28">
        <f>+H54+M54+R54+W54</f>
        <v>8112782447</v>
      </c>
      <c r="AC54" s="28">
        <f>+I54+N54+S54+X54</f>
        <v>7320145665</v>
      </c>
      <c r="AD54" s="4" t="s">
        <v>95</v>
      </c>
    </row>
    <row r="55" spans="1:33" s="30" customFormat="1" x14ac:dyDescent="0.25">
      <c r="A55" s="140"/>
      <c r="B55" s="140" t="s">
        <v>24</v>
      </c>
      <c r="C55" s="135"/>
      <c r="D55" s="135"/>
      <c r="E55" s="133"/>
      <c r="F55" s="140"/>
      <c r="G55" s="140"/>
      <c r="H55" s="127">
        <f>+H50</f>
        <v>437093814</v>
      </c>
      <c r="I55" s="127">
        <f>+I50</f>
        <v>436000000</v>
      </c>
      <c r="J55" s="136"/>
      <c r="K55" s="143"/>
      <c r="L55" s="143"/>
      <c r="M55" s="127">
        <f>+M50</f>
        <v>5704915000</v>
      </c>
      <c r="N55" s="127">
        <f>+N50</f>
        <v>5637597168</v>
      </c>
      <c r="O55" s="136"/>
      <c r="P55" s="140"/>
      <c r="Q55" s="140"/>
      <c r="R55" s="127">
        <f>SUM(R52:R54)</f>
        <v>2839590000</v>
      </c>
      <c r="S55" s="145">
        <f>SUM(S52:S54)</f>
        <v>2033678330</v>
      </c>
      <c r="T55" s="136"/>
      <c r="U55" s="140"/>
      <c r="V55" s="140"/>
      <c r="W55" s="145">
        <f>+W50</f>
        <v>658025000</v>
      </c>
      <c r="X55" s="145">
        <f>+X50</f>
        <v>0</v>
      </c>
      <c r="Y55" s="136"/>
      <c r="Z55" s="127"/>
      <c r="AA55" s="127"/>
      <c r="AB55" s="127">
        <f>+AB50</f>
        <v>9639623814</v>
      </c>
      <c r="AC55" s="127">
        <f>+AC50</f>
        <v>8107275498</v>
      </c>
      <c r="AF55" s="156">
        <f>+(H55+M55+R55+W55)-AB55</f>
        <v>0</v>
      </c>
      <c r="AG55" s="156">
        <f>+(I55+N55+S55+X55)-AC55</f>
        <v>0</v>
      </c>
    </row>
    <row r="56" spans="1:33" x14ac:dyDescent="0.25">
      <c r="A56" s="1"/>
      <c r="B56" s="1"/>
      <c r="K56" s="46"/>
      <c r="L56" s="46"/>
      <c r="M56" s="87"/>
      <c r="N56" s="87"/>
      <c r="Z56" s="46"/>
      <c r="AA56" s="46"/>
      <c r="AB56" s="47"/>
      <c r="AC56" s="47"/>
      <c r="AD56" s="30"/>
    </row>
    <row r="57" spans="1:33" s="11" customFormat="1" x14ac:dyDescent="0.25">
      <c r="A57" s="172" t="s">
        <v>3</v>
      </c>
      <c r="B57" s="9" t="s">
        <v>4</v>
      </c>
      <c r="C57" s="10" t="s">
        <v>34</v>
      </c>
      <c r="E57" s="12"/>
      <c r="F57" s="13"/>
      <c r="G57" s="13"/>
      <c r="H57" s="14"/>
      <c r="I57" s="14"/>
      <c r="J57" s="13"/>
      <c r="K57" s="42"/>
      <c r="L57" s="42"/>
      <c r="M57" s="88"/>
      <c r="N57" s="43"/>
      <c r="O57" s="13"/>
      <c r="P57" s="13"/>
      <c r="Q57" s="13"/>
      <c r="R57" s="15"/>
      <c r="S57" s="15"/>
      <c r="T57" s="13"/>
      <c r="U57" s="13"/>
      <c r="V57" s="13"/>
      <c r="W57" s="15"/>
      <c r="X57" s="15"/>
      <c r="Y57" s="13"/>
      <c r="Z57" s="42"/>
      <c r="AA57" s="42"/>
      <c r="AB57" s="43"/>
      <c r="AC57" s="43"/>
      <c r="AD57" s="30"/>
    </row>
    <row r="58" spans="1:33" s="11" customFormat="1" x14ac:dyDescent="0.25">
      <c r="A58" s="172"/>
      <c r="B58" s="9" t="s">
        <v>6</v>
      </c>
      <c r="C58" s="10" t="s">
        <v>53</v>
      </c>
      <c r="E58" s="12"/>
      <c r="F58" s="13"/>
      <c r="G58" s="13"/>
      <c r="H58" s="14"/>
      <c r="I58" s="14"/>
      <c r="J58" s="13"/>
      <c r="K58" s="42"/>
      <c r="L58" s="42"/>
      <c r="M58" s="43"/>
      <c r="N58" s="43"/>
      <c r="O58" s="13"/>
      <c r="P58" s="13"/>
      <c r="Q58" s="13"/>
      <c r="R58" s="15"/>
      <c r="S58" s="15"/>
      <c r="T58" s="13"/>
      <c r="U58" s="13"/>
      <c r="V58" s="13"/>
      <c r="W58" s="15"/>
      <c r="X58" s="15"/>
      <c r="Y58" s="13"/>
      <c r="Z58" s="42"/>
      <c r="AA58" s="42"/>
      <c r="AB58" s="43"/>
      <c r="AC58" s="43"/>
      <c r="AD58" s="4"/>
    </row>
    <row r="59" spans="1:33" ht="3" customHeight="1" x14ac:dyDescent="0.25">
      <c r="A59" s="29"/>
      <c r="B59" s="89"/>
      <c r="C59" s="90"/>
      <c r="K59" s="46"/>
      <c r="L59" s="46"/>
      <c r="M59" s="47"/>
      <c r="N59" s="47"/>
      <c r="Z59" s="46"/>
      <c r="AA59" s="46"/>
      <c r="AB59" s="47"/>
      <c r="AC59" s="47"/>
      <c r="AD59" s="30"/>
    </row>
    <row r="60" spans="1:33" s="4" customFormat="1" x14ac:dyDescent="0.25">
      <c r="A60" s="160" t="s">
        <v>8</v>
      </c>
      <c r="B60" s="160" t="s">
        <v>9</v>
      </c>
      <c r="C60" s="160" t="s">
        <v>10</v>
      </c>
      <c r="D60" s="160" t="s">
        <v>11</v>
      </c>
      <c r="F60" s="167">
        <v>2024</v>
      </c>
      <c r="G60" s="168"/>
      <c r="H60" s="168"/>
      <c r="I60" s="168"/>
      <c r="J60" s="120"/>
      <c r="K60" s="167">
        <v>2025</v>
      </c>
      <c r="L60" s="168"/>
      <c r="M60" s="168"/>
      <c r="N60" s="168"/>
      <c r="O60" s="72"/>
      <c r="P60" s="164">
        <v>2026</v>
      </c>
      <c r="Q60" s="165"/>
      <c r="R60" s="165"/>
      <c r="S60" s="166"/>
      <c r="T60" s="72"/>
      <c r="U60" s="167">
        <v>2027</v>
      </c>
      <c r="V60" s="168"/>
      <c r="W60" s="168"/>
      <c r="X60" s="168"/>
      <c r="Y60" s="72"/>
      <c r="Z60" s="167" t="s">
        <v>12</v>
      </c>
      <c r="AA60" s="168"/>
      <c r="AB60" s="168"/>
      <c r="AC60" s="168"/>
    </row>
    <row r="61" spans="1:33" s="4" customFormat="1" ht="14.45" customHeight="1" x14ac:dyDescent="0.25">
      <c r="A61" s="160"/>
      <c r="B61" s="160"/>
      <c r="C61" s="160"/>
      <c r="D61" s="160"/>
      <c r="F61" s="160" t="s">
        <v>13</v>
      </c>
      <c r="G61" s="160"/>
      <c r="H61" s="159" t="s">
        <v>14</v>
      </c>
      <c r="I61" s="159"/>
      <c r="J61" s="120"/>
      <c r="K61" s="160" t="s">
        <v>13</v>
      </c>
      <c r="L61" s="160"/>
      <c r="M61" s="159" t="s">
        <v>14</v>
      </c>
      <c r="N61" s="159"/>
      <c r="O61" s="72"/>
      <c r="P61" s="169" t="s">
        <v>13</v>
      </c>
      <c r="Q61" s="170"/>
      <c r="R61" s="169" t="s">
        <v>14</v>
      </c>
      <c r="S61" s="170"/>
      <c r="T61" s="72"/>
      <c r="U61" s="160" t="s">
        <v>13</v>
      </c>
      <c r="V61" s="160"/>
      <c r="W61" s="159" t="s">
        <v>14</v>
      </c>
      <c r="X61" s="159"/>
      <c r="Y61" s="72"/>
      <c r="Z61" s="160" t="s">
        <v>13</v>
      </c>
      <c r="AA61" s="160"/>
      <c r="AB61" s="159" t="s">
        <v>14</v>
      </c>
      <c r="AC61" s="159"/>
    </row>
    <row r="62" spans="1:33" s="4" customFormat="1" ht="33" customHeight="1" x14ac:dyDescent="0.25">
      <c r="A62" s="160"/>
      <c r="B62" s="160"/>
      <c r="C62" s="160"/>
      <c r="D62" s="160"/>
      <c r="E62" s="17"/>
      <c r="F62" s="119" t="s">
        <v>15</v>
      </c>
      <c r="G62" s="119" t="s">
        <v>16</v>
      </c>
      <c r="H62" s="124" t="s">
        <v>17</v>
      </c>
      <c r="I62" s="124" t="s">
        <v>18</v>
      </c>
      <c r="J62" s="120"/>
      <c r="K62" s="119" t="s">
        <v>15</v>
      </c>
      <c r="L62" s="119" t="s">
        <v>16</v>
      </c>
      <c r="M62" s="124" t="s">
        <v>17</v>
      </c>
      <c r="N62" s="124" t="s">
        <v>18</v>
      </c>
      <c r="O62" s="72"/>
      <c r="P62" s="129" t="s">
        <v>15</v>
      </c>
      <c r="Q62" s="129" t="s">
        <v>16</v>
      </c>
      <c r="R62" s="129" t="s">
        <v>17</v>
      </c>
      <c r="S62" s="129" t="s">
        <v>18</v>
      </c>
      <c r="T62" s="72"/>
      <c r="U62" s="119" t="s">
        <v>15</v>
      </c>
      <c r="V62" s="119" t="s">
        <v>16</v>
      </c>
      <c r="W62" s="124" t="s">
        <v>17</v>
      </c>
      <c r="X62" s="124" t="s">
        <v>18</v>
      </c>
      <c r="Y62" s="72"/>
      <c r="Z62" s="119" t="s">
        <v>15</v>
      </c>
      <c r="AA62" s="119" t="s">
        <v>16</v>
      </c>
      <c r="AB62" s="124" t="s">
        <v>17</v>
      </c>
      <c r="AC62" s="124" t="s">
        <v>18</v>
      </c>
    </row>
    <row r="63" spans="1:33" ht="60" customHeight="1" x14ac:dyDescent="0.25">
      <c r="A63" s="176">
        <v>8013</v>
      </c>
      <c r="B63" s="178" t="s">
        <v>54</v>
      </c>
      <c r="C63" s="130" t="s">
        <v>61</v>
      </c>
      <c r="D63" s="122" t="s">
        <v>62</v>
      </c>
      <c r="F63" s="118">
        <f>+F64</f>
        <v>1100</v>
      </c>
      <c r="G63" s="132">
        <f>+G64</f>
        <v>1102</v>
      </c>
      <c r="H63" s="117">
        <f>+H64</f>
        <v>33366667</v>
      </c>
      <c r="I63" s="117">
        <f>+I64</f>
        <v>33366667</v>
      </c>
      <c r="K63" s="116">
        <f>+K64</f>
        <v>8800</v>
      </c>
      <c r="L63" s="131">
        <f>+L64</f>
        <v>5150</v>
      </c>
      <c r="M63" s="128">
        <f>+M64</f>
        <v>1439090000</v>
      </c>
      <c r="N63" s="128">
        <f>+N64</f>
        <v>1394136471</v>
      </c>
      <c r="O63" s="48"/>
      <c r="P63" s="118">
        <f>+P64</f>
        <v>7204</v>
      </c>
      <c r="Q63" s="131">
        <f>+Q64</f>
        <v>1910</v>
      </c>
      <c r="R63" s="117">
        <f>+R64</f>
        <v>500000000</v>
      </c>
      <c r="S63" s="117">
        <f>+S64</f>
        <v>93600000</v>
      </c>
      <c r="T63" s="48"/>
      <c r="U63" s="118">
        <f t="shared" ref="U63:AC63" si="8">+U64</f>
        <v>8544</v>
      </c>
      <c r="V63" s="131">
        <f t="shared" si="8"/>
        <v>0</v>
      </c>
      <c r="W63" s="117">
        <f t="shared" si="8"/>
        <v>154773000</v>
      </c>
      <c r="X63" s="117">
        <f t="shared" si="8"/>
        <v>0</v>
      </c>
      <c r="Y63" s="48"/>
      <c r="Z63" s="125">
        <f t="shared" si="8"/>
        <v>22000</v>
      </c>
      <c r="AA63" s="123">
        <f t="shared" si="8"/>
        <v>8162</v>
      </c>
      <c r="AB63" s="128">
        <f t="shared" si="8"/>
        <v>2127229667</v>
      </c>
      <c r="AC63" s="128">
        <f t="shared" si="8"/>
        <v>1521103138</v>
      </c>
      <c r="AD63" s="19"/>
    </row>
    <row r="64" spans="1:33" ht="45" x14ac:dyDescent="0.25">
      <c r="A64" s="177"/>
      <c r="B64" s="179"/>
      <c r="C64" s="20" t="s">
        <v>63</v>
      </c>
      <c r="D64" s="20" t="s">
        <v>64</v>
      </c>
      <c r="F64" s="21">
        <v>1100</v>
      </c>
      <c r="G64" s="21">
        <v>1102</v>
      </c>
      <c r="H64" s="76">
        <v>33366667</v>
      </c>
      <c r="I64" s="76">
        <v>33366667</v>
      </c>
      <c r="K64" s="24">
        <v>8800</v>
      </c>
      <c r="L64" s="25">
        <v>5150</v>
      </c>
      <c r="M64" s="84">
        <v>1439090000</v>
      </c>
      <c r="N64" s="84">
        <v>1394136471</v>
      </c>
      <c r="O64" s="48"/>
      <c r="P64" s="51">
        <v>7204</v>
      </c>
      <c r="Q64" s="51">
        <v>1910</v>
      </c>
      <c r="R64" s="55">
        <v>500000000</v>
      </c>
      <c r="S64" s="55">
        <v>93600000</v>
      </c>
      <c r="T64" s="48"/>
      <c r="U64" s="51">
        <v>8544</v>
      </c>
      <c r="V64" s="51"/>
      <c r="W64" s="55">
        <v>154773000</v>
      </c>
      <c r="X64" s="55"/>
      <c r="Y64" s="48"/>
      <c r="Z64" s="27">
        <f>(+F64+K64+P64+U64)-3648</f>
        <v>22000</v>
      </c>
      <c r="AA64" s="27">
        <f>+G64+L64+Q64+V64</f>
        <v>8162</v>
      </c>
      <c r="AB64" s="28">
        <f>+H64+M64+R64+W64</f>
        <v>2127229667</v>
      </c>
      <c r="AC64" s="28">
        <f>+I64+N64+S64+X64</f>
        <v>1521103138</v>
      </c>
      <c r="AD64" s="4" t="s">
        <v>98</v>
      </c>
    </row>
    <row r="65" spans="1:33" s="30" customFormat="1" x14ac:dyDescent="0.25">
      <c r="A65" s="140"/>
      <c r="B65" s="140" t="s">
        <v>24</v>
      </c>
      <c r="C65" s="135"/>
      <c r="D65" s="135"/>
      <c r="E65" s="133"/>
      <c r="F65" s="140"/>
      <c r="G65" s="140"/>
      <c r="H65" s="127">
        <f>+H63</f>
        <v>33366667</v>
      </c>
      <c r="I65" s="127">
        <f>+I63</f>
        <v>33366667</v>
      </c>
      <c r="J65" s="136"/>
      <c r="K65" s="143"/>
      <c r="L65" s="143"/>
      <c r="M65" s="127">
        <f>+M63</f>
        <v>1439090000</v>
      </c>
      <c r="N65" s="127">
        <f>+N63</f>
        <v>1394136471</v>
      </c>
      <c r="O65" s="136"/>
      <c r="P65" s="140"/>
      <c r="Q65" s="140"/>
      <c r="R65" s="127">
        <f>SUM(R64)</f>
        <v>500000000</v>
      </c>
      <c r="S65" s="127">
        <f>SUM(S64)</f>
        <v>93600000</v>
      </c>
      <c r="T65" s="136"/>
      <c r="U65" s="140"/>
      <c r="V65" s="140"/>
      <c r="W65" s="145">
        <f>+W63</f>
        <v>154773000</v>
      </c>
      <c r="X65" s="145">
        <f>+X63</f>
        <v>0</v>
      </c>
      <c r="Y65" s="136"/>
      <c r="Z65" s="127"/>
      <c r="AA65" s="127"/>
      <c r="AB65" s="127">
        <f>+AB63</f>
        <v>2127229667</v>
      </c>
      <c r="AC65" s="127">
        <f>+AC63</f>
        <v>1521103138</v>
      </c>
      <c r="AF65" s="156">
        <f>+(H65+M65+R65+W65)-AB65</f>
        <v>0</v>
      </c>
      <c r="AG65" s="156">
        <f>+(I65+N65+S65+X65)-AC65</f>
        <v>0</v>
      </c>
    </row>
    <row r="66" spans="1:33" ht="15.75" customHeight="1" x14ac:dyDescent="0.25">
      <c r="A66" s="29"/>
      <c r="B66" s="89"/>
      <c r="C66" s="90"/>
      <c r="K66" s="46"/>
      <c r="L66" s="46"/>
      <c r="M66" s="91"/>
      <c r="N66" s="91"/>
      <c r="Z66" s="46"/>
      <c r="AA66" s="46"/>
      <c r="AB66" s="47"/>
      <c r="AC66" s="47"/>
      <c r="AD66" s="30"/>
    </row>
    <row r="67" spans="1:33" s="11" customFormat="1" x14ac:dyDescent="0.2">
      <c r="A67" s="172" t="s">
        <v>3</v>
      </c>
      <c r="B67" s="9" t="s">
        <v>4</v>
      </c>
      <c r="C67" s="10" t="s">
        <v>34</v>
      </c>
      <c r="E67" s="92"/>
      <c r="F67" s="13"/>
      <c r="G67" s="13"/>
      <c r="H67" s="88">
        <f>+H65+H55</f>
        <v>470460481</v>
      </c>
      <c r="I67" s="88">
        <f>+I55+I65</f>
        <v>469366667</v>
      </c>
      <c r="J67" s="13"/>
      <c r="K67" s="42"/>
      <c r="L67" s="42"/>
      <c r="M67" s="88">
        <f>+M65+M55</f>
        <v>7144005000</v>
      </c>
      <c r="N67" s="88">
        <f>+N55+N65</f>
        <v>7031733639</v>
      </c>
      <c r="O67" s="13"/>
      <c r="P67" s="13"/>
      <c r="Q67" s="13"/>
      <c r="R67" s="88">
        <f>+R55+R65</f>
        <v>3339590000</v>
      </c>
      <c r="S67" s="88">
        <f>+S55+S65</f>
        <v>2127278330</v>
      </c>
      <c r="T67" s="13"/>
      <c r="U67" s="13"/>
      <c r="V67" s="13"/>
      <c r="W67" s="88">
        <f t="shared" ref="W67:X67" si="9">+W55+W65</f>
        <v>812798000</v>
      </c>
      <c r="X67" s="88">
        <f t="shared" si="9"/>
        <v>0</v>
      </c>
      <c r="Y67" s="13"/>
      <c r="Z67" s="42"/>
      <c r="AA67" s="42"/>
      <c r="AB67" s="88">
        <f t="shared" ref="AB67:AC67" si="10">+AB55+AB65</f>
        <v>11766853481</v>
      </c>
      <c r="AC67" s="88">
        <f t="shared" si="10"/>
        <v>9628378636</v>
      </c>
      <c r="AD67" s="30"/>
    </row>
    <row r="68" spans="1:33" s="11" customFormat="1" x14ac:dyDescent="0.2">
      <c r="A68" s="172"/>
      <c r="B68" s="9" t="s">
        <v>6</v>
      </c>
      <c r="C68" s="10" t="s">
        <v>53</v>
      </c>
      <c r="E68" s="92"/>
      <c r="F68" s="13"/>
      <c r="G68" s="13"/>
      <c r="H68" s="14"/>
      <c r="I68" s="14"/>
      <c r="J68" s="13"/>
      <c r="K68" s="42"/>
      <c r="L68" s="42"/>
      <c r="M68" s="43"/>
      <c r="N68" s="43"/>
      <c r="O68" s="13"/>
      <c r="P68" s="13"/>
      <c r="Q68" s="13"/>
      <c r="R68" s="15"/>
      <c r="S68" s="15"/>
      <c r="T68" s="13"/>
      <c r="U68" s="13"/>
      <c r="V68" s="13"/>
      <c r="W68" s="15"/>
      <c r="X68" s="15"/>
      <c r="Y68" s="13"/>
      <c r="Z68" s="42"/>
      <c r="AA68" s="42"/>
      <c r="AB68" s="43"/>
      <c r="AC68" s="43"/>
      <c r="AD68" s="30"/>
    </row>
    <row r="69" spans="1:33" ht="2.4500000000000002" customHeight="1" x14ac:dyDescent="0.25">
      <c r="A69" s="93"/>
      <c r="B69" s="94"/>
      <c r="K69" s="46"/>
      <c r="L69" s="46"/>
      <c r="M69" s="47"/>
      <c r="N69" s="47"/>
      <c r="Z69" s="46"/>
      <c r="AA69" s="46"/>
      <c r="AB69" s="47"/>
      <c r="AC69" s="47"/>
      <c r="AD69" s="30"/>
    </row>
    <row r="70" spans="1:33" s="4" customFormat="1" x14ac:dyDescent="0.25">
      <c r="A70" s="160" t="s">
        <v>8</v>
      </c>
      <c r="B70" s="160" t="s">
        <v>9</v>
      </c>
      <c r="C70" s="160" t="s">
        <v>10</v>
      </c>
      <c r="D70" s="160" t="s">
        <v>11</v>
      </c>
      <c r="F70" s="167">
        <v>2024</v>
      </c>
      <c r="G70" s="168"/>
      <c r="H70" s="168"/>
      <c r="I70" s="168"/>
      <c r="J70" s="120"/>
      <c r="K70" s="167">
        <v>2025</v>
      </c>
      <c r="L70" s="168"/>
      <c r="M70" s="168"/>
      <c r="N70" s="168"/>
      <c r="O70" s="72"/>
      <c r="P70" s="164">
        <v>2026</v>
      </c>
      <c r="Q70" s="165"/>
      <c r="R70" s="165"/>
      <c r="S70" s="166"/>
      <c r="T70" s="72"/>
      <c r="U70" s="167">
        <v>2027</v>
      </c>
      <c r="V70" s="168"/>
      <c r="W70" s="168"/>
      <c r="X70" s="168"/>
      <c r="Y70" s="72"/>
      <c r="Z70" s="167" t="s">
        <v>12</v>
      </c>
      <c r="AA70" s="168"/>
      <c r="AB70" s="168"/>
      <c r="AC70" s="168"/>
    </row>
    <row r="71" spans="1:33" s="4" customFormat="1" ht="14.45" customHeight="1" x14ac:dyDescent="0.25">
      <c r="A71" s="160"/>
      <c r="B71" s="160"/>
      <c r="C71" s="160"/>
      <c r="D71" s="160"/>
      <c r="F71" s="160" t="s">
        <v>13</v>
      </c>
      <c r="G71" s="160"/>
      <c r="H71" s="159" t="s">
        <v>14</v>
      </c>
      <c r="I71" s="159"/>
      <c r="J71" s="120"/>
      <c r="K71" s="160" t="s">
        <v>13</v>
      </c>
      <c r="L71" s="160"/>
      <c r="M71" s="159" t="s">
        <v>14</v>
      </c>
      <c r="N71" s="159"/>
      <c r="O71" s="72"/>
      <c r="P71" s="169" t="s">
        <v>13</v>
      </c>
      <c r="Q71" s="170"/>
      <c r="R71" s="169" t="s">
        <v>14</v>
      </c>
      <c r="S71" s="170"/>
      <c r="T71" s="72"/>
      <c r="U71" s="160" t="s">
        <v>13</v>
      </c>
      <c r="V71" s="160"/>
      <c r="W71" s="159" t="s">
        <v>14</v>
      </c>
      <c r="X71" s="159"/>
      <c r="Y71" s="72"/>
      <c r="Z71" s="160" t="s">
        <v>13</v>
      </c>
      <c r="AA71" s="160"/>
      <c r="AB71" s="159" t="s">
        <v>14</v>
      </c>
      <c r="AC71" s="159"/>
    </row>
    <row r="72" spans="1:33" s="4" customFormat="1" ht="33" customHeight="1" x14ac:dyDescent="0.25">
      <c r="A72" s="160"/>
      <c r="B72" s="160"/>
      <c r="C72" s="160"/>
      <c r="D72" s="160"/>
      <c r="E72" s="17"/>
      <c r="F72" s="119" t="s">
        <v>15</v>
      </c>
      <c r="G72" s="119" t="s">
        <v>16</v>
      </c>
      <c r="H72" s="124" t="s">
        <v>17</v>
      </c>
      <c r="I72" s="124" t="s">
        <v>18</v>
      </c>
      <c r="J72" s="120"/>
      <c r="K72" s="119" t="s">
        <v>15</v>
      </c>
      <c r="L72" s="119" t="s">
        <v>16</v>
      </c>
      <c r="M72" s="124" t="s">
        <v>17</v>
      </c>
      <c r="N72" s="124" t="s">
        <v>18</v>
      </c>
      <c r="O72" s="72"/>
      <c r="P72" s="129" t="s">
        <v>15</v>
      </c>
      <c r="Q72" s="129" t="s">
        <v>16</v>
      </c>
      <c r="R72" s="129" t="s">
        <v>17</v>
      </c>
      <c r="S72" s="129" t="s">
        <v>18</v>
      </c>
      <c r="T72" s="72"/>
      <c r="U72" s="119" t="s">
        <v>15</v>
      </c>
      <c r="V72" s="119" t="s">
        <v>16</v>
      </c>
      <c r="W72" s="124" t="s">
        <v>17</v>
      </c>
      <c r="X72" s="124" t="s">
        <v>18</v>
      </c>
      <c r="Y72" s="72"/>
      <c r="Z72" s="119" t="s">
        <v>15</v>
      </c>
      <c r="AA72" s="119" t="s">
        <v>16</v>
      </c>
      <c r="AB72" s="124" t="s">
        <v>17</v>
      </c>
      <c r="AC72" s="124" t="s">
        <v>18</v>
      </c>
    </row>
    <row r="73" spans="1:33" ht="45.75" customHeight="1" x14ac:dyDescent="0.25">
      <c r="A73" s="173">
        <v>8040</v>
      </c>
      <c r="B73" s="171" t="s">
        <v>65</v>
      </c>
      <c r="C73" s="130" t="s">
        <v>66</v>
      </c>
      <c r="D73" s="122" t="s">
        <v>67</v>
      </c>
      <c r="F73" s="118">
        <f>+F74</f>
        <v>0</v>
      </c>
      <c r="G73" s="132">
        <f>+G74</f>
        <v>0</v>
      </c>
      <c r="H73" s="117">
        <f>+H76</f>
        <v>0</v>
      </c>
      <c r="I73" s="117">
        <f>+I76</f>
        <v>0</v>
      </c>
      <c r="K73" s="116">
        <f>+K74</f>
        <v>300</v>
      </c>
      <c r="L73" s="131">
        <f>+L74</f>
        <v>0</v>
      </c>
      <c r="M73" s="128">
        <f>+M74</f>
        <v>2871468097</v>
      </c>
      <c r="N73" s="128">
        <f>+N76</f>
        <v>2857269763</v>
      </c>
      <c r="O73" s="48"/>
      <c r="P73" s="118">
        <f>+P74</f>
        <v>400</v>
      </c>
      <c r="Q73" s="131">
        <f>+Q74</f>
        <v>0</v>
      </c>
      <c r="R73" s="117">
        <f>+R76</f>
        <v>1190436268</v>
      </c>
      <c r="S73" s="117">
        <f>+S76</f>
        <v>721965473</v>
      </c>
      <c r="T73" s="48"/>
      <c r="U73" s="118">
        <f>+U74</f>
        <v>800</v>
      </c>
      <c r="V73" s="131">
        <f>+V74</f>
        <v>0</v>
      </c>
      <c r="W73" s="117">
        <f>+W76</f>
        <v>7999200000</v>
      </c>
      <c r="X73" s="117">
        <f>+X76</f>
        <v>0</v>
      </c>
      <c r="Y73" s="48"/>
      <c r="Z73" s="125">
        <f>+Z74</f>
        <v>1200</v>
      </c>
      <c r="AA73" s="123">
        <f>+AA74</f>
        <v>0</v>
      </c>
      <c r="AB73" s="128">
        <f>+AB74</f>
        <v>7001068097</v>
      </c>
      <c r="AC73" s="128">
        <f>+AC76</f>
        <v>3579235236</v>
      </c>
      <c r="AD73" s="19"/>
    </row>
    <row r="74" spans="1:33" ht="38.25" customHeight="1" x14ac:dyDescent="0.25">
      <c r="A74" s="174"/>
      <c r="B74" s="171"/>
      <c r="C74" s="95" t="s">
        <v>68</v>
      </c>
      <c r="D74" s="20" t="s">
        <v>69</v>
      </c>
      <c r="E74"/>
      <c r="F74" s="21">
        <v>0</v>
      </c>
      <c r="G74" s="21">
        <v>0</v>
      </c>
      <c r="H74" s="23">
        <v>0</v>
      </c>
      <c r="I74" s="23">
        <v>0</v>
      </c>
      <c r="K74" s="24">
        <v>300</v>
      </c>
      <c r="L74" s="25">
        <v>0</v>
      </c>
      <c r="M74" s="84">
        <v>2871468097</v>
      </c>
      <c r="N74" s="96">
        <v>2857269763</v>
      </c>
      <c r="O74" s="48"/>
      <c r="P74" s="51">
        <v>400</v>
      </c>
      <c r="Q74" s="51">
        <v>0</v>
      </c>
      <c r="R74" s="52">
        <v>130000000</v>
      </c>
      <c r="S74" s="52">
        <v>0</v>
      </c>
      <c r="T74" s="48"/>
      <c r="U74" s="51">
        <v>800</v>
      </c>
      <c r="V74" s="51"/>
      <c r="W74" s="52">
        <v>3999600000</v>
      </c>
      <c r="X74" s="52"/>
      <c r="Y74" s="48"/>
      <c r="Z74" s="27">
        <f>+F74+K74+P74+U74-300</f>
        <v>1200</v>
      </c>
      <c r="AA74" s="27">
        <f>+G74+L74+Q74+V74</f>
        <v>0</v>
      </c>
      <c r="AB74" s="28">
        <f>+H74+M74+R74+W74</f>
        <v>7001068097</v>
      </c>
      <c r="AC74" s="28">
        <f>+I74+N74+S74+X74</f>
        <v>2857269763</v>
      </c>
      <c r="AD74" s="4"/>
    </row>
    <row r="75" spans="1:33" s="1" customFormat="1" ht="59.25" customHeight="1" x14ac:dyDescent="0.25">
      <c r="A75" s="175"/>
      <c r="B75" s="21"/>
      <c r="C75" s="146" t="s">
        <v>91</v>
      </c>
      <c r="D75" s="20" t="s">
        <v>71</v>
      </c>
      <c r="E75" s="54">
        <v>0</v>
      </c>
      <c r="F75" s="21"/>
      <c r="G75" s="21"/>
      <c r="H75" s="23"/>
      <c r="I75" s="23"/>
      <c r="K75" s="24"/>
      <c r="L75" s="24"/>
      <c r="M75" s="26"/>
      <c r="N75" s="99"/>
      <c r="P75" s="107">
        <v>1</v>
      </c>
      <c r="Q75" s="21">
        <v>0</v>
      </c>
      <c r="R75" s="52">
        <v>1060436268</v>
      </c>
      <c r="S75" s="52">
        <v>721965473</v>
      </c>
      <c r="U75" s="107">
        <v>1</v>
      </c>
      <c r="V75" s="100"/>
      <c r="W75" s="101">
        <v>3999600000</v>
      </c>
      <c r="X75" s="101"/>
      <c r="Z75" s="109">
        <f>+(P75+U75)/2</f>
        <v>1</v>
      </c>
      <c r="AA75" s="109">
        <f>+Q75</f>
        <v>0</v>
      </c>
      <c r="AB75" s="28">
        <f>+H75+M75+R75+W75</f>
        <v>5060036268</v>
      </c>
      <c r="AC75" s="28">
        <f>+I75+N75+S75+X75</f>
        <v>721965473</v>
      </c>
      <c r="AD75" s="72"/>
    </row>
    <row r="76" spans="1:33" s="30" customFormat="1" x14ac:dyDescent="0.25">
      <c r="A76" s="140"/>
      <c r="B76" s="140" t="s">
        <v>24</v>
      </c>
      <c r="C76" s="135"/>
      <c r="D76" s="135"/>
      <c r="E76" s="133"/>
      <c r="F76" s="140"/>
      <c r="G76" s="140"/>
      <c r="H76" s="127">
        <f>SUM(H74:H75)</f>
        <v>0</v>
      </c>
      <c r="I76" s="127">
        <f>SUM(I74:I75)</f>
        <v>0</v>
      </c>
      <c r="J76" s="136"/>
      <c r="K76" s="143"/>
      <c r="L76" s="143"/>
      <c r="M76" s="127">
        <f>+M73</f>
        <v>2871468097</v>
      </c>
      <c r="N76" s="127">
        <f>SUM(N74:N75)</f>
        <v>2857269763</v>
      </c>
      <c r="O76" s="136"/>
      <c r="P76" s="140"/>
      <c r="Q76" s="140"/>
      <c r="R76" s="127">
        <f>SUM(R74:R75)</f>
        <v>1190436268</v>
      </c>
      <c r="S76" s="127">
        <f>SUM(S74:S75)</f>
        <v>721965473</v>
      </c>
      <c r="T76" s="136"/>
      <c r="U76" s="140"/>
      <c r="V76" s="140"/>
      <c r="W76" s="127">
        <f>SUM(W74:W75)</f>
        <v>7999200000</v>
      </c>
      <c r="X76" s="145">
        <f>SUM(X74:X75)</f>
        <v>0</v>
      </c>
      <c r="Y76" s="136"/>
      <c r="Z76" s="127"/>
      <c r="AA76" s="127"/>
      <c r="AB76" s="127">
        <f>SUM(AB74:AB75)</f>
        <v>12061104365</v>
      </c>
      <c r="AC76" s="127">
        <f>SUM(AC74:AC75)</f>
        <v>3579235236</v>
      </c>
      <c r="AD76" s="30" t="s">
        <v>98</v>
      </c>
      <c r="AF76" s="156">
        <f>+(H76+M76+R76+W76)-AB76</f>
        <v>0</v>
      </c>
      <c r="AG76" s="156">
        <f>+(I76+N76+S76+X76)-AC76</f>
        <v>0</v>
      </c>
    </row>
    <row r="77" spans="1:33" s="30" customFormat="1" x14ac:dyDescent="0.25">
      <c r="A77" s="29"/>
      <c r="B77" s="29"/>
      <c r="E77" s="17"/>
      <c r="F77" s="29"/>
      <c r="G77" s="29"/>
      <c r="H77" s="31"/>
      <c r="I77" s="56"/>
      <c r="J77" s="29"/>
      <c r="K77" s="33"/>
      <c r="L77" s="33"/>
      <c r="M77" s="34"/>
      <c r="N77" s="57"/>
      <c r="O77" s="29"/>
      <c r="P77" s="29"/>
      <c r="Q77" s="29"/>
      <c r="R77" s="31"/>
      <c r="S77" s="56"/>
      <c r="T77" s="29"/>
      <c r="U77" s="29"/>
      <c r="V77" s="29"/>
      <c r="W77" s="31"/>
      <c r="X77" s="56"/>
      <c r="Y77" s="29"/>
      <c r="Z77" s="33"/>
      <c r="AA77" s="33"/>
      <c r="AB77" s="34"/>
      <c r="AC77" s="57"/>
    </row>
    <row r="78" spans="1:33" s="11" customFormat="1" x14ac:dyDescent="0.2">
      <c r="A78" s="172" t="s">
        <v>3</v>
      </c>
      <c r="B78" s="9" t="s">
        <v>4</v>
      </c>
      <c r="C78" s="10" t="s">
        <v>34</v>
      </c>
      <c r="E78" s="92"/>
      <c r="F78" s="13"/>
      <c r="G78" s="13"/>
      <c r="H78" s="14"/>
      <c r="I78" s="14"/>
      <c r="J78" s="13"/>
      <c r="K78" s="42"/>
      <c r="L78" s="42"/>
      <c r="M78" s="43"/>
      <c r="N78" s="43"/>
      <c r="O78" s="13"/>
      <c r="P78" s="13"/>
      <c r="Q78" s="13"/>
      <c r="R78" s="15"/>
      <c r="S78" s="15"/>
      <c r="T78" s="13"/>
      <c r="U78" s="13"/>
      <c r="V78" s="13"/>
      <c r="W78" s="15"/>
      <c r="X78" s="15"/>
      <c r="Y78" s="13"/>
      <c r="Z78" s="42"/>
      <c r="AA78" s="42"/>
      <c r="AB78" s="43"/>
      <c r="AC78" s="43"/>
      <c r="AD78" s="30"/>
    </row>
    <row r="79" spans="1:33" s="11" customFormat="1" x14ac:dyDescent="0.2">
      <c r="A79" s="172"/>
      <c r="B79" s="9" t="s">
        <v>6</v>
      </c>
      <c r="C79" s="10" t="s">
        <v>53</v>
      </c>
      <c r="E79" s="92"/>
      <c r="F79" s="13"/>
      <c r="G79" s="13"/>
      <c r="H79" s="14"/>
      <c r="I79" s="14"/>
      <c r="J79" s="13"/>
      <c r="K79" s="42"/>
      <c r="L79" s="42"/>
      <c r="M79" s="43"/>
      <c r="N79" s="43"/>
      <c r="O79" s="13"/>
      <c r="P79" s="13"/>
      <c r="Q79" s="13"/>
      <c r="R79" s="15"/>
      <c r="S79" s="15"/>
      <c r="T79" s="13"/>
      <c r="U79" s="13"/>
      <c r="V79" s="13"/>
      <c r="W79" s="15"/>
      <c r="X79" s="15"/>
      <c r="Y79" s="13"/>
      <c r="Z79" s="42"/>
      <c r="AA79" s="42"/>
      <c r="AB79" s="43"/>
      <c r="AC79" s="43"/>
      <c r="AD79" s="30"/>
    </row>
    <row r="80" spans="1:33" ht="4.1500000000000004" customHeight="1" x14ac:dyDescent="0.25">
      <c r="A80" s="93"/>
      <c r="B80" s="94"/>
      <c r="C80" s="103"/>
      <c r="E80"/>
      <c r="K80" s="46"/>
      <c r="L80" s="46"/>
      <c r="M80" s="47"/>
      <c r="N80" s="47"/>
      <c r="Z80" s="46"/>
      <c r="AA80" s="46"/>
      <c r="AB80" s="47"/>
      <c r="AC80" s="47"/>
      <c r="AD80" s="30"/>
    </row>
    <row r="81" spans="1:33" s="4" customFormat="1" x14ac:dyDescent="0.25">
      <c r="A81" s="160" t="s">
        <v>8</v>
      </c>
      <c r="B81" s="160" t="s">
        <v>9</v>
      </c>
      <c r="C81" s="160" t="s">
        <v>10</v>
      </c>
      <c r="D81" s="160" t="s">
        <v>11</v>
      </c>
      <c r="F81" s="167">
        <v>2024</v>
      </c>
      <c r="G81" s="168"/>
      <c r="H81" s="168"/>
      <c r="I81" s="168"/>
      <c r="J81" s="120"/>
      <c r="K81" s="167">
        <v>2025</v>
      </c>
      <c r="L81" s="168"/>
      <c r="M81" s="168"/>
      <c r="N81" s="168"/>
      <c r="O81" s="72"/>
      <c r="P81" s="164">
        <v>2026</v>
      </c>
      <c r="Q81" s="165"/>
      <c r="R81" s="165"/>
      <c r="S81" s="166"/>
      <c r="T81" s="72"/>
      <c r="U81" s="167">
        <v>2027</v>
      </c>
      <c r="V81" s="168"/>
      <c r="W81" s="168"/>
      <c r="X81" s="168"/>
      <c r="Y81" s="72"/>
      <c r="Z81" s="167" t="s">
        <v>12</v>
      </c>
      <c r="AA81" s="168"/>
      <c r="AB81" s="168"/>
      <c r="AC81" s="168"/>
    </row>
    <row r="82" spans="1:33" s="4" customFormat="1" ht="14.45" customHeight="1" x14ac:dyDescent="0.25">
      <c r="A82" s="160"/>
      <c r="B82" s="160"/>
      <c r="C82" s="160"/>
      <c r="D82" s="160"/>
      <c r="F82" s="160" t="s">
        <v>13</v>
      </c>
      <c r="G82" s="160"/>
      <c r="H82" s="159" t="s">
        <v>14</v>
      </c>
      <c r="I82" s="159"/>
      <c r="J82" s="120"/>
      <c r="K82" s="160" t="s">
        <v>13</v>
      </c>
      <c r="L82" s="160"/>
      <c r="M82" s="159" t="s">
        <v>14</v>
      </c>
      <c r="N82" s="159"/>
      <c r="O82" s="72"/>
      <c r="P82" s="169" t="s">
        <v>13</v>
      </c>
      <c r="Q82" s="170"/>
      <c r="R82" s="169" t="s">
        <v>14</v>
      </c>
      <c r="S82" s="170"/>
      <c r="T82" s="72"/>
      <c r="U82" s="160" t="s">
        <v>13</v>
      </c>
      <c r="V82" s="160"/>
      <c r="W82" s="159" t="s">
        <v>14</v>
      </c>
      <c r="X82" s="159"/>
      <c r="Y82" s="72"/>
      <c r="Z82" s="160" t="s">
        <v>13</v>
      </c>
      <c r="AA82" s="160"/>
      <c r="AB82" s="159" t="s">
        <v>14</v>
      </c>
      <c r="AC82" s="159"/>
    </row>
    <row r="83" spans="1:33" s="4" customFormat="1" ht="33" customHeight="1" x14ac:dyDescent="0.25">
      <c r="A83" s="160"/>
      <c r="B83" s="160"/>
      <c r="C83" s="160"/>
      <c r="D83" s="160"/>
      <c r="E83" s="17"/>
      <c r="F83" s="119" t="s">
        <v>15</v>
      </c>
      <c r="G83" s="119" t="s">
        <v>16</v>
      </c>
      <c r="H83" s="124" t="s">
        <v>17</v>
      </c>
      <c r="I83" s="124" t="s">
        <v>18</v>
      </c>
      <c r="J83" s="120"/>
      <c r="K83" s="119" t="s">
        <v>15</v>
      </c>
      <c r="L83" s="119" t="s">
        <v>16</v>
      </c>
      <c r="M83" s="124" t="s">
        <v>17</v>
      </c>
      <c r="N83" s="124" t="s">
        <v>18</v>
      </c>
      <c r="O83" s="72"/>
      <c r="P83" s="129" t="s">
        <v>15</v>
      </c>
      <c r="Q83" s="129" t="s">
        <v>16</v>
      </c>
      <c r="R83" s="129" t="s">
        <v>17</v>
      </c>
      <c r="S83" s="129" t="s">
        <v>18</v>
      </c>
      <c r="T83" s="72"/>
      <c r="U83" s="119" t="s">
        <v>15</v>
      </c>
      <c r="V83" s="119" t="s">
        <v>16</v>
      </c>
      <c r="W83" s="124" t="s">
        <v>17</v>
      </c>
      <c r="X83" s="124" t="s">
        <v>18</v>
      </c>
      <c r="Y83" s="72"/>
      <c r="Z83" s="119" t="s">
        <v>15</v>
      </c>
      <c r="AA83" s="119" t="s">
        <v>16</v>
      </c>
      <c r="AB83" s="124" t="s">
        <v>17</v>
      </c>
      <c r="AC83" s="124" t="s">
        <v>18</v>
      </c>
    </row>
    <row r="84" spans="1:33" ht="45" x14ac:dyDescent="0.25">
      <c r="A84" s="161">
        <v>8040</v>
      </c>
      <c r="B84" s="171" t="s">
        <v>65</v>
      </c>
      <c r="C84" s="130" t="s">
        <v>72</v>
      </c>
      <c r="D84" s="122" t="s">
        <v>73</v>
      </c>
      <c r="F84" s="118">
        <f>+F85</f>
        <v>300</v>
      </c>
      <c r="G84" s="132">
        <f>+G85</f>
        <v>330</v>
      </c>
      <c r="H84" s="117">
        <f>+H85+H86</f>
        <v>4272836387</v>
      </c>
      <c r="I84" s="117">
        <f>+I88</f>
        <v>4213552408</v>
      </c>
      <c r="K84" s="116">
        <f>+K85</f>
        <v>800</v>
      </c>
      <c r="L84" s="131">
        <f>+L85</f>
        <v>621</v>
      </c>
      <c r="M84" s="128">
        <f>+M85+M86</f>
        <v>11199865903</v>
      </c>
      <c r="N84" s="128">
        <f>+N88</f>
        <v>11138014293</v>
      </c>
      <c r="O84" s="48"/>
      <c r="P84" s="118">
        <f>+P85</f>
        <v>1225</v>
      </c>
      <c r="Q84" s="131">
        <f>+Q85</f>
        <v>45</v>
      </c>
      <c r="R84" s="117">
        <f>+R88</f>
        <v>14055260732</v>
      </c>
      <c r="S84" s="117">
        <f>+S88</f>
        <v>7429590539</v>
      </c>
      <c r="T84" s="48"/>
      <c r="U84" s="150">
        <f>+U85</f>
        <v>974</v>
      </c>
      <c r="V84" s="150">
        <f>+V85</f>
        <v>0</v>
      </c>
      <c r="W84" s="76">
        <f>+W85+W86</f>
        <v>7512692120</v>
      </c>
      <c r="X84" s="76">
        <f>+X88</f>
        <v>0</v>
      </c>
      <c r="Y84" s="48"/>
      <c r="Z84" s="125">
        <f>+Z85</f>
        <v>3150</v>
      </c>
      <c r="AA84" s="123">
        <f>+AA85</f>
        <v>996</v>
      </c>
      <c r="AB84" s="128">
        <f>+AB85+AB86</f>
        <v>37040655142</v>
      </c>
      <c r="AC84" s="128">
        <f>+AC88</f>
        <v>22781157240</v>
      </c>
      <c r="AD84" s="19"/>
    </row>
    <row r="85" spans="1:33" ht="45" x14ac:dyDescent="0.25">
      <c r="A85" s="161"/>
      <c r="B85" s="171"/>
      <c r="C85" s="95" t="s">
        <v>74</v>
      </c>
      <c r="D85" s="141" t="s">
        <v>75</v>
      </c>
      <c r="E85"/>
      <c r="F85" s="21">
        <v>300</v>
      </c>
      <c r="G85" s="21">
        <v>330</v>
      </c>
      <c r="H85" s="23">
        <v>4025772387</v>
      </c>
      <c r="I85" s="23">
        <v>3967492408</v>
      </c>
      <c r="K85" s="24">
        <v>800</v>
      </c>
      <c r="L85" s="25">
        <f>586+35</f>
        <v>621</v>
      </c>
      <c r="M85" s="84">
        <v>10925602570</v>
      </c>
      <c r="N85" s="84">
        <v>10863750960</v>
      </c>
      <c r="O85" s="48"/>
      <c r="P85" s="51">
        <v>1225</v>
      </c>
      <c r="Q85" s="51">
        <v>45</v>
      </c>
      <c r="R85" s="52">
        <v>14055260732</v>
      </c>
      <c r="S85" s="55">
        <v>7429590539</v>
      </c>
      <c r="T85" s="48"/>
      <c r="U85" s="21">
        <v>974</v>
      </c>
      <c r="V85" s="51"/>
      <c r="W85" s="52">
        <v>7512692120</v>
      </c>
      <c r="X85" s="52"/>
      <c r="Y85" s="48"/>
      <c r="Z85" s="27">
        <f>+(F85+K85+P85+U85)-149</f>
        <v>3150</v>
      </c>
      <c r="AA85" s="27">
        <f t="shared" ref="Z85:AC86" si="11">+G85+L85+Q85+V85</f>
        <v>996</v>
      </c>
      <c r="AB85" s="28">
        <f t="shared" si="11"/>
        <v>36519327809</v>
      </c>
      <c r="AC85" s="28">
        <f t="shared" si="11"/>
        <v>22260833907</v>
      </c>
      <c r="AD85" s="4"/>
      <c r="AE85" s="144"/>
    </row>
    <row r="86" spans="1:33" ht="30" x14ac:dyDescent="0.25">
      <c r="A86" s="161"/>
      <c r="B86" s="171"/>
      <c r="C86" s="95" t="s">
        <v>99</v>
      </c>
      <c r="D86" s="141" t="s">
        <v>75</v>
      </c>
      <c r="E86"/>
      <c r="F86" s="21">
        <v>1</v>
      </c>
      <c r="G86" s="21">
        <v>1</v>
      </c>
      <c r="H86" s="23">
        <v>247064000</v>
      </c>
      <c r="I86" s="23">
        <v>246060000</v>
      </c>
      <c r="K86" s="24">
        <v>11</v>
      </c>
      <c r="L86" s="25">
        <f>6+5</f>
        <v>11</v>
      </c>
      <c r="M86" s="84">
        <v>274263333</v>
      </c>
      <c r="N86" s="26">
        <v>274263333</v>
      </c>
      <c r="O86" s="48"/>
      <c r="P86" s="51">
        <v>0</v>
      </c>
      <c r="Q86" s="51"/>
      <c r="R86" s="52"/>
      <c r="S86" s="52"/>
      <c r="T86" s="48"/>
      <c r="U86" s="51">
        <v>0</v>
      </c>
      <c r="V86" s="51"/>
      <c r="W86" s="52"/>
      <c r="X86" s="52"/>
      <c r="Y86" s="48"/>
      <c r="Z86" s="27">
        <f t="shared" si="11"/>
        <v>12</v>
      </c>
      <c r="AA86" s="27">
        <f t="shared" si="11"/>
        <v>12</v>
      </c>
      <c r="AB86" s="28">
        <f t="shared" si="11"/>
        <v>521327333</v>
      </c>
      <c r="AC86" s="28">
        <f t="shared" si="11"/>
        <v>520323333</v>
      </c>
      <c r="AD86" s="4" t="s">
        <v>95</v>
      </c>
    </row>
    <row r="87" spans="1:33" s="1" customFormat="1" hidden="1" x14ac:dyDescent="0.25">
      <c r="A87" s="97"/>
      <c r="B87" s="21"/>
      <c r="C87" s="98" t="s">
        <v>70</v>
      </c>
      <c r="D87" s="20"/>
      <c r="E87" s="54">
        <v>0</v>
      </c>
      <c r="F87" s="21">
        <v>0</v>
      </c>
      <c r="G87" s="21">
        <v>0</v>
      </c>
      <c r="H87" s="23">
        <v>0</v>
      </c>
      <c r="I87" s="23">
        <v>0</v>
      </c>
      <c r="K87" s="24">
        <v>1</v>
      </c>
      <c r="L87" s="24"/>
      <c r="M87" s="26">
        <v>5750400000</v>
      </c>
      <c r="N87" s="99"/>
      <c r="P87" s="21">
        <v>0</v>
      </c>
      <c r="Q87" s="100"/>
      <c r="R87" s="101">
        <v>5250000000</v>
      </c>
      <c r="S87" s="101"/>
      <c r="U87" s="21">
        <v>1</v>
      </c>
      <c r="V87" s="100"/>
      <c r="W87" s="101">
        <v>3999600000</v>
      </c>
      <c r="X87" s="101"/>
      <c r="Z87" s="24">
        <v>1</v>
      </c>
      <c r="AA87" s="102"/>
      <c r="AB87" s="99">
        <v>3999600000</v>
      </c>
      <c r="AC87" s="99"/>
      <c r="AD87" s="104"/>
    </row>
    <row r="88" spans="1:33" s="30" customFormat="1" x14ac:dyDescent="0.25">
      <c r="A88" s="140"/>
      <c r="B88" s="140" t="s">
        <v>24</v>
      </c>
      <c r="C88" s="135"/>
      <c r="D88" s="135"/>
      <c r="E88" s="133"/>
      <c r="F88" s="140"/>
      <c r="G88" s="140"/>
      <c r="H88" s="127">
        <f>+H84</f>
        <v>4272836387</v>
      </c>
      <c r="I88" s="127">
        <f>SUM(I85:I87)</f>
        <v>4213552408</v>
      </c>
      <c r="J88" s="136"/>
      <c r="K88" s="143"/>
      <c r="L88" s="143"/>
      <c r="M88" s="127">
        <f>+M84</f>
        <v>11199865903</v>
      </c>
      <c r="N88" s="127">
        <f>SUM(N85:N87)</f>
        <v>11138014293</v>
      </c>
      <c r="O88" s="136"/>
      <c r="P88" s="140"/>
      <c r="Q88" s="140"/>
      <c r="R88" s="127">
        <f>SUM(R85:R86)</f>
        <v>14055260732</v>
      </c>
      <c r="S88" s="127">
        <f>SUM(S85:S86)</f>
        <v>7429590539</v>
      </c>
      <c r="T88" s="136"/>
      <c r="U88" s="140"/>
      <c r="V88" s="140"/>
      <c r="W88" s="145">
        <f>+W84</f>
        <v>7512692120</v>
      </c>
      <c r="X88" s="145">
        <f>SUM(X85:X87)</f>
        <v>0</v>
      </c>
      <c r="Y88" s="136"/>
      <c r="Z88" s="127"/>
      <c r="AA88" s="127"/>
      <c r="AB88" s="127">
        <f>+AB84</f>
        <v>37040655142</v>
      </c>
      <c r="AC88" s="127">
        <f>SUM(AC85:AC87)</f>
        <v>22781157240</v>
      </c>
      <c r="AF88" s="156">
        <f>+(H88+M88+R88+W88)-AB88</f>
        <v>0</v>
      </c>
      <c r="AG88" s="156">
        <f>+(I88+N88+S88+X88)-AC88</f>
        <v>0</v>
      </c>
    </row>
    <row r="89" spans="1:33" s="30" customFormat="1" ht="15" customHeight="1" x14ac:dyDescent="0.25">
      <c r="A89" s="29"/>
      <c r="B89" s="29"/>
      <c r="E89" s="17"/>
      <c r="F89" s="29"/>
      <c r="G89" s="29"/>
      <c r="H89" s="31"/>
      <c r="I89" s="56"/>
      <c r="J89" s="29"/>
      <c r="K89" s="33"/>
      <c r="L89" s="33"/>
      <c r="M89" s="34"/>
      <c r="N89" s="34"/>
      <c r="O89" s="29"/>
      <c r="P89" s="29"/>
      <c r="Q89" s="29"/>
      <c r="R89" s="56"/>
      <c r="S89" s="56"/>
      <c r="T89" s="29"/>
      <c r="U89" s="29"/>
      <c r="V89" s="29"/>
      <c r="W89" s="31"/>
      <c r="X89" s="56"/>
      <c r="Y89" s="29"/>
      <c r="Z89" s="33"/>
      <c r="AA89" s="33"/>
      <c r="AB89" s="34"/>
      <c r="AC89" s="57"/>
    </row>
    <row r="90" spans="1:33" s="11" customFormat="1" x14ac:dyDescent="0.25">
      <c r="A90" s="172" t="s">
        <v>3</v>
      </c>
      <c r="B90" s="9" t="s">
        <v>4</v>
      </c>
      <c r="C90" s="10" t="s">
        <v>77</v>
      </c>
      <c r="E90" s="12"/>
      <c r="F90" s="13"/>
      <c r="G90" s="13"/>
      <c r="H90" s="88">
        <f>+H76+H88</f>
        <v>4272836387</v>
      </c>
      <c r="I90" s="88">
        <f>+I76+I88</f>
        <v>4213552408</v>
      </c>
      <c r="J90" s="13"/>
      <c r="K90" s="42"/>
      <c r="L90" s="42"/>
      <c r="M90" s="88">
        <f>+M76+M88</f>
        <v>14071334000</v>
      </c>
      <c r="N90" s="88">
        <f>+N76+N88</f>
        <v>13995284056</v>
      </c>
      <c r="O90" s="13"/>
      <c r="P90" s="13"/>
      <c r="Q90" s="13"/>
      <c r="R90" s="88">
        <f>+R76+R88</f>
        <v>15245697000</v>
      </c>
      <c r="S90" s="88">
        <f>+S76+S88</f>
        <v>8151556012</v>
      </c>
      <c r="T90" s="13"/>
      <c r="U90" s="13"/>
      <c r="V90" s="13"/>
      <c r="W90" s="88">
        <f>+W76+W88</f>
        <v>15511892120</v>
      </c>
      <c r="X90" s="88">
        <f>+X76+X88</f>
        <v>0</v>
      </c>
      <c r="Y90" s="13"/>
      <c r="Z90" s="42"/>
      <c r="AA90" s="42"/>
      <c r="AB90" s="43"/>
      <c r="AC90" s="43"/>
      <c r="AD90" s="30"/>
    </row>
    <row r="91" spans="1:33" s="11" customFormat="1" x14ac:dyDescent="0.25">
      <c r="A91" s="172"/>
      <c r="B91" s="9" t="s">
        <v>6</v>
      </c>
      <c r="C91" s="10" t="s">
        <v>78</v>
      </c>
      <c r="E91" s="12"/>
      <c r="F91" s="13"/>
      <c r="G91" s="13"/>
      <c r="H91" s="14"/>
      <c r="I91" s="14"/>
      <c r="J91" s="13"/>
      <c r="K91" s="42"/>
      <c r="L91" s="42"/>
      <c r="M91" s="43"/>
      <c r="N91" s="43"/>
      <c r="O91" s="13"/>
      <c r="P91" s="13"/>
      <c r="Q91" s="13"/>
      <c r="R91" s="15"/>
      <c r="S91" s="15"/>
      <c r="T91" s="13"/>
      <c r="U91" s="13"/>
      <c r="V91" s="13"/>
      <c r="W91" s="15"/>
      <c r="X91" s="15"/>
      <c r="Y91" s="13"/>
      <c r="Z91" s="42"/>
      <c r="AA91" s="42"/>
      <c r="AB91" s="43"/>
      <c r="AC91" s="43"/>
      <c r="AD91" s="30"/>
    </row>
    <row r="92" spans="1:33" ht="3" customHeight="1" x14ac:dyDescent="0.25">
      <c r="A92" s="93"/>
      <c r="B92" s="94"/>
      <c r="C92" s="103"/>
      <c r="E92"/>
      <c r="K92" s="44"/>
      <c r="L92" s="44"/>
      <c r="M92" s="45"/>
      <c r="N92" s="45"/>
      <c r="Z92" s="46"/>
      <c r="AA92" s="46"/>
      <c r="AB92" s="47"/>
      <c r="AC92" s="47"/>
      <c r="AD92" s="30"/>
    </row>
    <row r="93" spans="1:33" s="4" customFormat="1" x14ac:dyDescent="0.25">
      <c r="A93" s="160" t="s">
        <v>8</v>
      </c>
      <c r="B93" s="160" t="s">
        <v>9</v>
      </c>
      <c r="C93" s="160" t="s">
        <v>10</v>
      </c>
      <c r="D93" s="160" t="s">
        <v>11</v>
      </c>
      <c r="F93" s="167">
        <v>2024</v>
      </c>
      <c r="G93" s="168"/>
      <c r="H93" s="168"/>
      <c r="I93" s="168"/>
      <c r="J93" s="120"/>
      <c r="K93" s="167">
        <v>2025</v>
      </c>
      <c r="L93" s="168"/>
      <c r="M93" s="168"/>
      <c r="N93" s="168"/>
      <c r="O93" s="72"/>
      <c r="P93" s="164">
        <v>2026</v>
      </c>
      <c r="Q93" s="165"/>
      <c r="R93" s="165"/>
      <c r="S93" s="166"/>
      <c r="T93" s="72"/>
      <c r="U93" s="167">
        <v>2027</v>
      </c>
      <c r="V93" s="168"/>
      <c r="W93" s="168"/>
      <c r="X93" s="168"/>
      <c r="Y93" s="72"/>
      <c r="Z93" s="167" t="s">
        <v>12</v>
      </c>
      <c r="AA93" s="168"/>
      <c r="AB93" s="168"/>
      <c r="AC93" s="168"/>
    </row>
    <row r="94" spans="1:33" s="4" customFormat="1" ht="14.45" customHeight="1" x14ac:dyDescent="0.25">
      <c r="A94" s="160"/>
      <c r="B94" s="160"/>
      <c r="C94" s="160"/>
      <c r="D94" s="160"/>
      <c r="F94" s="160" t="s">
        <v>13</v>
      </c>
      <c r="G94" s="160"/>
      <c r="H94" s="159" t="s">
        <v>14</v>
      </c>
      <c r="I94" s="159"/>
      <c r="J94" s="120"/>
      <c r="K94" s="160" t="s">
        <v>13</v>
      </c>
      <c r="L94" s="160"/>
      <c r="M94" s="159" t="s">
        <v>14</v>
      </c>
      <c r="N94" s="159"/>
      <c r="O94" s="72"/>
      <c r="P94" s="169" t="s">
        <v>13</v>
      </c>
      <c r="Q94" s="170"/>
      <c r="R94" s="169" t="s">
        <v>14</v>
      </c>
      <c r="S94" s="170"/>
      <c r="T94" s="72"/>
      <c r="U94" s="160" t="s">
        <v>13</v>
      </c>
      <c r="V94" s="160"/>
      <c r="W94" s="159" t="s">
        <v>14</v>
      </c>
      <c r="X94" s="159"/>
      <c r="Y94" s="72"/>
      <c r="Z94" s="160" t="s">
        <v>13</v>
      </c>
      <c r="AA94" s="160"/>
      <c r="AB94" s="159" t="s">
        <v>14</v>
      </c>
      <c r="AC94" s="159"/>
    </row>
    <row r="95" spans="1:33" s="4" customFormat="1" ht="33" customHeight="1" x14ac:dyDescent="0.25">
      <c r="A95" s="160"/>
      <c r="B95" s="160"/>
      <c r="C95" s="160"/>
      <c r="D95" s="160"/>
      <c r="E95" s="17"/>
      <c r="F95" s="119" t="s">
        <v>15</v>
      </c>
      <c r="G95" s="119" t="s">
        <v>16</v>
      </c>
      <c r="H95" s="124" t="s">
        <v>17</v>
      </c>
      <c r="I95" s="124" t="s">
        <v>18</v>
      </c>
      <c r="J95" s="120"/>
      <c r="K95" s="119" t="s">
        <v>15</v>
      </c>
      <c r="L95" s="119" t="s">
        <v>16</v>
      </c>
      <c r="M95" s="124" t="s">
        <v>17</v>
      </c>
      <c r="N95" s="124" t="s">
        <v>18</v>
      </c>
      <c r="O95" s="72"/>
      <c r="P95" s="129" t="s">
        <v>15</v>
      </c>
      <c r="Q95" s="129" t="s">
        <v>16</v>
      </c>
      <c r="R95" s="129" t="s">
        <v>17</v>
      </c>
      <c r="S95" s="129" t="s">
        <v>18</v>
      </c>
      <c r="T95" s="72"/>
      <c r="U95" s="119" t="s">
        <v>15</v>
      </c>
      <c r="V95" s="119" t="s">
        <v>16</v>
      </c>
      <c r="W95" s="124" t="s">
        <v>17</v>
      </c>
      <c r="X95" s="124" t="s">
        <v>18</v>
      </c>
      <c r="Y95" s="72"/>
      <c r="Z95" s="119" t="s">
        <v>15</v>
      </c>
      <c r="AA95" s="119" t="s">
        <v>16</v>
      </c>
      <c r="AB95" s="124" t="s">
        <v>17</v>
      </c>
      <c r="AC95" s="124" t="s">
        <v>18</v>
      </c>
    </row>
    <row r="96" spans="1:33" ht="75" x14ac:dyDescent="0.25">
      <c r="A96" s="161">
        <v>8039</v>
      </c>
      <c r="B96" s="162" t="s">
        <v>79</v>
      </c>
      <c r="C96" s="130" t="s">
        <v>80</v>
      </c>
      <c r="D96" s="122" t="s">
        <v>81</v>
      </c>
      <c r="E96" s="105"/>
      <c r="F96" s="142">
        <v>1</v>
      </c>
      <c r="G96" s="142">
        <v>0.99719999999999998</v>
      </c>
      <c r="H96" s="137">
        <f>+H100</f>
        <v>7101798646</v>
      </c>
      <c r="I96" s="137">
        <f>+I100</f>
        <v>6891125550</v>
      </c>
      <c r="J96" s="106">
        <f>SUM(J97:J99)</f>
        <v>0</v>
      </c>
      <c r="K96" s="139">
        <v>1</v>
      </c>
      <c r="L96" s="139">
        <f>+((L97/K97)+(L98/K98)+(L99/K99))/3</f>
        <v>1</v>
      </c>
      <c r="M96" s="134">
        <f>+M100</f>
        <v>16427420900</v>
      </c>
      <c r="N96" s="134">
        <f>+N100</f>
        <v>16376100608</v>
      </c>
      <c r="O96" s="48"/>
      <c r="P96" s="126">
        <v>1</v>
      </c>
      <c r="Q96" s="152">
        <v>0.96399999999999997</v>
      </c>
      <c r="R96" s="138">
        <f>+R100</f>
        <v>15123181000</v>
      </c>
      <c r="S96" s="138">
        <f>+S100</f>
        <v>6784205290</v>
      </c>
      <c r="T96" s="48"/>
      <c r="U96" s="126">
        <v>1</v>
      </c>
      <c r="V96" s="126">
        <f>SUM(V97:V99)</f>
        <v>0</v>
      </c>
      <c r="W96" s="138">
        <f>+W97+W98+W99</f>
        <v>22057547268</v>
      </c>
      <c r="X96" s="138">
        <f>+X100</f>
        <v>0</v>
      </c>
      <c r="Y96" s="48"/>
      <c r="Z96" s="139">
        <v>1</v>
      </c>
      <c r="AA96" s="154">
        <f>+Q96</f>
        <v>0.96399999999999997</v>
      </c>
      <c r="AB96" s="134">
        <f>+AB97+AB98+AB99</f>
        <v>60709947814</v>
      </c>
      <c r="AC96" s="134">
        <f>+AC100</f>
        <v>30051431448</v>
      </c>
      <c r="AD96" s="19"/>
    </row>
    <row r="97" spans="1:33" ht="60" x14ac:dyDescent="0.25">
      <c r="A97" s="161"/>
      <c r="B97" s="162"/>
      <c r="C97" s="95" t="s">
        <v>82</v>
      </c>
      <c r="D97" s="20" t="s">
        <v>83</v>
      </c>
      <c r="F97" s="107">
        <v>0.5</v>
      </c>
      <c r="G97" s="108">
        <v>0.5</v>
      </c>
      <c r="H97" s="23">
        <v>4131031977</v>
      </c>
      <c r="I97" s="23">
        <v>4060810965</v>
      </c>
      <c r="K97" s="109">
        <v>0.5</v>
      </c>
      <c r="L97" s="109">
        <f>+ROUNDUP((49.3/100),0)/2</f>
        <v>0.5</v>
      </c>
      <c r="M97" s="84">
        <v>9328489510</v>
      </c>
      <c r="N97" s="26">
        <v>9304575240</v>
      </c>
      <c r="O97" s="48"/>
      <c r="P97" s="109">
        <v>0.5</v>
      </c>
      <c r="Q97" s="151">
        <f>(8.59%+9.11%+7.22%)/2</f>
        <v>0.12459999999999999</v>
      </c>
      <c r="R97" s="52">
        <v>9960035000</v>
      </c>
      <c r="S97" s="52">
        <v>6010212000</v>
      </c>
      <c r="T97" s="48"/>
      <c r="U97" s="108">
        <v>0.25</v>
      </c>
      <c r="V97" s="51"/>
      <c r="W97" s="52">
        <v>11028773634</v>
      </c>
      <c r="X97" s="52"/>
      <c r="Y97" s="48"/>
      <c r="Z97" s="110">
        <v>1</v>
      </c>
      <c r="AA97" s="153">
        <f>+Q97*2</f>
        <v>0.24919999999999998</v>
      </c>
      <c r="AB97" s="28">
        <f t="shared" ref="AB97:AC99" si="12">+H97+M97+R97+W97</f>
        <v>34448330121</v>
      </c>
      <c r="AC97" s="28">
        <f t="shared" si="12"/>
        <v>19375598205</v>
      </c>
      <c r="AD97" s="4"/>
    </row>
    <row r="98" spans="1:33" ht="60" x14ac:dyDescent="0.25">
      <c r="A98" s="161"/>
      <c r="B98" s="162"/>
      <c r="C98" s="95" t="s">
        <v>84</v>
      </c>
      <c r="D98" s="20" t="s">
        <v>85</v>
      </c>
      <c r="F98" s="107">
        <v>0.25</v>
      </c>
      <c r="G98" s="108">
        <v>0.25</v>
      </c>
      <c r="H98" s="23">
        <v>823286042</v>
      </c>
      <c r="I98" s="23">
        <v>770964836</v>
      </c>
      <c r="K98" s="110">
        <v>0.25</v>
      </c>
      <c r="L98" s="109">
        <f>+ROUNDUP((24.3/100),0)/4</f>
        <v>0.25</v>
      </c>
      <c r="M98" s="84">
        <v>4050169383</v>
      </c>
      <c r="N98" s="26">
        <v>4045049413</v>
      </c>
      <c r="O98" s="48"/>
      <c r="P98" s="110">
        <v>0.25</v>
      </c>
      <c r="Q98" s="151">
        <f>(8.33%+8.33%+8.33%)/4</f>
        <v>6.2475000000000003E-2</v>
      </c>
      <c r="R98" s="52">
        <v>3163146000</v>
      </c>
      <c r="S98" s="52">
        <v>658447240</v>
      </c>
      <c r="T98" s="48"/>
      <c r="U98" s="108">
        <v>0.25</v>
      </c>
      <c r="V98" s="51"/>
      <c r="W98" s="52">
        <v>5514386817</v>
      </c>
      <c r="X98" s="52"/>
      <c r="Y98" s="48"/>
      <c r="Z98" s="109">
        <v>1</v>
      </c>
      <c r="AA98" s="153">
        <f>+Q98*4</f>
        <v>0.24990000000000001</v>
      </c>
      <c r="AB98" s="28">
        <f t="shared" si="12"/>
        <v>13550988242</v>
      </c>
      <c r="AC98" s="28">
        <f t="shared" si="12"/>
        <v>5474461489</v>
      </c>
      <c r="AD98" s="4"/>
    </row>
    <row r="99" spans="1:33" ht="45" x14ac:dyDescent="0.25">
      <c r="A99" s="161"/>
      <c r="B99" s="162"/>
      <c r="C99" s="95" t="s">
        <v>86</v>
      </c>
      <c r="D99" s="20" t="s">
        <v>87</v>
      </c>
      <c r="F99" s="107">
        <v>0.25</v>
      </c>
      <c r="G99" s="108">
        <v>0.25</v>
      </c>
      <c r="H99" s="23">
        <v>2147480627</v>
      </c>
      <c r="I99" s="23">
        <v>2059349749</v>
      </c>
      <c r="K99" s="110">
        <v>0.25</v>
      </c>
      <c r="L99" s="109">
        <f>+ROUNDUP((25/100),0)/4</f>
        <v>0.25</v>
      </c>
      <c r="M99" s="84">
        <v>3048762007</v>
      </c>
      <c r="N99" s="26">
        <v>3026475955</v>
      </c>
      <c r="O99" s="48"/>
      <c r="P99" s="110">
        <v>0.25</v>
      </c>
      <c r="Q99" s="151">
        <f>(7.67%+8.67%+8.65%)/4</f>
        <v>6.2475000000000003E-2</v>
      </c>
      <c r="R99" s="52">
        <v>2000000000</v>
      </c>
      <c r="S99" s="52">
        <v>115546050</v>
      </c>
      <c r="T99" s="48"/>
      <c r="U99" s="108">
        <v>0.25</v>
      </c>
      <c r="V99" s="51"/>
      <c r="W99" s="52">
        <v>5514386817</v>
      </c>
      <c r="X99" s="52"/>
      <c r="Y99" s="48"/>
      <c r="Z99" s="109">
        <v>1</v>
      </c>
      <c r="AA99" s="153">
        <f>+Q99*4</f>
        <v>0.24990000000000001</v>
      </c>
      <c r="AB99" s="28">
        <f t="shared" si="12"/>
        <v>12710629451</v>
      </c>
      <c r="AC99" s="28">
        <f t="shared" si="12"/>
        <v>5201371754</v>
      </c>
      <c r="AD99" s="4" t="s">
        <v>95</v>
      </c>
    </row>
    <row r="100" spans="1:33" s="30" customFormat="1" x14ac:dyDescent="0.25">
      <c r="A100" s="140"/>
      <c r="B100" s="140" t="s">
        <v>24</v>
      </c>
      <c r="C100" s="135"/>
      <c r="D100" s="135"/>
      <c r="E100" s="133"/>
      <c r="F100" s="140"/>
      <c r="G100" s="140"/>
      <c r="H100" s="127">
        <f>SUM(H97:H99)</f>
        <v>7101798646</v>
      </c>
      <c r="I100" s="127">
        <f>SUM(I97:I99)</f>
        <v>6891125550</v>
      </c>
      <c r="J100" s="136"/>
      <c r="K100" s="143"/>
      <c r="L100" s="143"/>
      <c r="M100" s="127">
        <f>SUM(M97:M99)</f>
        <v>16427420900</v>
      </c>
      <c r="N100" s="127">
        <f>SUM(N97:N99)</f>
        <v>16376100608</v>
      </c>
      <c r="O100" s="136"/>
      <c r="P100" s="140"/>
      <c r="Q100" s="140"/>
      <c r="R100" s="127">
        <f>SUM(R97:R99)</f>
        <v>15123181000</v>
      </c>
      <c r="S100" s="127">
        <f>SUM(S97:S99)</f>
        <v>6784205290</v>
      </c>
      <c r="T100" s="136"/>
      <c r="U100" s="140"/>
      <c r="V100" s="140"/>
      <c r="W100" s="145">
        <f>SUM(W97:W99)</f>
        <v>22057547268</v>
      </c>
      <c r="X100" s="145">
        <f>SUM(X97:X99)</f>
        <v>0</v>
      </c>
      <c r="Y100" s="136"/>
      <c r="Z100" s="127"/>
      <c r="AA100" s="127"/>
      <c r="AB100" s="127">
        <f>SUM(AB97:AB99)</f>
        <v>60709947814</v>
      </c>
      <c r="AC100" s="127">
        <f>SUM(AC97:AC99)</f>
        <v>30051431448</v>
      </c>
      <c r="AF100" s="156">
        <f>+(H100+M100+R100+W100)-AB100</f>
        <v>0</v>
      </c>
      <c r="AG100" s="156">
        <f>+(I100+N100+S100+X100)-AC100</f>
        <v>0</v>
      </c>
    </row>
    <row r="101" spans="1:33" hidden="1" x14ac:dyDescent="0.25">
      <c r="H101" s="111">
        <f>+H100+H88+H76+H65+H55+H42+H26+H15</f>
        <v>36415742428</v>
      </c>
      <c r="I101" s="111">
        <f>+I100+I88+I76+I65+I55+I42+I26+I15</f>
        <v>30962709361</v>
      </c>
      <c r="K101" s="46"/>
      <c r="L101" s="46"/>
      <c r="M101" s="47"/>
      <c r="N101" s="47"/>
    </row>
    <row r="102" spans="1:33" ht="43.15" hidden="1" customHeight="1" x14ac:dyDescent="0.25">
      <c r="H102" s="163" t="s">
        <v>88</v>
      </c>
      <c r="I102" s="163"/>
      <c r="K102" s="46"/>
      <c r="L102" s="46"/>
      <c r="M102" s="91"/>
      <c r="N102" s="47"/>
    </row>
    <row r="103" spans="1:33" x14ac:dyDescent="0.25">
      <c r="H103" s="112">
        <f>+H100+H88+H76+H65+H55+H42+H26+H15</f>
        <v>36415742428</v>
      </c>
      <c r="I103" s="112">
        <f>+I100+I88+I76+I65+I55+I42+I26+I15</f>
        <v>30962709361</v>
      </c>
      <c r="J103" s="113">
        <f>+J100+J88+J76+J65+J55+J42+J26+J15</f>
        <v>0</v>
      </c>
      <c r="K103" s="46"/>
      <c r="L103" s="46"/>
      <c r="M103" s="112">
        <f>+M100+M88+M76+M65+M55+M42+M26+M15</f>
        <v>95770216895</v>
      </c>
      <c r="N103" s="112">
        <f>+N100+N88+N76+N65+N55+N42+N26+N15</f>
        <v>94503216932</v>
      </c>
      <c r="P103" s="1" t="s">
        <v>89</v>
      </c>
      <c r="R103" s="112">
        <f>+R100+R88+R76+R65+R55+R42+R26+R15</f>
        <v>87618159000</v>
      </c>
      <c r="S103" s="112">
        <f>(S100+S88+S76+S65+S55+S42+S26+S15)</f>
        <v>32380159547</v>
      </c>
    </row>
    <row r="105" spans="1:33" x14ac:dyDescent="0.25">
      <c r="R105" s="155" t="s">
        <v>97</v>
      </c>
    </row>
  </sheetData>
  <mergeCells count="182">
    <mergeCell ref="W94:X94"/>
    <mergeCell ref="Z94:AA94"/>
    <mergeCell ref="AB94:AC94"/>
    <mergeCell ref="A96:A99"/>
    <mergeCell ref="B96:B99"/>
    <mergeCell ref="H102:I102"/>
    <mergeCell ref="P93:S93"/>
    <mergeCell ref="U93:X93"/>
    <mergeCell ref="Z93:AC93"/>
    <mergeCell ref="F94:G94"/>
    <mergeCell ref="H94:I94"/>
    <mergeCell ref="K94:L94"/>
    <mergeCell ref="M94:N94"/>
    <mergeCell ref="P94:Q94"/>
    <mergeCell ref="R94:S94"/>
    <mergeCell ref="U94:V94"/>
    <mergeCell ref="A93:A95"/>
    <mergeCell ref="B93:B95"/>
    <mergeCell ref="C93:C95"/>
    <mergeCell ref="D93:D95"/>
    <mergeCell ref="F93:I93"/>
    <mergeCell ref="K93:N93"/>
    <mergeCell ref="W82:X82"/>
    <mergeCell ref="Z82:AA82"/>
    <mergeCell ref="AB82:AC82"/>
    <mergeCell ref="A84:A86"/>
    <mergeCell ref="B84:B86"/>
    <mergeCell ref="A90:A91"/>
    <mergeCell ref="P81:S81"/>
    <mergeCell ref="U81:X81"/>
    <mergeCell ref="Z81:AC81"/>
    <mergeCell ref="F82:G82"/>
    <mergeCell ref="H82:I82"/>
    <mergeCell ref="K82:L82"/>
    <mergeCell ref="M82:N82"/>
    <mergeCell ref="P82:Q82"/>
    <mergeCell ref="R82:S82"/>
    <mergeCell ref="U82:V82"/>
    <mergeCell ref="A81:A83"/>
    <mergeCell ref="B81:B83"/>
    <mergeCell ref="C81:C83"/>
    <mergeCell ref="D81:D83"/>
    <mergeCell ref="F81:I81"/>
    <mergeCell ref="K81:N81"/>
    <mergeCell ref="W71:X71"/>
    <mergeCell ref="Z71:AA71"/>
    <mergeCell ref="AB71:AC71"/>
    <mergeCell ref="A73:A75"/>
    <mergeCell ref="B73:B74"/>
    <mergeCell ref="A78:A79"/>
    <mergeCell ref="P70:S70"/>
    <mergeCell ref="U70:X70"/>
    <mergeCell ref="Z70:AC70"/>
    <mergeCell ref="F71:G71"/>
    <mergeCell ref="H71:I71"/>
    <mergeCell ref="K71:L71"/>
    <mergeCell ref="M71:N71"/>
    <mergeCell ref="P71:Q71"/>
    <mergeCell ref="R71:S71"/>
    <mergeCell ref="U71:V71"/>
    <mergeCell ref="A70:A72"/>
    <mergeCell ref="B70:B72"/>
    <mergeCell ref="C70:C72"/>
    <mergeCell ref="D70:D72"/>
    <mergeCell ref="F70:I70"/>
    <mergeCell ref="K70:N70"/>
    <mergeCell ref="W61:X61"/>
    <mergeCell ref="Z61:AA61"/>
    <mergeCell ref="AB61:AC61"/>
    <mergeCell ref="A63:A64"/>
    <mergeCell ref="B63:B64"/>
    <mergeCell ref="A67:A68"/>
    <mergeCell ref="P60:S60"/>
    <mergeCell ref="U60:X60"/>
    <mergeCell ref="Z60:AC60"/>
    <mergeCell ref="F61:G61"/>
    <mergeCell ref="H61:I61"/>
    <mergeCell ref="K61:L61"/>
    <mergeCell ref="M61:N61"/>
    <mergeCell ref="P61:Q61"/>
    <mergeCell ref="R61:S61"/>
    <mergeCell ref="U61:V61"/>
    <mergeCell ref="A60:A62"/>
    <mergeCell ref="B60:B62"/>
    <mergeCell ref="C60:C62"/>
    <mergeCell ref="D60:D62"/>
    <mergeCell ref="F60:I60"/>
    <mergeCell ref="K60:N60"/>
    <mergeCell ref="W48:X48"/>
    <mergeCell ref="Z48:AA48"/>
    <mergeCell ref="AB48:AC48"/>
    <mergeCell ref="A50:A54"/>
    <mergeCell ref="B50:B54"/>
    <mergeCell ref="A57:A58"/>
    <mergeCell ref="P47:S47"/>
    <mergeCell ref="U47:X47"/>
    <mergeCell ref="Z47:AC47"/>
    <mergeCell ref="F48:G48"/>
    <mergeCell ref="H48:I48"/>
    <mergeCell ref="K48:L48"/>
    <mergeCell ref="M48:N48"/>
    <mergeCell ref="P48:Q48"/>
    <mergeCell ref="R48:S48"/>
    <mergeCell ref="U48:V48"/>
    <mergeCell ref="A47:A49"/>
    <mergeCell ref="B47:B49"/>
    <mergeCell ref="C47:C49"/>
    <mergeCell ref="D47:D49"/>
    <mergeCell ref="F47:I47"/>
    <mergeCell ref="K47:N47"/>
    <mergeCell ref="W32:X32"/>
    <mergeCell ref="Z32:AA32"/>
    <mergeCell ref="AB32:AC32"/>
    <mergeCell ref="A34:A41"/>
    <mergeCell ref="B34:B41"/>
    <mergeCell ref="A44:A45"/>
    <mergeCell ref="P31:S31"/>
    <mergeCell ref="U31:X31"/>
    <mergeCell ref="Z31:AC31"/>
    <mergeCell ref="F32:G32"/>
    <mergeCell ref="H32:I32"/>
    <mergeCell ref="K32:L32"/>
    <mergeCell ref="M32:N32"/>
    <mergeCell ref="P32:Q32"/>
    <mergeCell ref="R32:S32"/>
    <mergeCell ref="U32:V32"/>
    <mergeCell ref="A31:A33"/>
    <mergeCell ref="B31:B33"/>
    <mergeCell ref="C31:C33"/>
    <mergeCell ref="D31:D33"/>
    <mergeCell ref="F31:I31"/>
    <mergeCell ref="K31:N31"/>
    <mergeCell ref="W21:X21"/>
    <mergeCell ref="Z21:AA21"/>
    <mergeCell ref="AB21:AC21"/>
    <mergeCell ref="A23:A25"/>
    <mergeCell ref="B23:B25"/>
    <mergeCell ref="A28:A29"/>
    <mergeCell ref="P20:S20"/>
    <mergeCell ref="U20:X20"/>
    <mergeCell ref="Z20:AC20"/>
    <mergeCell ref="F21:G21"/>
    <mergeCell ref="H21:I21"/>
    <mergeCell ref="K21:L21"/>
    <mergeCell ref="M21:N21"/>
    <mergeCell ref="P21:Q21"/>
    <mergeCell ref="R21:S21"/>
    <mergeCell ref="U21:V21"/>
    <mergeCell ref="A20:A22"/>
    <mergeCell ref="B20:B22"/>
    <mergeCell ref="C20:C22"/>
    <mergeCell ref="D20:D22"/>
    <mergeCell ref="F20:I20"/>
    <mergeCell ref="K20:N20"/>
    <mergeCell ref="A13:A14"/>
    <mergeCell ref="B13:B14"/>
    <mergeCell ref="A17:A18"/>
    <mergeCell ref="P10:S10"/>
    <mergeCell ref="U10:X10"/>
    <mergeCell ref="Z10:AC10"/>
    <mergeCell ref="F11:G11"/>
    <mergeCell ref="H11:I11"/>
    <mergeCell ref="K11:L11"/>
    <mergeCell ref="M11:N11"/>
    <mergeCell ref="P11:Q11"/>
    <mergeCell ref="R11:S11"/>
    <mergeCell ref="U11:V11"/>
    <mergeCell ref="A10:A12"/>
    <mergeCell ref="B10:B12"/>
    <mergeCell ref="C10:C12"/>
    <mergeCell ref="D10:D12"/>
    <mergeCell ref="F10:I10"/>
    <mergeCell ref="K10:N10"/>
    <mergeCell ref="A1:I1"/>
    <mergeCell ref="A2:I2"/>
    <mergeCell ref="A3:I3"/>
    <mergeCell ref="A4:I4"/>
    <mergeCell ref="A5:I5"/>
    <mergeCell ref="A7:A8"/>
    <mergeCell ref="W11:X11"/>
    <mergeCell ref="Z11:AA11"/>
    <mergeCell ref="AB11:AC11"/>
  </mergeCells>
  <pageMargins left="0.7" right="0.7" top="0.75" bottom="0.75" header="0.3" footer="0.3"/>
  <pageSetup orientation="portrait" r:id="rId1"/>
  <customProperties>
    <customPr name="_pios_id" r:id="rId2"/>
  </customProperties>
  <ignoredErrors>
    <ignoredError sqref="R88" formulaRange="1"/>
    <ignoredError sqref="AA38" formula="1"/>
  </ignoredError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ENERO</vt:lpstr>
      <vt:lpstr>FEBRERO</vt:lpstr>
      <vt:lpstr>MARZO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adriana.gomez</dc:creator>
  <cp:lastModifiedBy>Adriana Gomez Martinez</cp:lastModifiedBy>
  <dcterms:created xsi:type="dcterms:W3CDTF">2026-05-13T22:33:52Z</dcterms:created>
  <dcterms:modified xsi:type="dcterms:W3CDTF">2026-06-05T13:37:52Z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2026-06-04T13:43:42Z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1bae6726-25cf-4856-879f-ce477f121e59</vt:lpwstr>
  </property>
  <property fmtid="{D5CDD505-2E9C-101B-9397-08002B2CF9AE}" pid="7" name="MSIP_Label_defa4170-0d19-0005-0004-bc88714345d2_ActionId">
    <vt:lpwstr>b7cd753e-be7e-4ccc-8393-46c87699fd9d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